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wmf" ContentType="image/x-wmf"/>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ctrProps/ctrProp4.xml" ContentType="application/vnd.ms-excel.controlproperties+xml"/>
  <Override PartName="/xl/ctrProps/ctrProp5.xml" ContentType="application/vnd.ms-excel.controlproperties+xml"/>
  <Override PartName="/xl/ctrProps/ctrProp6.xml" ContentType="application/vnd.ms-excel.controlproperties+xml"/>
  <Override PartName="/xl/drawings/drawing4.xml" ContentType="application/vnd.openxmlformats-officedocument.drawing+xml"/>
  <Default Extension="vml" ContentType="application/vnd.openxmlformats-officedocument.vmlDrawing"/>
  <Override PartName="/xl/worksheets/sheet4.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6.xml" ContentType="application/vnd.openxmlformats-officedocument.drawing+xml"/>
  <Override PartName="/xl/worksheets/sheet6.xml" ContentType="application/vnd.openxmlformats-officedocument.spreadsheetml.worksheet+xml"/>
  <Override PartName="/xl/drawings/drawing7.xml" ContentType="application/vnd.openxmlformats-officedocument.drawing+xml"/>
  <Override PartName="/xl/worksheets/sheet7.xml" ContentType="application/vnd.openxmlformats-officedocument.spreadsheetml.worksheet+xml"/>
  <Override PartName="/xl/drawings/drawing8.xml" ContentType="application/vnd.openxmlformats-officedocument.drawing+xml"/>
  <Override PartName="/xl/worksheets/sheet8.xml" ContentType="application/vnd.openxmlformats-officedocument.spreadsheetml.worksheet+xml"/>
  <Override PartName="/xl/drawings/drawing9.xml" ContentType="application/vnd.openxmlformats-officedocument.drawing+xml"/>
  <Override PartName="/xl/worksheets/sheet9.xml" ContentType="application/vnd.openxmlformats-officedocument.spreadsheetml.worksheet+xml"/>
  <Override PartName="/xl/drawings/drawing10.xml" ContentType="application/vnd.openxmlformats-officedocument.drawing+xml"/>
  <Override PartName="/xl/worksheets/sheet10.xml" ContentType="application/vnd.openxmlformats-officedocument.spreadsheetml.worksheet+xml"/>
  <Override PartName="/xl/comments11.xml" ContentType="application/vnd.openxmlformats-officedocument.spreadsheetml.comments+xml"/>
  <Override PartName="/xl/drawings/drawing11.xml" ContentType="application/vnd.openxmlformats-officedocument.drawing+xml"/>
  <Override PartName="/xl/worksheets/sheet11.xml" ContentType="application/vnd.openxmlformats-officedocument.spreadsheetml.worksheet+xml"/>
  <Override PartName="/xl/drawings/drawing12.xml" ContentType="application/vnd.openxmlformats-officedocument.drawing+xml"/>
  <Override PartName="/xl/worksheets/sheet12.xml" ContentType="application/vnd.openxmlformats-officedocument.spreadsheetml.worksheet+xml"/>
  <Override PartName="/xl/drawings/drawing13.xml" ContentType="application/vnd.openxmlformats-officedocument.drawing+xml"/>
  <Override PartName="/xl/worksheets/sheet13.xml" ContentType="application/vnd.openxmlformats-officedocument.spreadsheetml.worksheet+xml"/>
  <Override PartName="/xl/drawings/drawing14.xml" ContentType="application/vnd.openxmlformats-officedocument.drawing+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filterPrivacy="1" defaultThemeVersion="124226"/>
  <mc:AlternateContent xmlns:mc="http://schemas.openxmlformats.org/markup-compatibility/2006">
    <mc:Choice Requires="x15">
      <x15ac:absPath xmlns:x15ac="http://schemas.microsoft.com/office/spreadsheetml/2010/11/ac" url="C:\Users\FHo\AppData\Local\Temp\fqnlbalm\"/>
    </mc:Choice>
  </mc:AlternateContent>
  <bookViews>
    <workbookView xWindow="0" yWindow="0" windowWidth="23040" windowHeight="9405" tabRatio="855" activeTab="0"/>
  </bookViews>
  <sheets>
    <sheet name="Contents" sheetId="62" r:id="rId2"/>
    <sheet name="Instructions" sheetId="87" r:id="rId3"/>
    <sheet name="LRAMVA Checklist Schematic" sheetId="63"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IESO Programs" sheetId="90" r:id="rId15"/>
  </sheets>
  <externalReferences>
    <externalReference r:id="rId21"/>
    <externalReference r:id="rId22"/>
  </externalReferences>
  <definedNames>
    <definedName name="_xlnm._FilterDatabase" localSheetId="11" hidden="1">'7.  Persistence Report'!$C$26:$BT$26</definedName>
    <definedName name="_xlnm.Print_Area" localSheetId="3">'1.  LRAMVA Summary'!$A$1:$R$73</definedName>
    <definedName name="_xlnm.Print_Area" localSheetId="5">'2. LRAMVA Threshold'!$A$1:$R$59</definedName>
    <definedName name="_xlnm.Print_Area" localSheetId="6">'3.  Distribution Rates'!$A$1:$P$126</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Contents!$A$1:$D$27</definedName>
    <definedName name="_xlnm.Print_Area" localSheetId="2">'LRAMVA Checklist Schematic'!$A$1:$H$31</definedName>
    <definedName name="_xlnm.Print_Titles" localSheetId="8">'4.  2011-2014 LRAM'!$B:$B</definedName>
  </definedNames>
  <calcPr fullCalcOnLoad="1"/>
</workbook>
</file>

<file path=xl/calcChain.xml><?xml version="1.0" encoding="utf-8"?>
<calcChain xmlns="http://schemas.openxmlformats.org/spreadsheetml/2006/main">
  <c r="R68" i="43" l="1"/>
</calcChain>
</file>

<file path=xl/comments11.xml><?xml version="1.0" encoding="utf-8"?>
<comments xmlns="http://schemas.openxmlformats.org/spreadsheetml/2006/main">
  <authors>
    <author>Keith Ritchie</author>
  </authors>
  <commentList>
    <comment ref="H105" authorId="0">
      <text>
        <r>
          <rPr>
            <b/>
            <sz val="9"/>
            <color rgb="FF000000"/>
            <rFont val="Tahoma"/>
            <family val="2"/>
          </rPr>
          <t>OEB Staff:</t>
        </r>
        <r>
          <rPr>
            <sz val="9"/>
            <color rgb="FF000000"/>
            <rFont val="Tahoma"/>
            <family val="2"/>
          </rPr>
          <t xml:space="preserve">
</t>
        </r>
        <r>
          <rPr>
            <sz val="9"/>
            <color rgb="FF000000"/>
            <rFont val="Tahoma"/>
            <family val="2"/>
          </rPr>
          <t xml:space="preserve">Values for monthly rates should use the applicable quarterly rate, but should also be capable of being overridden.
</t>
        </r>
        <r>
          <rPr>
            <sz val="9"/>
            <color rgb="FF000000"/>
            <rFont val="Tahoma"/>
            <family val="2"/>
          </rPr>
          <t xml:space="preserve">
</t>
        </r>
        <r>
          <rPr>
            <sz val="9"/>
            <color rgb="FF000000"/>
            <rFont val="Tahoma"/>
            <family val="2"/>
          </rPr>
          <t>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<sst xmlns="http://schemas.openxmlformats.org/spreadsheetml/2006/main" count="1873" uniqueCount="721">
  <si>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</si>
  <si>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</si>
  <si>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</si>
  <si>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</si>
  <si>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</si>
  <si>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</si>
  <si>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</si>
  <si>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</si>
  <si>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</si>
  <si>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</si>
  <si>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</si>
  <si>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</si>
  <si>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</si>
  <si>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</si>
  <si>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</si>
  <si>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</si>
  <si>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</si>
  <si>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</si>
  <si>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</si>
  <si>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</si>
  <si>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</si>
  <si>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</si>
  <si>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</si>
  <si>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</si>
  <si>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</si>
  <si>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</si>
  <si>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</si>
  <si>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</si>
  <si>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</si>
  <si>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</si>
  <si>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</si>
  <si>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</si>
  <si>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</si>
  <si>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</si>
  <si>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</si>
  <si>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</si>
  <si>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</si>
  <si>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</si>
  <si>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</si>
  <si>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</si>
  <si>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</si>
  <si>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</si>
  <si>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</si>
  <si>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</si>
  <si>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</si>
  <si>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</si>
  <si>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</si>
  <si>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</si>
  <si>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</si>
  <si>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</si>
  <si>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</si>
  <si>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</si>
  <si>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</si>
  <si>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</si>
  <si>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</si>
  <si>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</si>
  <si>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</si>
  <si>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</si>
  <si>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</si>
  <si>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</si>
  <si>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</si>
  <si>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</si>
  <si>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</si>
  <si>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</si>
  <si>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</si>
  <si>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</si>
  <si>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</si>
  <si>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</si>
  <si>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</si>
  <si>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</si>
  <si>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</si>
  <si>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</si>
  <si>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</si>
  <si>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</si>
  <si>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</si>
  <si>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</si>
  <si>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</si>
  <si>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</si>
  <si>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</si>
  <si>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</si>
  <si>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</si>
  <si>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</si>
  <si>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</si>
  <si>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</si>
  <si>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</si>
  <si>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</si>
  <si>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</si>
  <si>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</si>
  <si>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</si>
  <si>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</si>
  <si>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</si>
  <si>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</si>
  <si>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</si>
  <si>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</si>
  <si>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</si>
  <si>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</si>
  <si>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</si>
  <si>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</si>
  <si>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</si>
  <si>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</si>
  <si>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</si>
  <si>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</si>
  <si>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</si>
  <si>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</si>
  <si>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</si>
  <si>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</si>
  <si>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</si>
  <si>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</si>
  <si>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Save on Energy Coupon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</si>
  <si>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</si>
  <si>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</si>
  <si>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</si>
  <si>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</si>
  <si>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</si>
  <si>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</si>
  <si>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</si>
  <si>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</si>
  <si>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</si>
  <si>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</si>
  <si>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Social Benchmarking Local Program</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</si>
  <si>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</si>
  <si>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</si>
  <si>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</si>
  <si>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</si>
  <si>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</si>
  <si>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</si>
  <si>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</si>
  <si>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</si>
  <si>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</si>
  <si>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</si>
  <si>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</si>
  <si>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</si>
  <si>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</si>
  <si>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</si>
  <si>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</si>
  <si>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</si>
  <si>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</si>
  <si>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</si>
  <si>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</si>
  <si>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</si>
  <si>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</si>
  <si>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</si>
  <si>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</si>
  <si>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</si>
  <si>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</si>
  <si>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</si>
  <si>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</si>
  <si>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</si>
  <si>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</si>
  <si>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</si>
  <si>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</si>
  <si>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</si>
  <si>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</si>
  <si>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</si>
  <si>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</si>
  <si>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</si>
  <si>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</si>
  <si>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</si>
  <si>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</si>
  <si>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</si>
  <si>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</si>
  <si>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</si>
  <si>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</si>
  <si>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</si>
  <si>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</si>
  <si>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</si>
  <si>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</si>
  <si>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</si>
  <si>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</si>
  <si>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</si>
  <si>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</si>
  <si>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</si>
  <si>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</si>
  <si>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</si>
  <si>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</si>
  <si>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</si>
  <si>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</si>
  <si>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</si>
  <si>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</si>
  <si>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</si>
  <si>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</si>
  <si>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</si>
  <si>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</si>
  <si>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</si>
  <si>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</si>
  <si>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</si>
  <si>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</si>
  <si>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</si>
  <si>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</si>
  <si>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</si>
  <si>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</si>
  <si>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</si>
  <si>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</si>
  <si>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</si>
  <si>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</si>
  <si>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</si>
  <si>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</si>
  <si>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</si>
  <si>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</si>
  <si>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</si>
  <si>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</si>
  <si>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</si>
  <si>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</si>
  <si>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</si>
  <si>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</si>
  <si>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</si>
  <si>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</si>
  <si>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</si>
  <si>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</si>
  <si>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</si>
  <si>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</si>
  <si>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</si>
  <si>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</si>
  <si>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</si>
  <si>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</si>
  <si>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</si>
  <si>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</si>
  <si>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</si>
  <si>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</si>
  <si>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</si>
  <si>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</si>
  <si>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</si>
  <si>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</si>
  <si>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</si>
  <si>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</si>
  <si>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</si>
  <si>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</si>
  <si>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</si>
  <si>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</si>
  <si>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</si>
  <si>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</si>
  <si>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</si>
  <si>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</si>
  <si>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</si>
  <si>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</si>
  <si>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</si>
  <si>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</si>
  <si>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</si>
  <si>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</si>
  <si>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</si>
  <si>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</si>
  <si>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</si>
  <si>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</si>
  <si>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</si>
  <si>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</si>
  <si>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</si>
  <si>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</si>
  <si>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</si>
  <si>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</si>
  <si>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</si>
  <si>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</si>
  <si>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</si>
  <si>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</si>
  <si>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</si>
  <si>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</si>
  <si>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</si>
  <si>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</si>
  <si>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</si>
  <si>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</si>
  <si>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</si>
  <si>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</si>
  <si>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</si>
  <si>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</si>
  <si>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</si>
  <si>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</si>
  <si>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</si>
  <si>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</si>
  <si>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</si>
  <si>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</si>
  <si>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</si>
  <si>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</si>
  <si>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</si>
  <si>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</si>
  <si>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</si>
  <si>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</si>
  <si>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</si>
  <si>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</si>
  <si>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</si>
  <si>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</si>
  <si>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</si>
  <si>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Table 5-d.  2018 Lost Revenues Work Form</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</si>
  <si>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</si>
  <si>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</si>
  <si>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</si>
  <si>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</si>
  <si>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</si>
  <si>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</si>
  <si>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</si>
  <si>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</si>
  <si>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</si>
  <si>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</si>
  <si>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</si>
  <si>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</si>
  <si>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</si>
  <si>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</si>
  <si>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</si>
  <si>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</si>
  <si>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</si>
  <si>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</si>
  <si>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</si>
  <si>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</si>
  <si>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</si>
  <si>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</si>
  <si>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</si>
  <si>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</si>
  <si>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</si>
  <si>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</si>
  <si>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</si>
  <si>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</si>
  <si>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</si>
  <si>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</si>
  <si>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</si>
  <si>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Total Lost Revenues in 2019</t>
  </si>
  <si>
    <t>Forecast Lost Revenues in 2019</t>
  </si>
  <si>
    <t>LRAMVA in 2019</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</si>
  <si>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</si>
  <si>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</si>
  <si>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</si>
  <si>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</si>
  <si>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</si>
  <si>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</si>
  <si>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</si>
  <si>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</si>
  <si>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</si>
  <si>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</si>
  <si>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</si>
  <si>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</si>
  <si>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</si>
  <si>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</si>
  <si>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</si>
  <si>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</si>
  <si>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</si>
  <si>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</si>
  <si>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</si>
  <si>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</si>
  <si>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</si>
  <si>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</si>
  <si>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</si>
  <si>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</si>
  <si>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</si>
  <si>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Drop Down List (Blue)</t>
  </si>
  <si>
    <t>Tables 1-a and 1-b</t>
  </si>
  <si>
    <t>Carrying Charges ($)</t>
  </si>
  <si>
    <t>Total LRAMVA ($)</t>
  </si>
  <si>
    <t>Table 2-a.  LRAMVA Threshold</t>
  </si>
  <si>
    <t>Table 2-b.  LRAMVA Threshold</t>
  </si>
  <si>
    <t>Application of Current LRAMVA Claim</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</si>
  <si>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</si>
  <si>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</si>
  <si>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</si>
  <si>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</si>
  <si>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</si>
  <si>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</si>
  <si>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</si>
  <si>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</si>
  <si>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</si>
  <si>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</si>
  <si>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</si>
  <si>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</si>
  <si>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</si>
  <si>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</si>
  <si>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</si>
  <si>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</si>
  <si>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</si>
  <si>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</si>
  <si>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</si>
  <si>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</si>
  <si>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</si>
  <si>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</si>
  <si>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</si>
  <si>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</si>
  <si>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</si>
  <si>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</si>
  <si>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</si>
  <si>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</si>
  <si>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</si>
  <si>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</si>
  <si>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</si>
  <si>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</si>
  <si>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</si>
  <si>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</si>
  <si>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</si>
  <si>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</si>
  <si>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</si>
  <si>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</si>
  <si>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</si>
  <si>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</si>
  <si>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</si>
  <si>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</si>
  <si>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</si>
  <si>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</si>
  <si>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</si>
  <si>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</si>
  <si>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</si>
  <si>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</si>
  <si>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</si>
  <si>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</si>
  <si>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</si>
  <si>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</si>
  <si>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</si>
  <si>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</si>
  <si>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</si>
  <si>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</si>
  <si>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</si>
  <si>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</si>
  <si>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</si>
  <si>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</si>
  <si>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</si>
  <si>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</si>
  <si>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</si>
  <si>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</si>
  <si>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</si>
  <si>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</si>
  <si>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</si>
  <si>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</si>
  <si>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</si>
  <si>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</si>
  <si>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</si>
  <si>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</si>
  <si>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</si>
  <si>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</si>
  <si>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</si>
  <si>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</si>
  <si>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Residential Province-Wide Programs</t>
  </si>
  <si>
    <t>Local &amp; Regional Programs</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</si>
  <si>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</si>
  <si>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</si>
  <si>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</si>
  <si>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</si>
  <si>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</si>
  <si>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</si>
  <si>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</si>
  <si>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</si>
  <si>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</si>
  <si>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</si>
  <si>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</si>
  <si>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</si>
  <si>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</si>
  <si>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</si>
  <si>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Application Details</t>
  </si>
  <si>
    <t>Return to Top</t>
  </si>
  <si>
    <t>Table 4-a.  2011 Lost Revenues</t>
  </si>
  <si>
    <t>Table 4-b.  2012 Lost Revenues</t>
  </si>
  <si>
    <t>Table 4-c.  2013 Lost Revenues</t>
  </si>
  <si>
    <t xml:space="preserve">Table 4-d.  2014 Lost Revenues </t>
  </si>
  <si>
    <t>Return to top</t>
  </si>
  <si>
    <t>Tables</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</si>
  <si>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</si>
  <si>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</si>
  <si>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</si>
  <si>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</si>
  <si>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</si>
  <si>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</si>
  <si>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</si>
  <si>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</si>
  <si>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</si>
  <si>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</si>
  <si>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</si>
  <si>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</si>
  <si>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</si>
  <si>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</si>
  <si>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</si>
  <si>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</si>
  <si>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</si>
  <si>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</si>
  <si>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</si>
  <si>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</si>
  <si>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</si>
  <si>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</si>
  <si>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</si>
  <si>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</si>
  <si>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</si>
  <si>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</si>
  <si>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</si>
  <si>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</si>
  <si>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</si>
  <si>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</si>
  <si>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</si>
  <si>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</si>
  <si>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</si>
  <si>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</si>
  <si>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</si>
  <si>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</si>
  <si>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</si>
  <si>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</si>
  <si>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</si>
  <si>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</si>
  <si>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</si>
  <si>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</si>
  <si>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</si>
  <si>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</si>
  <si>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</si>
  <si>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</si>
  <si>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</si>
  <si>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</si>
  <si>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</si>
  <si>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</si>
  <si>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</si>
  <si>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</si>
  <si>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</si>
  <si>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</si>
  <si>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</si>
  <si>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</si>
  <si>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</si>
  <si>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</si>
  <si>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</si>
  <si>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</si>
  <si>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</si>
  <si>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</si>
  <si>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</si>
  <si>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</si>
  <si>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</si>
  <si>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</si>
  <si>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</si>
  <si>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</si>
  <si>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</si>
  <si>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</si>
  <si>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</si>
  <si>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</si>
  <si>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</si>
  <si>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</si>
  <si>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</si>
  <si>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</si>
  <si>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</si>
  <si>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</si>
  <si>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</si>
  <si>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</si>
  <si>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</si>
  <si>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</si>
  <si>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</si>
  <si>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</si>
  <si>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</si>
  <si>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</si>
  <si>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</si>
  <si>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</si>
  <si>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</si>
  <si>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</si>
  <si>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</si>
  <si>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</si>
  <si>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</si>
  <si>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</si>
  <si>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</si>
  <si>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</si>
  <si>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</si>
  <si>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</si>
  <si>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</si>
  <si>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</si>
  <si>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</si>
  <si>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</si>
  <si>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</si>
  <si>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</si>
  <si>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</si>
  <si>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</si>
  <si>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</si>
  <si>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</si>
  <si>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</si>
  <si>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</si>
  <si>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</si>
  <si>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</si>
  <si>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</si>
  <si>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</si>
  <si>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</si>
  <si>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</si>
  <si>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</si>
  <si>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</si>
  <si>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</si>
  <si>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</si>
  <si>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</si>
  <si>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</si>
  <si>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</si>
  <si>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</si>
  <si>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</si>
  <si>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</si>
  <si>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</si>
  <si>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</si>
  <si>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</si>
  <si>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</si>
  <si>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</si>
  <si>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</si>
  <si>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</si>
  <si>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</si>
  <si>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</si>
  <si>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Energy savings attributed to street lighting project in IESO results</t>
  </si>
  <si>
    <t>Gross</t>
  </si>
  <si>
    <t>NTG</t>
  </si>
  <si>
    <t>Net</t>
  </si>
  <si>
    <t>Actual lost revenue based on kW billing</t>
  </si>
  <si>
    <t>Net kW reduction</t>
  </si>
  <si>
    <t>Billed kW</t>
  </si>
  <si>
    <t>Gross kW reduction</t>
  </si>
  <si>
    <t>2014 total</t>
  </si>
  <si>
    <t>2015 total</t>
  </si>
  <si>
    <t>Persistence to</t>
  </si>
  <si>
    <t>2016 total</t>
  </si>
  <si>
    <t>Save on Energy Instant Discount Program</t>
  </si>
  <si>
    <t>Save on Energy Heating &amp; Cooling Program</t>
  </si>
  <si>
    <t>Business Province-Wide Programs</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</si>
  <si>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</si>
  <si>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</si>
  <si>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</si>
  <si>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</si>
  <si>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</si>
  <si>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</si>
  <si>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</si>
  <si>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</si>
  <si>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</si>
  <si>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</si>
  <si>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</si>
  <si>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</si>
  <si>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</si>
  <si>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</si>
  <si>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LDC Innovation Fund Pilot Programs</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</si>
  <si>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</si>
  <si>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</si>
  <si>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</si>
  <si>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</si>
  <si>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</si>
  <si>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</si>
  <si>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</si>
  <si>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</si>
  <si>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</si>
  <si>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</si>
  <si>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</si>
  <si>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</si>
  <si>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</si>
  <si>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</si>
  <si>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</si>
  <si>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</si>
  <si>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</si>
  <si>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</si>
  <si>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</si>
  <si>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</si>
  <si>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</si>
  <si>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</si>
  <si>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Centrally Delivered Programs</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</si>
  <si>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</si>
  <si>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</si>
  <si>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</si>
  <si>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</si>
  <si>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</si>
  <si>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</si>
  <si>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Non-Approved Program</t>
  </si>
  <si>
    <t>Unassigned Program</t>
  </si>
  <si>
    <t>Conservation Fund</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</si>
  <si>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</si>
  <si>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</si>
  <si>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</si>
  <si>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</si>
  <si>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</si>
  <si>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</si>
  <si>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</si>
  <si>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</si>
  <si>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2011-2014+2015 Extension Legacy Framework Programs:  Commercial &amp; Institutional Program</t>
  </si>
  <si>
    <t>2011-2014+2015 Extension Legacy Framework Programs:  Industrial Program</t>
  </si>
  <si>
    <t>2011-2014+2015 Extension Legacy Framework Programs:  Low Income Program</t>
  </si>
  <si>
    <t>2011-2014+2015 Extension Legacy Framework Programs:  Other</t>
  </si>
  <si>
    <t>Not used</t>
  </si>
  <si>
    <t>Program Type</t>
  </si>
  <si>
    <t>Number</t>
  </si>
  <si>
    <t>Monthly multiplier</t>
  </si>
  <si>
    <t>2011-2014+2015 Extension Legacy Framework Programs: Residential program</t>
  </si>
  <si>
    <t>List of IESO programs in order consistent with IESO 2017 reporting. Used to facilitate comparison with IESO report on Tables on Tab 5.</t>
  </si>
  <si>
    <t>EB-2017-0071</t>
  </si>
  <si>
    <t>2018 COS</t>
  </si>
  <si>
    <t>2013-2016</t>
  </si>
  <si>
    <t>2019 IRM</t>
  </si>
  <si>
    <t>EB-2018-0219</t>
  </si>
  <si>
    <t>GS 50 to 4,999 kW</t>
  </si>
  <si>
    <t>2011 actuals + 2012 +2013  equal allocation to meet target at end of 2014</t>
  </si>
  <si>
    <t>2013 Cost of Service decision Settlement Table #7, p. 20, of the Decision and Order for EB-2012-0162, dated July 4, 2013.</t>
  </si>
  <si>
    <t>Note: 2013 Cost of Service decision Settlement Table #7, p.20 of the Decision and Order for EB-2012-0162, dated July 4, 2013. Note that Street Lighting and Sentinel Lighting were inadvertently switched in the source table, and corrected here.  LRAMVA threshold incorporated 2011 results, so they are carried through in this application.</t>
  </si>
  <si>
    <t>EB-2009-0247</t>
  </si>
  <si>
    <t>EB-2010-0111</t>
  </si>
  <si>
    <t>EB-2012-0084</t>
  </si>
  <si>
    <t>EB-2012-0162</t>
  </si>
  <si>
    <t>EB-2013-0167</t>
  </si>
  <si>
    <t>EB-2014-0109</t>
  </si>
  <si>
    <t>EB-2015-0098</t>
  </si>
  <si>
    <t>EB-2016-0102</t>
  </si>
  <si>
    <t>Note: 2012 rates were only implemented beginning in August</t>
  </si>
  <si>
    <t>Note: Rates for 2011-2016 have been removed from the table as they are not part of this application</t>
  </si>
  <si>
    <t>Allocations are shown on Tab 4 and 5. Allocations are based on project specific information where available.</t>
  </si>
  <si>
    <t>For 2011-2015, allocations were estimated by PUC staff, drawing on gross savings in the IESO project database</t>
  </si>
  <si>
    <t>For 2016 and 2017, allocations are based on net results reported by IESO in the projects spreadsheet</t>
  </si>
  <si>
    <t/>
  </si>
  <si>
    <t>2016 True-up</t>
  </si>
  <si>
    <t>2017 True-up</t>
  </si>
  <si>
    <t>Streetlighting</t>
  </si>
  <si>
    <t>Less</t>
  </si>
  <si>
    <t>Note:  Annual total net kW reductions are carried over to '5.  2015-2020 LRAM'!AD188 and AD362</t>
  </si>
  <si>
    <t>Although a 2012 COS, rates only came into effect in 2013</t>
  </si>
  <si>
    <t>Rates in calendar year 2012 did not account for CDM</t>
  </si>
  <si>
    <t>Rates for 2011-2016 have been removed</t>
  </si>
  <si>
    <t>LRAMVA for these years was already claimed</t>
  </si>
  <si>
    <t>Rearranged programs to match IESO programs (drawing on new Tab 9)</t>
  </si>
  <si>
    <t>Simplifies compoarison to IESO report, has full list of programs, program names consistent with IESO report</t>
  </si>
  <si>
    <t>Showed adjustments in 2015 from 2016 and 2017 separately</t>
  </si>
  <si>
    <t>Facilitates comparison with IESO report</t>
  </si>
  <si>
    <t>Streetlighting results subtracted from retrofit program</t>
  </si>
  <si>
    <t>Separate calculation of streetlights because of way billed (kW), and IESO reports (0 kW savings)</t>
  </si>
  <si>
    <t>Streetlight demand savings calculated separately from Tab 8</t>
  </si>
  <si>
    <t>Actual rate not available yet</t>
  </si>
  <si>
    <t>Carrying charge rate estimated for Jan - April 2019 based on 2018 Q4 value</t>
  </si>
  <si>
    <t>Carrying charges rate for May/June 2019 set to zero</t>
  </si>
  <si>
    <t>Beyond period of claim</t>
  </si>
  <si>
    <t>8. Streetlighting</t>
  </si>
  <si>
    <t>New tab</t>
  </si>
  <si>
    <t>Streetlighting revenue losses calculated separately based on actual billed amounts</t>
  </si>
  <si>
    <t>IESO report not suitable for determining lost revenues from streetlighting</t>
  </si>
  <si>
    <t>9. IESO Programs</t>
  </si>
  <si>
    <t>List of IESO programs by number consistent with IESO 2017 final report</t>
  </si>
  <si>
    <t>Used on Tab 5 to simplify and facilitate comparison with IESO final report</t>
  </si>
  <si>
    <t>D24</t>
  </si>
  <si>
    <t>Rows 124:129</t>
  </si>
  <si>
    <t>Tables 5a, 5b and 5c</t>
  </si>
  <si>
    <t>Table 5a, Rows 45, 46, 62, 63</t>
  </si>
  <si>
    <t>Rows 47 and 222</t>
  </si>
  <si>
    <t>AD 188, 201:205, 362, 376:379</t>
  </si>
  <si>
    <t>C47:C48</t>
  </si>
  <si>
    <t>H139:H140</t>
  </si>
  <si>
    <t>PUC Distribution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</si>
</sst>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125">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0">
    <font>
      <sz val="11"/>
      <color theme="1"/>
      <name val="Calibri"/>
      <family val="2"/>
      <scheme val="minor"/>
    </font>
    <font>
      <sz val="10"/>
      <color theme="1"/>
      <name val="Arial"/>
      <family val="2"/>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rgb="FFFF0000"/>
      <name val="Arial"/>
      <family val="2"/>
    </font>
    <font>
      <sz val="9"/>
      <color rgb="FFFF0000"/>
      <name val="Arial"/>
      <family val="2"/>
    </font>
    <font>
      <sz val="9"/>
      <name val="Arial"/>
      <family val="2"/>
    </font>
    <font>
      <u val="single"/>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7"/>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val="single"/>
      <sz val="11"/>
      <color theme="11"/>
      <name val="Calibri"/>
      <family val="2"/>
      <scheme val="minor"/>
    </font>
    <font>
      <sz val="10"/>
      <name val="Verdana"/>
      <family val="2"/>
    </font>
    <font>
      <sz val="10"/>
      <name val="Helv"/>
      <family val="2"/>
      <charset val="204"/>
    </font>
    <font>
      <sz val="10"/>
      <name val="Frutiger 45 Light"/>
      <family val="2"/>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amily val="2"/>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amily val="2"/>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val="single"/>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amily val="2"/>
    </font>
    <font>
      <i/>
      <sz val="14"/>
      <name val="Palatino"/>
      <family val="1"/>
    </font>
    <font>
      <b/>
      <sz val="11"/>
      <color theme="3"/>
      <name val="Calibri"/>
      <family val="2"/>
    </font>
    <font>
      <b/>
      <sz val="9"/>
      <name val="Times New Roman"/>
      <family val="1"/>
    </font>
    <font>
      <b/>
      <i/>
      <sz val="22"/>
      <name val="Times New Roman"/>
      <family val="1"/>
    </font>
    <font>
      <b/>
      <sz val="10"/>
      <name val="Helv"/>
      <family val="2"/>
    </font>
    <font>
      <u val="single"/>
      <sz val="8"/>
      <color rgb="FF0000FF"/>
      <name val="Calibri"/>
      <family val="2"/>
      <scheme val="minor"/>
    </font>
    <font>
      <u val="single"/>
      <sz val="10"/>
      <color indexed="12"/>
      <name val="Arial"/>
      <family val="2"/>
    </font>
    <font>
      <u val="single"/>
      <sz val="10"/>
      <color indexed="12"/>
      <name val="Times New Roman"/>
      <family val="1"/>
    </font>
    <font>
      <u val="single"/>
      <sz val="11"/>
      <color indexed="12"/>
      <name val="Calibri"/>
      <family val="2"/>
    </font>
    <font>
      <u val="single"/>
      <sz val="11"/>
      <color theme="10"/>
      <name val="Calibri"/>
      <family val="2"/>
    </font>
    <font>
      <u val="single"/>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val="single"/>
      <sz val="10"/>
      <color indexed="36"/>
      <name val="Arial"/>
      <family val="2"/>
    </font>
    <font>
      <sz val="10"/>
      <color indexed="12"/>
      <name val="CG Times (WN)"/>
      <family val="2"/>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amily val="2"/>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amily val="2"/>
    </font>
    <font>
      <sz val="22"/>
      <name val="UBSHeadline"/>
      <family val="1"/>
    </font>
    <font>
      <sz val="10"/>
      <name val="Tms Rmn"/>
      <family val="2"/>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amily val="2"/>
    </font>
    <font>
      <b/>
      <sz val="12"/>
      <name val="MS Sans Serif"/>
      <family val="2"/>
    </font>
    <font>
      <u val="singleAccounting"/>
      <sz val="10"/>
      <name val="Arial"/>
      <family val="2"/>
    </font>
    <font>
      <u val="singleAccounting"/>
      <sz val="10"/>
      <name val="Times New Roman"/>
      <family val="1"/>
    </font>
    <font>
      <vertAlign val="superscript"/>
      <sz val="12"/>
      <name val="Helv"/>
      <family val="2"/>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amily val="2"/>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amily val="2"/>
    </font>
    <font>
      <b/>
      <sz val="11"/>
      <name val="Times New Roman"/>
      <family val="1"/>
    </font>
    <font>
      <b/>
      <sz val="14"/>
      <color indexed="16"/>
      <name val="Sabon"/>
      <family val="2"/>
    </font>
    <font>
      <b/>
      <sz val="12"/>
      <name val="Helv"/>
      <family val="2"/>
    </font>
    <font>
      <b/>
      <sz val="14"/>
      <color indexed="9"/>
      <name val="Times New Roman"/>
      <family val="1"/>
    </font>
    <font>
      <b/>
      <sz val="14"/>
      <name val="Times New Roman"/>
      <family val="1"/>
    </font>
    <font>
      <b/>
      <sz val="12"/>
      <color theme="1"/>
      <name val="Calibri"/>
      <family val="2"/>
    </font>
    <font>
      <u val="single"/>
      <sz val="8"/>
      <color indexed="8"/>
      <name val="Arial"/>
      <family val="2"/>
    </font>
    <font>
      <sz val="16"/>
      <name val="WarburgLogo"/>
      <family val="1"/>
    </font>
    <font>
      <sz val="8"/>
      <color indexed="12"/>
      <name val="Times New Roman"/>
      <family val="1"/>
    </font>
    <font>
      <b/>
      <sz val="11"/>
      <color rgb="FFFF0000"/>
      <name val="Arial"/>
      <family val="2"/>
    </font>
    <font>
      <u val="single"/>
      <sz val="11"/>
      <name val="Arial"/>
      <family val="2"/>
    </font>
    <font>
      <b/>
      <sz val="10"/>
      <name val="Calibri"/>
      <family val="2"/>
      <scheme val="minor"/>
    </font>
    <font>
      <sz val="11"/>
      <color theme="0" tint="-0.49997"/>
      <name val="Arial"/>
      <family val="2"/>
    </font>
    <font>
      <sz val="10"/>
      <color theme="0" tint="-0.49997"/>
      <name val="Arial"/>
      <family val="2"/>
    </font>
    <font>
      <sz val="12"/>
      <color rgb="FF000000"/>
      <name val="Arial"/>
      <family val="2"/>
    </font>
    <font>
      <b/>
      <sz val="12"/>
      <color theme="0"/>
      <name val="Arial"/>
      <family val="2"/>
    </font>
    <font>
      <sz val="11"/>
      <color theme="0" tint="-0.24997"/>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val="single"/>
      <sz val="12"/>
      <name val="Arial"/>
      <family val="2"/>
    </font>
    <font>
      <sz val="12"/>
      <color rgb="FFFF0000"/>
      <name val="Arial"/>
      <family val="2"/>
    </font>
    <font>
      <b/>
      <i/>
      <sz val="12"/>
      <color theme="1"/>
      <name val="Calibri"/>
      <family val="2"/>
      <scheme val="minor"/>
    </font>
    <font>
      <b/>
      <i/>
      <sz val="12"/>
      <name val="Calibri"/>
      <family val="2"/>
      <scheme val="minor"/>
    </font>
    <font>
      <u val="single"/>
      <sz val="12"/>
      <color theme="10"/>
      <name val="Calibri"/>
      <family val="2"/>
      <scheme val="minor"/>
    </font>
    <font>
      <b/>
      <u val="single"/>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val="single"/>
      <sz val="12"/>
      <name val="Arial"/>
      <family val="2"/>
    </font>
    <font>
      <u val="single"/>
      <sz val="11"/>
      <color theme="1"/>
      <name val="Arial"/>
      <family val="2"/>
    </font>
    <font>
      <b/>
      <u val="single"/>
      <sz val="11"/>
      <color rgb="FF0033CC"/>
      <name val="Arial"/>
      <family val="2"/>
    </font>
    <font>
      <b/>
      <u val="single"/>
      <sz val="11"/>
      <color theme="1"/>
      <name val="Arial"/>
      <family val="2"/>
    </font>
    <font>
      <b/>
      <u val="single"/>
      <sz val="11"/>
      <color rgb="FFFF0000"/>
      <name val="Arial"/>
      <family val="2"/>
    </font>
    <font>
      <u val="single"/>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0"/>
      <name val="Verdana"/>
      <family val="2"/>
    </font>
    <font>
      <b/>
      <sz val="9"/>
      <color rgb="FF000000"/>
      <name val="Tahoma"/>
      <family val="2"/>
    </font>
    <font>
      <sz val="9"/>
      <color rgb="FF000000"/>
      <name val="Tahoma"/>
      <family val="2"/>
    </font>
  </fonts>
  <fills count="8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54"/>
        <bgColor indexed="64"/>
      </patternFill>
    </fill>
    <fill>
      <patternFill patternType="solid">
        <fgColor theme="4" tint="0.79998"/>
        <bgColor indexed="64"/>
      </patternFill>
    </fill>
    <fill>
      <patternFill patternType="solid">
        <fgColor theme="5" tint="0.79998"/>
        <bgColor indexed="64"/>
      </patternFill>
    </fill>
    <fill>
      <patternFill patternType="solid">
        <fgColor theme="6" tint="0.79998"/>
        <bgColor indexed="64"/>
      </patternFill>
    </fill>
    <fill>
      <patternFill patternType="solid">
        <fgColor theme="7" tint="0.79998"/>
        <bgColor indexed="64"/>
      </patternFill>
    </fill>
    <fill>
      <patternFill patternType="solid">
        <fgColor theme="8" tint="0.79998"/>
        <bgColor indexed="64"/>
      </patternFill>
    </fill>
    <fill>
      <patternFill patternType="solid">
        <fgColor theme="9" tint="0.79998"/>
        <bgColor indexed="64"/>
      </patternFill>
    </fill>
    <fill>
      <patternFill patternType="solid">
        <fgColor theme="4" tint="0.59999"/>
        <bgColor indexed="64"/>
      </patternFill>
    </fill>
    <fill>
      <patternFill patternType="solid">
        <fgColor theme="5" tint="0.59999"/>
        <bgColor indexed="64"/>
      </patternFill>
    </fill>
    <fill>
      <patternFill patternType="solid">
        <fgColor theme="6" tint="0.59999"/>
        <bgColor indexed="64"/>
      </patternFill>
    </fill>
    <fill>
      <patternFill patternType="solid">
        <fgColor theme="7" tint="0.59999"/>
        <bgColor indexed="64"/>
      </patternFill>
    </fill>
    <fill>
      <patternFill patternType="solid">
        <fgColor theme="8" tint="0.59999"/>
        <bgColor indexed="64"/>
      </patternFill>
    </fill>
    <fill>
      <patternFill patternType="solid">
        <fgColor theme="9" tint="0.59999"/>
        <bgColor indexed="64"/>
      </patternFill>
    </fill>
    <fill>
      <patternFill patternType="solid">
        <fgColor theme="4" tint="0.39998"/>
        <bgColor indexed="64"/>
      </patternFill>
    </fill>
    <fill>
      <patternFill patternType="solid">
        <fgColor theme="5" tint="0.39998"/>
        <bgColor indexed="64"/>
      </patternFill>
    </fill>
    <fill>
      <patternFill patternType="solid">
        <fgColor theme="6" tint="0.39998"/>
        <bgColor indexed="64"/>
      </patternFill>
    </fill>
    <fill>
      <patternFill patternType="solid">
        <fgColor theme="7" tint="0.39998"/>
        <bgColor indexed="64"/>
      </patternFill>
    </fill>
    <fill>
      <patternFill patternType="solid">
        <fgColor theme="8" tint="0.39998"/>
        <bgColor indexed="64"/>
      </patternFill>
    </fill>
    <fill>
      <patternFill patternType="solid">
        <fgColor theme="9" tint="0.39998"/>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gray125">
        <fgColor indexed="8"/>
      </patternFill>
    </fill>
    <fill>
      <patternFill patternType="solid">
        <fgColor rgb="FFFFC7CE"/>
        <bgColor indexed="64"/>
      </patternFill>
    </fill>
    <fill>
      <patternFill patternType="solid">
        <fgColor indexed="32"/>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lightGray">
        <fgColor indexed="12"/>
      </patternFill>
    </fill>
    <fill>
      <patternFill patternType="solid">
        <fgColor indexed="9"/>
        <bgColor indexed="64"/>
      </patternFill>
    </fill>
    <fill>
      <patternFill patternType="solid">
        <fgColor indexed="35"/>
        <bgColor indexed="64"/>
      </patternFill>
    </fill>
    <fill>
      <patternFill patternType="solid">
        <fgColor rgb="FFC6EFCE"/>
        <bgColor indexed="64"/>
      </patternFill>
    </fill>
    <fill>
      <patternFill patternType="solid">
        <fgColor indexed="22"/>
        <bgColor indexed="64"/>
      </patternFill>
    </fill>
    <fill>
      <patternFill patternType="solid">
        <fgColor rgb="FFFFCC99"/>
        <bgColor indexed="64"/>
      </patternFill>
    </fill>
    <fill>
      <patternFill patternType="solid">
        <fgColor indexed="13"/>
        <bgColor indexed="64"/>
      </patternFill>
    </fill>
    <fill>
      <patternFill patternType="mediumGray">
        <fgColor indexed="9"/>
        <bgColor indexed="22"/>
      </patternFill>
    </fill>
    <fill>
      <patternFill patternType="gray0625">
        <fgColor indexed="22"/>
      </patternFill>
    </fill>
    <fill>
      <patternFill patternType="solid">
        <fgColor rgb="FFFFEB9C"/>
        <bgColor indexed="64"/>
      </patternFill>
    </fill>
    <fill>
      <patternFill patternType="solid">
        <fgColor indexed="41"/>
        <bgColor indexed="64"/>
      </patternFill>
    </fill>
    <fill>
      <patternFill patternType="solid">
        <fgColor rgb="FFFFFFCC"/>
        <bgColor indexed="64"/>
      </patternFill>
    </fill>
    <fill>
      <patternFill patternType="solid">
        <fgColor indexed="40"/>
        <bgColor indexed="64"/>
      </patternFill>
    </fill>
    <fill>
      <patternFill patternType="mediumGray">
        <fgColor indexed="22"/>
      </patternFill>
    </fill>
    <fill>
      <patternFill patternType="solid">
        <fgColor indexed="22"/>
        <bgColor indexed="6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bgColor indexed="64"/>
      </patternFill>
    </fill>
    <fill>
      <patternFill patternType="solid">
        <fgColor indexed="16"/>
        <bgColor indexed="64"/>
      </patternFill>
    </fill>
    <fill>
      <patternFill patternType="solid">
        <fgColor indexed="38"/>
        <bgColor indexed="64"/>
      </patternFill>
    </fill>
    <fill>
      <patternFill patternType="solid">
        <fgColor theme="0"/>
        <bgColor indexed="64"/>
      </patternFill>
    </fill>
    <fill>
      <patternFill patternType="solid">
        <fgColor theme="1"/>
        <bgColor indexed="64"/>
      </patternFill>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rgb="FFEBF1DE"/>
        <bgColor indexed="64"/>
      </patternFill>
    </fill>
    <fill>
      <patternFill patternType="solid">
        <fgColor theme="0" tint="-0.04998"/>
        <bgColor indexed="64"/>
      </patternFill>
    </fill>
    <fill>
      <patternFill patternType="solid">
        <fgColor rgb="FFC1FCC1"/>
        <bgColor indexed="64"/>
      </patternFill>
    </fill>
    <fill>
      <patternFill patternType="solid">
        <fgColor rgb="FFE1F4E1"/>
        <bgColor indexed="64"/>
      </patternFill>
    </fill>
    <fill>
      <patternFill patternType="solid">
        <fgColor rgb="FFC0C0C0"/>
        <bgColor indexed="64"/>
      </patternFill>
    </fill>
    <fill>
      <patternFill patternType="solid">
        <fgColor theme="0" tint="-0.14999"/>
        <bgColor indexed="64"/>
      </patternFill>
    </fill>
  </fills>
  <borders count="112">
    <border>
      <left/>
      <right/>
      <top/>
      <bottom/>
      <diagonal/>
    </border>
    <border>
      <left style="thin">
        <color indexed="23"/>
      </left>
      <right style="thin">
        <color indexed="23"/>
      </right>
      <top style="thin">
        <color indexed="23"/>
      </top>
      <bottom style="thin">
        <color indexed="23"/>
      </bottom>
    </border>
    <border>
      <left style="double">
        <color indexed="63"/>
      </left>
      <right style="double">
        <color indexed="63"/>
      </right>
      <top style="double">
        <color indexed="63"/>
      </top>
      <bottom style="double">
        <color indexed="63"/>
      </bottom>
    </border>
    <border>
      <left/>
      <right/>
      <top/>
      <bottom style="thick">
        <color indexed="62"/>
      </bottom>
    </border>
    <border>
      <left/>
      <right/>
      <top/>
      <bottom style="thick">
        <color indexed="22"/>
      </bottom>
    </border>
    <border>
      <left/>
      <right/>
      <top/>
      <bottom style="medium">
        <color indexed="30"/>
      </bottom>
    </border>
    <border>
      <left/>
      <right/>
      <top/>
      <bottom style="double">
        <color indexed="52"/>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auto="1"/>
      </left>
      <right style="thin">
        <color auto="1"/>
      </right>
      <top style="thin">
        <color auto="1"/>
      </top>
      <bottom style="thin">
        <color auto="1"/>
      </bottom>
    </border>
    <border>
      <left/>
      <right/>
      <top style="thin">
        <color indexed="62"/>
      </top>
      <bottom style="double">
        <color indexed="62"/>
      </bottom>
    </border>
    <border>
      <left style="thin">
        <color auto="1"/>
      </left>
      <right style="thin">
        <color auto="1"/>
      </right>
      <top/>
      <bottom/>
    </border>
    <border>
      <left/>
      <right/>
      <top style="thin">
        <color auto="1"/>
      </top>
      <bottom style="double">
        <color auto="1"/>
      </bottom>
    </border>
    <border>
      <left style="double">
        <color auto="1"/>
      </left>
      <right/>
      <top/>
      <bottom style="hair">
        <color auto="1"/>
      </bottom>
    </border>
    <border>
      <left/>
      <right/>
      <top style="thin">
        <color indexed="8"/>
      </top>
      <bottom/>
    </border>
    <border>
      <left style="thin">
        <color auto="1"/>
      </left>
      <right/>
      <top/>
      <bottom/>
    </border>
    <border>
      <left/>
      <right/>
      <top/>
      <bottom style="thin">
        <color auto="1"/>
      </bottom>
    </border>
    <border>
      <left/>
      <right/>
      <top/>
      <bottom style="medium">
        <color auto="1"/>
      </bottom>
    </border>
    <border>
      <left/>
      <right/>
      <top/>
      <bottom style="thin">
        <color indexed="28"/>
      </bottom>
    </border>
    <border>
      <left/>
      <right style="thin">
        <color auto="1"/>
      </right>
      <top/>
      <bottom/>
    </border>
    <border>
      <left/>
      <right/>
      <top style="thin">
        <color auto="1"/>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style="thin">
        <color indexed="8"/>
      </right>
      <top style="thin">
        <color indexed="8"/>
      </top>
      <bottom/>
    </border>
    <border>
      <left style="thin">
        <color indexed="23"/>
      </left>
      <right style="thin">
        <color indexed="23"/>
      </right>
      <top/>
      <bottom/>
    </border>
    <border>
      <left/>
      <right/>
      <top/>
      <bottom style="thin">
        <color indexed="22"/>
      </bottom>
    </border>
    <border>
      <left style="thin">
        <color auto="1"/>
      </left>
      <right style="thin">
        <color auto="1"/>
      </right>
      <top/>
      <bottom style="thin">
        <color auto="1"/>
      </bottom>
    </border>
    <border>
      <left/>
      <right/>
      <top/>
      <bottom style="dotted">
        <color auto="1"/>
      </bottom>
    </border>
    <border>
      <left style="thin">
        <color auto="1"/>
      </left>
      <right/>
      <top style="thin">
        <color auto="1"/>
      </top>
      <bottom/>
    </border>
    <border>
      <left/>
      <right/>
      <top style="medium">
        <color auto="1"/>
      </top>
      <bottom style="medium">
        <color auto="1"/>
      </bottom>
    </border>
    <border>
      <left/>
      <right/>
      <top style="thin">
        <color auto="1"/>
      </top>
      <bottom style="thin">
        <color auto="1"/>
      </bottom>
    </border>
    <border>
      <left/>
      <right/>
      <top/>
      <bottom style="thick">
        <color theme="4"/>
      </bottom>
    </border>
    <border>
      <left/>
      <right/>
      <top/>
      <bottom style="thick">
        <color theme="4" tint="0.49998"/>
      </bottom>
    </border>
    <border>
      <left/>
      <right/>
      <top/>
      <bottom style="medium">
        <color theme="4" tint="0.39998"/>
      </bottom>
    </border>
    <border>
      <left/>
      <right/>
      <top/>
      <bottom style="thick">
        <color auto="1"/>
      </bottom>
    </border>
    <border>
      <left/>
      <right/>
      <top/>
      <bottom style="thin">
        <color indexed="8"/>
      </bottom>
    </border>
    <border>
      <left/>
      <right/>
      <top/>
      <bottom style="hair">
        <color auto="1"/>
      </bottom>
    </border>
    <border>
      <left style="thin">
        <color auto="1"/>
      </left>
      <right style="hair">
        <color auto="1"/>
      </right>
      <top/>
      <bottom/>
    </border>
    <border>
      <left style="hair">
        <color auto="1"/>
      </left>
      <right/>
      <top style="hair">
        <color auto="1"/>
      </top>
      <bottom/>
    </border>
    <border>
      <left style="thin">
        <color indexed="8"/>
      </left>
      <right style="thin">
        <color indexed="8"/>
      </right>
      <top style="thin">
        <color indexed="8"/>
      </top>
      <bottom style="thin">
        <color indexed="8"/>
      </bottom>
    </border>
    <border>
      <left/>
      <right/>
      <top/>
      <bottom style="double">
        <color rgb="FFFF8001"/>
      </bottom>
    </border>
    <border>
      <left/>
      <right style="hair">
        <color auto="1"/>
      </right>
      <top/>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medium">
        <color indexed="23"/>
      </top>
      <bottom style="medium">
        <color indexed="23"/>
      </bottom>
    </border>
    <border>
      <left style="medium">
        <color indexed="14"/>
      </left>
      <right style="medium">
        <color indexed="14"/>
      </right>
      <top style="medium">
        <color indexed="14"/>
      </top>
      <bottom style="medium">
        <color indexed="14"/>
      </bottom>
    </border>
    <border>
      <left/>
      <right/>
      <top/>
      <bottom style="thin">
        <color indexed="23"/>
      </bottom>
    </border>
    <border>
      <left/>
      <right/>
      <top style="thin">
        <color indexed="23"/>
      </top>
      <bottom style="thin">
        <color indexed="23"/>
      </bottom>
    </border>
    <border>
      <left/>
      <right/>
      <top style="thin">
        <color theme="4"/>
      </top>
      <bottom style="double">
        <color theme="4"/>
      </bottom>
    </border>
    <border>
      <left/>
      <right/>
      <top style="thin">
        <color auto="1"/>
      </top>
      <bottom style="medium">
        <color auto="1"/>
      </bottom>
    </border>
    <border>
      <left style="hair">
        <color auto="1"/>
      </left>
      <right style="hair">
        <color auto="1"/>
      </right>
      <top style="hair">
        <color auto="1"/>
      </top>
      <bottom style="hair">
        <color auto="1"/>
      </bottom>
    </border>
    <border>
      <left style="thin">
        <color auto="1"/>
      </left>
      <right style="thin">
        <color auto="1"/>
      </right>
      <top style="thin">
        <color auto="1"/>
      </top>
      <bottom/>
    </border>
    <border>
      <left style="hair">
        <color auto="1"/>
      </left>
      <right style="thin">
        <color auto="1"/>
      </right>
      <top style="hair">
        <color auto="1"/>
      </top>
      <bottom style="hair">
        <color auto="1"/>
      </bottom>
    </border>
    <border>
      <left style="thin">
        <color auto="1"/>
      </left>
      <right/>
      <top/>
      <bottom style="thin">
        <color auto="1"/>
      </bottom>
    </border>
    <border>
      <left style="thin">
        <color auto="1"/>
      </left>
      <right style="medium">
        <color rgb="FFFFFFFF"/>
      </right>
      <top style="medium">
        <color rgb="FFFFFFFF"/>
      </top>
      <bottom style="medium">
        <color rgb="FFFFFFFF"/>
      </bottom>
    </border>
    <border>
      <left style="hair">
        <color auto="1"/>
      </left>
      <right style="hair">
        <color auto="1"/>
      </right>
      <top style="hair">
        <color auto="1"/>
      </top>
      <bottom style="thin">
        <color auto="1"/>
      </bottom>
    </border>
    <border>
      <left style="hair">
        <color auto="1"/>
      </left>
      <right style="thin">
        <color auto="1"/>
      </right>
      <top style="hair">
        <color auto="1"/>
      </top>
      <bottom style="thin">
        <color auto="1"/>
      </bottom>
    </border>
    <border>
      <left style="thin">
        <color auto="1"/>
      </left>
      <right style="thin">
        <color auto="1"/>
      </right>
      <top style="thin">
        <color auto="1"/>
      </top>
      <bottom style="hair">
        <color auto="1"/>
      </bottom>
    </border>
    <border>
      <left/>
      <right/>
      <top style="thin">
        <color auto="1"/>
      </top>
      <bottom style="hair">
        <color auto="1"/>
      </bottom>
    </border>
    <border>
      <left style="thin">
        <color auto="1"/>
      </left>
      <right style="thin">
        <color auto="1"/>
      </right>
      <top/>
      <bottom style="hair">
        <color auto="1"/>
      </bottom>
    </border>
    <border>
      <left/>
      <right style="thin">
        <color auto="1"/>
      </right>
      <top style="thin">
        <color auto="1"/>
      </top>
      <bottom/>
    </border>
    <border>
      <left style="hair">
        <color auto="1"/>
      </left>
      <right/>
      <top style="hair">
        <color auto="1"/>
      </top>
      <bottom style="hair">
        <color auto="1"/>
      </bottom>
    </border>
    <border>
      <left style="medium">
        <color rgb="FFFFFFFF"/>
      </left>
      <right/>
      <top/>
      <bottom/>
    </border>
    <border>
      <left style="thin">
        <color auto="1"/>
      </left>
      <right style="medium">
        <color rgb="FFFFFFFF"/>
      </right>
      <top style="medium">
        <color rgb="FFFFFFFF"/>
      </top>
      <bottom/>
    </border>
    <border>
      <left style="thin">
        <color auto="1"/>
      </left>
      <right style="thin">
        <color auto="1"/>
      </right>
      <top style="hair">
        <color auto="1"/>
      </top>
      <bottom style="hair">
        <color auto="1"/>
      </bottom>
    </border>
    <border>
      <left style="thin">
        <color auto="1"/>
      </left>
      <right style="thin">
        <color auto="1"/>
      </right>
      <top style="thin">
        <color auto="1"/>
      </top>
      <bottom style="double">
        <color auto="1"/>
      </bottom>
    </border>
    <border>
      <left style="thin">
        <color auto="1"/>
      </left>
      <right style="thin">
        <color auto="1"/>
      </right>
      <top style="hair">
        <color auto="1"/>
      </top>
      <bottom style="thin">
        <color auto="1"/>
      </bottom>
    </border>
    <border>
      <left style="thin">
        <color auto="1"/>
      </left>
      <right style="medium">
        <color rgb="FFFFFFFF"/>
      </right>
      <top/>
      <bottom style="medium">
        <color rgb="FFFFFFFF"/>
      </bottom>
    </border>
    <border>
      <left style="thin">
        <color auto="1"/>
      </left>
      <right/>
      <top style="thin">
        <color auto="1"/>
      </top>
      <bottom style="thin">
        <color auto="1"/>
      </bottom>
    </border>
    <border>
      <left/>
      <right style="thin">
        <color auto="1"/>
      </right>
      <top style="thin">
        <color auto="1"/>
      </top>
      <bottom style="thin">
        <color auto="1"/>
      </bottom>
    </border>
    <border>
      <left style="thin">
        <color theme="0"/>
      </left>
      <right style="thin">
        <color theme="0"/>
      </right>
      <top style="thin">
        <color auto="1"/>
      </top>
      <bottom style="thin">
        <color theme="0"/>
      </bottom>
    </border>
    <border>
      <left style="thin">
        <color theme="0"/>
      </left>
      <right/>
      <top style="thin">
        <color theme="0"/>
      </top>
      <bottom/>
    </border>
    <border>
      <left style="thin">
        <color theme="0"/>
      </left>
      <right style="thin">
        <color theme="0"/>
      </right>
      <top style="thin">
        <color theme="0"/>
      </top>
      <bottom/>
    </border>
    <border>
      <left style="thin">
        <color theme="0"/>
      </left>
      <right style="thin">
        <color auto="1"/>
      </right>
      <top style="thin">
        <color theme="0"/>
      </top>
      <bottom/>
    </border>
    <border>
      <left style="thin">
        <color auto="1"/>
      </left>
      <right style="hair">
        <color auto="1"/>
      </right>
      <top style="thin">
        <color auto="1"/>
      </top>
      <bottom style="hair">
        <color auto="1"/>
      </bottom>
    </border>
    <border>
      <left style="hair">
        <color auto="1"/>
      </left>
      <right style="hair">
        <color auto="1"/>
      </right>
      <top style="thin">
        <color auto="1"/>
      </top>
      <bottom style="hair">
        <color auto="1"/>
      </bottom>
    </border>
    <border>
      <left style="hair">
        <color auto="1"/>
      </left>
      <right style="thin">
        <color auto="1"/>
      </right>
      <top style="thin">
        <color auto="1"/>
      </top>
      <bottom style="hair">
        <color auto="1"/>
      </bottom>
    </border>
    <border>
      <left style="thin">
        <color auto="1"/>
      </left>
      <right style="hair">
        <color auto="1"/>
      </right>
      <top style="hair">
        <color auto="1"/>
      </top>
      <bottom style="hair">
        <color auto="1"/>
      </bottom>
    </border>
    <border>
      <left/>
      <right style="thin">
        <color auto="1"/>
      </right>
      <top/>
      <bottom style="thin">
        <color auto="1"/>
      </bottom>
    </border>
    <border>
      <left style="thin">
        <color auto="1"/>
      </left>
      <right style="hair">
        <color auto="1"/>
      </right>
      <top style="hair">
        <color auto="1"/>
      </top>
      <bottom/>
    </border>
    <border>
      <left style="hair">
        <color auto="1"/>
      </left>
      <right style="hair">
        <color auto="1"/>
      </right>
      <top style="hair">
        <color auto="1"/>
      </top>
      <bottom/>
    </border>
    <border>
      <left style="hair">
        <color auto="1"/>
      </left>
      <right style="thin">
        <color auto="1"/>
      </right>
      <top style="hair">
        <color auto="1"/>
      </top>
      <bottom/>
    </border>
    <border>
      <left style="thin">
        <color theme="0"/>
      </left>
      <right/>
      <top/>
      <bottom/>
    </border>
    <border>
      <left style="thin">
        <color auto="1"/>
      </left>
      <right style="hair">
        <color auto="1"/>
      </right>
      <top style="hair">
        <color auto="1"/>
      </top>
      <bottom style="thin">
        <color auto="1"/>
      </bottom>
    </border>
    <border>
      <left style="thin">
        <color auto="1"/>
      </left>
      <right style="hair">
        <color auto="1"/>
      </right>
      <top/>
      <bottom style="hair">
        <color auto="1"/>
      </bottom>
    </border>
    <border>
      <left style="thin">
        <color auto="1"/>
      </left>
      <right/>
      <top style="hair">
        <color auto="1"/>
      </top>
      <bottom/>
    </border>
    <border>
      <left style="thin">
        <color auto="1"/>
      </left>
      <right/>
      <top style="hair">
        <color auto="1"/>
      </top>
      <bottom style="thin">
        <color auto="1"/>
      </bottom>
    </border>
    <border>
      <left/>
      <right/>
      <top style="hair">
        <color auto="1"/>
      </top>
      <bottom/>
    </border>
    <border>
      <left style="thin">
        <color auto="1"/>
      </left>
      <right/>
      <top style="medium">
        <color theme="0"/>
      </top>
      <bottom style="medium">
        <color rgb="FFFFFFFF"/>
      </bottom>
    </border>
    <border>
      <left style="thin">
        <color auto="1"/>
      </left>
      <right/>
      <top style="medium">
        <color rgb="FFFFFFFF"/>
      </top>
      <bottom style="medium">
        <color rgb="FFFFFFFF"/>
      </bottom>
    </border>
    <border>
      <left style="thin">
        <color auto="1"/>
      </left>
      <right/>
      <top style="hair">
        <color auto="1"/>
      </top>
      <bottom style="hair">
        <color auto="1"/>
      </bottom>
    </border>
    <border>
      <left/>
      <right/>
      <top style="hair">
        <color auto="1"/>
      </top>
      <bottom style="hair">
        <color auto="1"/>
      </bottom>
    </border>
    <border>
      <left/>
      <right/>
      <top style="hair">
        <color auto="1"/>
      </top>
      <bottom style="thin">
        <color auto="1"/>
      </bottom>
    </border>
    <border>
      <left style="thin">
        <color auto="1"/>
      </left>
      <right style="thin">
        <color auto="1"/>
      </right>
      <top style="hair">
        <color auto="1"/>
      </top>
      <bottom/>
    </border>
    <border>
      <left style="hair">
        <color auto="1"/>
      </left>
      <right style="hair">
        <color auto="1"/>
      </right>
      <top/>
      <bottom style="hair">
        <color auto="1"/>
      </bottom>
    </border>
    <border>
      <left style="hair">
        <color auto="1"/>
      </left>
      <right style="hair">
        <color auto="1"/>
      </right>
      <top/>
      <bottom/>
    </border>
    <border>
      <left/>
      <right style="hair">
        <color auto="1"/>
      </right>
      <top/>
      <bottom style="hair">
        <color auto="1"/>
      </bottom>
    </border>
    <border>
      <left/>
      <right style="hair">
        <color auto="1"/>
      </right>
      <top style="hair">
        <color auto="1"/>
      </top>
      <bottom style="hair">
        <color auto="1"/>
      </bottom>
    </border>
    <border>
      <left style="hair">
        <color auto="1"/>
      </left>
      <right style="hair">
        <color auto="1"/>
      </right>
      <top style="thin">
        <color auto="1"/>
      </top>
      <bottom/>
    </border>
    <border>
      <left style="hair">
        <color auto="1"/>
      </left>
      <right style="hair">
        <color auto="1"/>
      </right>
      <top/>
      <bottom style="thin">
        <color auto="1"/>
      </bottom>
    </border>
    <border>
      <left/>
      <right style="medium">
        <color rgb="FFFFFFFF"/>
      </right>
      <top style="medium">
        <color rgb="FFFFFFFF"/>
      </top>
      <bottom style="medium">
        <color rgb="FFFFFFFF"/>
      </bottom>
    </border>
    <border>
      <left style="thin">
        <color auto="1"/>
      </left>
      <right style="thin">
        <color theme="0"/>
      </right>
      <top style="thin">
        <color auto="1"/>
      </top>
      <bottom/>
    </border>
    <border>
      <left style="thin">
        <color auto="1"/>
      </left>
      <right style="thin">
        <color theme="0"/>
      </right>
      <top/>
      <bottom/>
    </border>
    <border>
      <left style="thin">
        <color theme="0"/>
      </left>
      <right style="thin">
        <color theme="0"/>
      </right>
      <top style="thin">
        <color auto="1"/>
      </top>
      <bottom/>
    </border>
    <border>
      <left style="thin">
        <color theme="0"/>
      </left>
      <right style="thin">
        <color theme="0"/>
      </right>
      <top/>
      <bottom style="thin">
        <color theme="0"/>
      </bottom>
    </border>
    <border>
      <left style="thin">
        <color theme="0"/>
      </left>
      <right/>
      <top style="thin">
        <color auto="1"/>
      </top>
      <bottom style="thin">
        <color theme="0"/>
      </bottom>
    </border>
    <border>
      <left/>
      <right/>
      <top style="thin">
        <color auto="1"/>
      </top>
      <bottom style="thin">
        <color theme="0"/>
      </bottom>
    </border>
    <border>
      <left/>
      <right style="thin">
        <color theme="0"/>
      </right>
      <top style="thin">
        <color auto="1"/>
      </top>
      <bottom style="thin">
        <color theme="0"/>
      </bottom>
    </border>
    <border>
      <left style="thin">
        <color theme="0"/>
      </left>
      <right/>
      <top/>
      <bottom style="thin">
        <color theme="0"/>
      </bottom>
    </border>
    <border>
      <left/>
      <right/>
      <top/>
      <bottom style="thin">
        <color theme="0"/>
      </bottom>
    </border>
    <border>
      <left/>
      <right style="thin">
        <color auto="1"/>
      </right>
      <top/>
      <bottom style="thin">
        <color theme="0"/>
      </bottom>
    </border>
    <border>
      <left style="thin">
        <color theme="0"/>
      </left>
      <right style="thin">
        <color theme="0"/>
      </right>
      <top/>
      <bottom/>
    </border>
  </borders>
  <cellStyleXfs count="978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169" fontId="0" fillId="0" borderId="0" applyFont="0" applyFill="0" applyBorder="0" applyAlignment="0" applyProtection="0"/>
    <xf numFmtId="42" fontId="1" fillId="0" borderId="0" applyFont="0" applyFill="0" applyBorder="0" applyAlignment="0" applyProtection="0"/>
    <xf numFmtId="170" fontId="0" fillId="0" borderId="0" applyFont="0" applyFill="0" applyBorder="0" applyAlignment="0" applyProtection="0"/>
    <xf numFmtId="41" fontId="1" fillId="0" borderId="0" applyFont="0" applyFill="0" applyBorder="0" applyAlignment="0" applyProtection="0"/>
    <xf numFmtId="170" fontId="9" fillId="0" borderId="0" applyFont="0" applyFill="0" applyBorder="0" applyAlignment="0" applyProtection="0"/>
    <xf numFmtId="170" fontId="10" fillId="0" borderId="0" applyFont="0" applyFill="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9" fillId="0" borderId="0">
      <alignment/>
      <protection/>
    </xf>
    <xf numFmtId="0" fontId="10" fillId="0" borderId="0">
      <alignment/>
      <protection/>
    </xf>
    <xf numFmtId="0" fontId="9" fillId="0" borderId="0">
      <alignment/>
      <protection/>
    </xf>
    <xf numFmtId="9"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170" fontId="9" fillId="0" borderId="0" applyFont="0" applyFill="0" applyBorder="0" applyAlignment="0" applyProtection="0"/>
    <xf numFmtId="170" fontId="9" fillId="0" borderId="0" applyFont="0" applyFill="0" applyBorder="0" applyAlignment="0" applyProtection="0"/>
    <xf numFmtId="170" fontId="0"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6" fillId="0" borderId="0">
      <alignment/>
      <protection/>
    </xf>
    <xf numFmtId="0" fontId="16" fillId="0" borderId="0">
      <alignment/>
      <protection/>
    </xf>
    <xf numFmtId="0" fontId="0" fillId="0" borderId="0">
      <alignment/>
      <protection/>
    </xf>
    <xf numFmtId="0" fontId="9" fillId="0" borderId="0">
      <alignment/>
      <protection/>
    </xf>
    <xf numFmtId="0" fontId="0" fillId="0" borderId="0">
      <alignment/>
      <protection/>
    </xf>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9" fontId="0" fillId="0" borderId="0" applyFont="0" applyFill="0" applyBorder="0" applyAlignment="0" applyProtection="0"/>
    <xf numFmtId="0" fontId="9" fillId="24" borderId="9" applyNumberFormat="0" applyProtection="0">
      <alignment horizontal="left" vertical="center"/>
    </xf>
    <xf numFmtId="0" fontId="9" fillId="24" borderId="9" applyNumberFormat="0" applyProtection="0">
      <alignment horizontal="left" vertical="center"/>
    </xf>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34" fillId="0" borderId="0" applyNumberFormat="0" applyFill="0" applyBorder="0" applyAlignment="0" applyProtection="0"/>
    <xf numFmtId="0" fontId="0" fillId="0" borderId="0">
      <alignment/>
      <protection/>
    </xf>
    <xf numFmtId="9" fontId="0" fillId="0" borderId="0" applyFont="0" applyFill="0" applyBorder="0" applyAlignment="0" applyProtection="0"/>
    <xf numFmtId="0" fontId="9" fillId="24" borderId="9" applyNumberFormat="0" applyProtection="0">
      <alignment horizontal="left" vertical="center"/>
    </xf>
    <xf numFmtId="0" fontId="9" fillId="24" borderId="9" applyNumberFormat="0" applyProtection="0">
      <alignment horizontal="left" vertical="center"/>
    </xf>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170" fontId="0"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70" fontId="0"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9" fillId="24" borderId="9" applyNumberFormat="0" applyProtection="0">
      <alignment horizontal="left" vertical="center"/>
    </xf>
    <xf numFmtId="0" fontId="9" fillId="24" borderId="9" applyNumberFormat="0" applyProtection="0">
      <alignment horizontal="left" vertical="center"/>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70" fontId="0"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lignment/>
      <protection/>
    </xf>
    <xf numFmtId="0" fontId="10" fillId="0" borderId="0">
      <alignment/>
      <protection/>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70" fontId="73" fillId="0" borderId="0" applyFont="0" applyFill="0" applyBorder="0" applyAlignment="0" applyProtection="0"/>
    <xf numFmtId="0" fontId="10" fillId="0" borderId="0">
      <alignment/>
      <protection/>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0" fillId="0" borderId="0">
      <alignment/>
      <protection/>
    </xf>
    <xf numFmtId="0" fontId="9" fillId="0" borderId="0">
      <alignment/>
      <protection/>
    </xf>
    <xf numFmtId="0" fontId="9" fillId="0" borderId="0" applyFont="0" applyFill="0" applyBorder="0" applyAlignment="0" applyProtection="0"/>
    <xf numFmtId="182" fontId="9" fillId="0" borderId="0" applyFont="0" applyFill="0" applyBorder="0" applyAlignment="0" applyProtection="0"/>
    <xf numFmtId="0" fontId="74" fillId="0" borderId="0">
      <alignment/>
      <protection/>
    </xf>
    <xf numFmtId="0" fontId="75" fillId="0" borderId="0" applyFont="0" applyFill="0" applyBorder="0" applyAlignment="0" applyProtection="0"/>
    <xf numFmtId="183" fontId="9" fillId="0" borderId="0" applyFont="0" applyFill="0" applyBorder="0" applyAlignment="0" applyProtection="0"/>
    <xf numFmtId="179" fontId="9" fillId="0" borderId="0" applyFont="0" applyFill="0" applyBorder="0" applyAlignment="0" applyProtection="0"/>
    <xf numFmtId="184" fontId="76" fillId="0" borderId="0" applyFont="0" applyFill="0" applyBorder="0" applyAlignment="0" applyProtection="0"/>
    <xf numFmtId="185" fontId="76" fillId="0" borderId="0" applyFont="0" applyFill="0" applyBorder="0" applyAlignment="0" applyProtection="0"/>
    <xf numFmtId="39" fontId="9" fillId="0" borderId="0" applyFont="0" applyFill="0" applyBorder="0" applyAlignment="0" applyProtection="0"/>
    <xf numFmtId="0" fontId="74" fillId="0" borderId="0">
      <alignment/>
      <protection/>
    </xf>
    <xf numFmtId="0" fontId="9" fillId="0" borderId="0">
      <alignment vertical="top"/>
      <protection/>
    </xf>
    <xf numFmtId="0" fontId="75" fillId="0" borderId="0" applyNumberFormat="0" applyFill="0">
      <alignment horizontal="left" vertical="center" wrapText="1"/>
      <protection/>
    </xf>
    <xf numFmtId="186" fontId="9" fillId="0" borderId="0" applyFont="0" applyFill="0" applyBorder="0" applyAlignment="0" applyProtection="0"/>
    <xf numFmtId="187" fontId="76" fillId="0" borderId="0" applyFont="0" applyFill="0" applyBorder="0" applyAlignment="0" applyProtection="0"/>
    <xf numFmtId="188" fontId="76" fillId="0" borderId="0" applyFont="0" applyFill="0" applyBorder="0" applyAlignment="0" applyProtection="0"/>
    <xf numFmtId="189" fontId="76" fillId="0" borderId="0" applyFont="0" applyFill="0" applyBorder="0" applyAlignment="0" applyProtection="0"/>
    <xf numFmtId="190" fontId="76" fillId="0" borderId="0" applyFont="0" applyFill="0" applyBorder="0" applyAlignment="0" applyProtection="0"/>
    <xf numFmtId="191" fontId="9" fillId="0" borderId="0" applyFont="0" applyFill="0" applyBorder="0" applyAlignment="0" applyProtection="0"/>
    <xf numFmtId="192" fontId="9" fillId="0" borderId="0" applyFont="0" applyFill="0" applyBorder="0" applyAlignment="0" applyProtection="0"/>
    <xf numFmtId="193" fontId="9" fillId="0" borderId="0" applyFont="0" applyFill="0" applyBorder="0" applyProtection="0">
      <alignment horizontal="right"/>
    </xf>
    <xf numFmtId="194" fontId="76" fillId="0" borderId="0" applyFont="0" applyFill="0" applyBorder="0" applyAlignment="0" applyProtection="0"/>
    <xf numFmtId="168" fontId="76" fillId="0" borderId="0" applyFont="0" applyFill="0" applyBorder="0" applyAlignment="0" applyProtection="0"/>
    <xf numFmtId="195" fontId="9" fillId="0" borderId="0" applyFont="0" applyFill="0" applyBorder="0" applyAlignment="0" applyProtection="0"/>
    <xf numFmtId="176" fontId="9" fillId="0" borderId="0" applyFont="0" applyFill="0" applyBorder="0" applyAlignment="0" applyProtection="0"/>
    <xf numFmtId="196" fontId="76" fillId="0" borderId="0" applyFont="0" applyFill="0" applyBorder="0" applyAlignment="0" applyProtection="0"/>
    <xf numFmtId="196" fontId="9" fillId="0" borderId="0" applyFont="0" applyFill="0" applyBorder="0" applyAlignment="0" applyProtection="0"/>
    <xf numFmtId="197" fontId="9" fillId="0" borderId="0" applyFont="0" applyFill="0" applyBorder="0" applyAlignment="0" applyProtection="0"/>
    <xf numFmtId="198" fontId="9" fillId="0" borderId="0" applyFont="0" applyFill="0" applyBorder="0" applyAlignment="0" applyProtection="0"/>
    <xf numFmtId="199" fontId="9" fillId="0" borderId="0" applyFont="0" applyFill="0" applyBorder="0" applyAlignment="0" applyProtection="0"/>
    <xf numFmtId="0" fontId="9" fillId="0" borderId="0">
      <alignment/>
      <protection/>
    </xf>
    <xf numFmtId="0" fontId="9" fillId="0" borderId="0">
      <alignment/>
      <protection/>
    </xf>
    <xf numFmtId="9" fontId="77" fillId="0" borderId="0">
      <alignment horizontal="right"/>
      <protection/>
    </xf>
    <xf numFmtId="9" fontId="75" fillId="0" borderId="0">
      <alignment horizontal="right"/>
      <protection/>
    </xf>
    <xf numFmtId="0" fontId="9" fillId="16" borderId="1" applyNumberFormat="0">
      <alignment horizontal="centerContinuous" vertical="center" wrapText="1"/>
      <protection/>
    </xf>
    <xf numFmtId="0" fontId="9" fillId="25" borderId="1" applyNumberFormat="0">
      <alignment horizontal="left" vertical="center"/>
      <protection/>
    </xf>
    <xf numFmtId="170" fontId="78" fillId="0" borderId="0" applyFont="0" applyFill="0" applyBorder="0" applyAlignment="0" applyProtection="0"/>
    <xf numFmtId="0" fontId="9" fillId="0" borderId="0">
      <alignment/>
      <protection/>
    </xf>
    <xf numFmtId="9" fontId="79" fillId="0" borderId="0" applyFont="0" applyFill="0" applyBorder="0" applyAlignment="0" applyProtection="0"/>
    <xf numFmtId="10" fontId="79" fillId="0" borderId="0" applyFont="0" applyFill="0" applyBorder="0" applyAlignment="0" applyProtection="0"/>
    <xf numFmtId="0" fontId="76" fillId="0" borderId="0" applyNumberFormat="0" applyFill="0" applyBorder="0" applyAlignment="0" applyProtection="0"/>
    <xf numFmtId="0" fontId="16" fillId="0" borderId="0">
      <alignment/>
      <protection/>
    </xf>
    <xf numFmtId="0" fontId="75" fillId="0" borderId="0" applyNumberFormat="0" applyFill="0">
      <alignment horizontal="left" vertical="center" wrapText="1"/>
      <protection/>
    </xf>
    <xf numFmtId="164" fontId="79" fillId="0" borderId="0" applyFont="0" applyFill="0" applyBorder="0" applyAlignment="0" applyProtection="0"/>
    <xf numFmtId="166" fontId="79" fillId="0" borderId="0" applyFont="0" applyFill="0" applyBorder="0" applyAlignment="0" applyProtection="0"/>
    <xf numFmtId="0" fontId="80" fillId="0" borderId="0" applyFont="0" applyFill="0" applyBorder="0" applyAlignment="0" applyProtection="0"/>
    <xf numFmtId="201" fontId="80" fillId="0" borderId="0" applyFont="0" applyFill="0" applyBorder="0" applyAlignment="0" applyProtection="0"/>
    <xf numFmtId="0" fontId="75" fillId="24" borderId="0" applyFont="0" applyFill="0" applyProtection="0">
      <alignment/>
    </xf>
    <xf numFmtId="182" fontId="9" fillId="0" borderId="0">
      <alignment/>
      <protection/>
    </xf>
    <xf numFmtId="202" fontId="81" fillId="0" borderId="0" applyFill="0" applyBorder="0" applyProtection="0">
      <alignment/>
    </xf>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0" fillId="26" borderId="0" applyNumberFormat="0" applyBorder="0" applyAlignment="0" applyProtection="0"/>
    <xf numFmtId="0" fontId="37"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37" fillId="26" borderId="0" applyNumberFormat="0" applyBorder="0" applyAlignment="0" applyProtection="0"/>
    <xf numFmtId="0" fontId="0"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82"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7" borderId="0" applyNumberFormat="0" applyBorder="0" applyAlignment="0" applyProtection="0"/>
    <xf numFmtId="0" fontId="37"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37" fillId="27" borderId="0" applyNumberFormat="0" applyBorder="0" applyAlignment="0" applyProtection="0"/>
    <xf numFmtId="0" fontId="0"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82"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37"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37" fillId="28" borderId="0" applyNumberFormat="0" applyBorder="0" applyAlignment="0" applyProtection="0"/>
    <xf numFmtId="0" fontId="0"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82"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9" borderId="0" applyNumberFormat="0" applyBorder="0" applyAlignment="0" applyProtection="0"/>
    <xf numFmtId="0" fontId="37"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37" fillId="29" borderId="0" applyNumberFormat="0" applyBorder="0" applyAlignment="0" applyProtection="0"/>
    <xf numFmtId="0" fontId="0"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82"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30" borderId="0" applyNumberFormat="0" applyBorder="0" applyAlignment="0" applyProtection="0"/>
    <xf numFmtId="0" fontId="37"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37" fillId="30" borderId="0" applyNumberFormat="0" applyBorder="0" applyAlignment="0" applyProtection="0"/>
    <xf numFmtId="0" fontId="0"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82"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1" borderId="0" applyNumberFormat="0" applyBorder="0" applyAlignment="0" applyProtection="0"/>
    <xf numFmtId="0" fontId="37"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37" fillId="31" borderId="0" applyNumberFormat="0" applyBorder="0" applyAlignment="0" applyProtection="0"/>
    <xf numFmtId="0" fontId="0"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82"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0" fillId="32" borderId="0" applyNumberFormat="0" applyBorder="0" applyAlignment="0" applyProtection="0"/>
    <xf numFmtId="0" fontId="37"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37" fillId="32" borderId="0" applyNumberFormat="0" applyBorder="0" applyAlignment="0" applyProtection="0"/>
    <xf numFmtId="0" fontId="0"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82"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3" borderId="0" applyNumberFormat="0" applyBorder="0" applyAlignment="0" applyProtection="0"/>
    <xf numFmtId="0" fontId="37"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37" fillId="33" borderId="0" applyNumberFormat="0" applyBorder="0" applyAlignment="0" applyProtection="0"/>
    <xf numFmtId="0" fontId="0"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82"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4" borderId="0" applyNumberFormat="0" applyBorder="0" applyAlignment="0" applyProtection="0"/>
    <xf numFmtId="0" fontId="37"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37" fillId="34" borderId="0" applyNumberFormat="0" applyBorder="0" applyAlignment="0" applyProtection="0"/>
    <xf numFmtId="0" fontId="0"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82"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5" borderId="0" applyNumberFormat="0" applyBorder="0" applyAlignment="0" applyProtection="0"/>
    <xf numFmtId="0" fontId="37"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37" fillId="35" borderId="0" applyNumberFormat="0" applyBorder="0" applyAlignment="0" applyProtection="0"/>
    <xf numFmtId="0" fontId="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82"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6" borderId="0" applyNumberFormat="0" applyBorder="0" applyAlignment="0" applyProtection="0"/>
    <xf numFmtId="0" fontId="37"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37" fillId="36" borderId="0" applyNumberFormat="0" applyBorder="0" applyAlignment="0" applyProtection="0"/>
    <xf numFmtId="0" fontId="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82"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7" borderId="0" applyNumberFormat="0" applyBorder="0" applyAlignment="0" applyProtection="0"/>
    <xf numFmtId="0" fontId="37"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37" fillId="37" borderId="0" applyNumberFormat="0" applyBorder="0" applyAlignment="0" applyProtection="0"/>
    <xf numFmtId="0" fontId="0"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82"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71" fillId="38" borderId="0" applyNumberFormat="0" applyBorder="0" applyAlignment="0" applyProtection="0"/>
    <xf numFmtId="0" fontId="71" fillId="38"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203" fontId="9" fillId="0" borderId="11">
      <alignment horizontal="right"/>
      <protection/>
    </xf>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71" fillId="45" borderId="0" applyNumberFormat="0" applyBorder="0" applyAlignment="0" applyProtection="0"/>
    <xf numFmtId="0" fontId="71" fillId="45"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71" fillId="48" borderId="0" applyNumberFormat="0" applyBorder="0" applyAlignment="0" applyProtection="0"/>
    <xf numFmtId="0" fontId="71" fillId="4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71" fillId="49" borderId="0" applyNumberFormat="0" applyBorder="0" applyAlignment="0" applyProtection="0"/>
    <xf numFmtId="0" fontId="71" fillId="49" borderId="0" applyNumberFormat="0" applyBorder="0" applyAlignment="0" applyProtection="0"/>
    <xf numFmtId="167" fontId="83" fillId="0" borderId="0" applyFont="0">
      <alignment/>
      <protection/>
    </xf>
    <xf numFmtId="167" fontId="83" fillId="0" borderId="12" applyFont="0">
      <alignment/>
      <protection/>
    </xf>
    <xf numFmtId="168" fontId="83" fillId="0" borderId="0" applyFont="0">
      <alignment/>
      <protection/>
    </xf>
    <xf numFmtId="204" fontId="84" fillId="0" borderId="11">
      <alignment horizontal="right"/>
      <protection/>
    </xf>
    <xf numFmtId="204" fontId="84" fillId="0" borderId="11" applyFill="0">
      <alignment horizontal="right"/>
      <protection/>
    </xf>
    <xf numFmtId="3" fontId="9" fillId="0" borderId="11" applyFill="0">
      <alignment horizontal="right"/>
      <protection/>
    </xf>
    <xf numFmtId="205" fontId="84" fillId="0" borderId="11" applyFill="0">
      <alignment horizontal="right"/>
      <protection/>
    </xf>
    <xf numFmtId="206" fontId="8" fillId="8" borderId="13">
      <alignment horizontal="center" vertical="center"/>
      <protection/>
    </xf>
    <xf numFmtId="0" fontId="9" fillId="0" borderId="0">
      <alignment/>
      <protection/>
    </xf>
    <xf numFmtId="182" fontId="85" fillId="0" borderId="0">
      <alignment/>
      <protection/>
    </xf>
    <xf numFmtId="0" fontId="9" fillId="0" borderId="0">
      <alignment/>
      <protection/>
    </xf>
    <xf numFmtId="207" fontId="9" fillId="0" borderId="11">
      <alignment horizontal="right"/>
      <protection locked="0"/>
    </xf>
    <xf numFmtId="0" fontId="84" fillId="0" borderId="11" applyNumberFormat="0" applyFont="0" applyBorder="0" applyProtection="0">
      <alignment horizontal="right"/>
    </xf>
    <xf numFmtId="208" fontId="86" fillId="50" borderId="14">
      <alignment/>
      <protection/>
    </xf>
    <xf numFmtId="0" fontId="9" fillId="0" borderId="0" applyNumberFormat="0" applyFill="0" applyBorder="0" applyAlignment="0" applyProtection="0"/>
    <xf numFmtId="0" fontId="87" fillId="0" borderId="0" applyNumberFormat="0" applyFill="0" applyBorder="0" applyAlignment="0" applyProtection="0"/>
    <xf numFmtId="0" fontId="88" fillId="0" borderId="0">
      <alignment/>
      <protection/>
    </xf>
    <xf numFmtId="0" fontId="28" fillId="0" borderId="0" applyNumberFormat="0" applyFill="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90" fillId="52" borderId="15" applyNumberFormat="0" applyBorder="0">
      <alignment/>
      <protection hidden="1"/>
    </xf>
    <xf numFmtId="0" fontId="91" fillId="23" borderId="0">
      <alignment/>
      <protection/>
    </xf>
    <xf numFmtId="0" fontId="92" fillId="0" borderId="0" applyAlignment="0">
      <protection/>
    </xf>
    <xf numFmtId="0" fontId="93" fillId="0" borderId="16" applyNumberFormat="0" applyFill="0" applyAlignment="0" applyProtection="0"/>
    <xf numFmtId="0" fontId="94" fillId="0" borderId="17" applyNumberFormat="0" applyFont="0" applyFill="0" applyAlignment="0" applyProtection="0"/>
    <xf numFmtId="0" fontId="95" fillId="0" borderId="18" applyNumberFormat="0" applyFont="0" applyFill="0" applyProtection="0">
      <alignment/>
    </xf>
    <xf numFmtId="0" fontId="79" fillId="0" borderId="16" applyNumberFormat="0" applyFont="0" applyFill="0" applyAlignment="0" applyProtection="0"/>
    <xf numFmtId="0" fontId="79" fillId="0" borderId="15" applyNumberFormat="0" applyFont="0" applyFill="0" applyAlignment="0" applyProtection="0"/>
    <xf numFmtId="0" fontId="79" fillId="0" borderId="19" applyNumberFormat="0" applyFont="0" applyFill="0" applyAlignment="0" applyProtection="0"/>
    <xf numFmtId="0" fontId="79" fillId="0" borderId="20" applyNumberFormat="0" applyFont="0" applyFill="0" applyAlignment="0" applyProtection="0"/>
    <xf numFmtId="209" fontId="9" fillId="0" borderId="0" applyFont="0" applyFill="0" applyBorder="0" applyAlignment="0" applyProtection="0"/>
    <xf numFmtId="0" fontId="76" fillId="0" borderId="0">
      <alignment horizontal="right"/>
      <protection/>
    </xf>
    <xf numFmtId="0" fontId="80" fillId="0" borderId="0" applyFont="0" applyFill="0" applyBorder="0" applyAlignment="0" applyProtection="0"/>
    <xf numFmtId="210" fontId="76" fillId="0" borderId="0" applyFill="0" applyBorder="0" applyAlignment="0">
      <protection/>
    </xf>
    <xf numFmtId="211" fontId="76" fillId="0" borderId="0" applyFill="0" applyBorder="0" applyAlignment="0">
      <protection/>
    </xf>
    <xf numFmtId="173" fontId="76" fillId="0" borderId="0" applyFill="0" applyBorder="0" applyAlignment="0">
      <protection/>
    </xf>
    <xf numFmtId="212" fontId="76" fillId="0" borderId="0" applyFill="0" applyBorder="0" applyAlignment="0">
      <protection/>
    </xf>
    <xf numFmtId="173" fontId="9" fillId="0" borderId="0" applyFill="0" applyBorder="0" applyAlignment="0">
      <protection/>
    </xf>
    <xf numFmtId="210" fontId="76" fillId="0" borderId="0" applyFill="0" applyBorder="0" applyAlignment="0">
      <protection/>
    </xf>
    <xf numFmtId="212" fontId="9" fillId="0" borderId="0" applyFill="0" applyBorder="0" applyAlignment="0">
      <protection/>
    </xf>
    <xf numFmtId="211" fontId="76" fillId="0" borderId="0" applyFill="0" applyBorder="0" applyAlignment="0">
      <protection/>
    </xf>
    <xf numFmtId="0" fontId="14" fillId="20" borderId="1" applyNumberFormat="0" applyAlignment="0" applyProtection="0"/>
    <xf numFmtId="0" fontId="96" fillId="53" borderId="21" applyNumberFormat="0" applyAlignment="0" applyProtection="0"/>
    <xf numFmtId="0" fontId="96" fillId="53" borderId="21" applyNumberFormat="0" applyAlignment="0" applyProtection="0"/>
    <xf numFmtId="0" fontId="96" fillId="53" borderId="21" applyNumberFormat="0" applyAlignment="0" applyProtection="0"/>
    <xf numFmtId="0" fontId="96" fillId="53" borderId="21" applyNumberFormat="0" applyAlignment="0" applyProtection="0"/>
    <xf numFmtId="0" fontId="96" fillId="53" borderId="21" applyNumberFormat="0" applyAlignment="0" applyProtection="0"/>
    <xf numFmtId="0" fontId="66" fillId="53" borderId="21" applyNumberFormat="0" applyAlignment="0" applyProtection="0"/>
    <xf numFmtId="0" fontId="66" fillId="53" borderId="21" applyNumberFormat="0" applyAlignment="0" applyProtection="0"/>
    <xf numFmtId="0" fontId="94" fillId="54" borderId="0" applyNumberFormat="0" applyFont="0" applyBorder="0">
      <alignment/>
      <protection/>
    </xf>
    <xf numFmtId="0" fontId="23" fillId="0" borderId="6" applyNumberFormat="0" applyFill="0" applyAlignment="0" applyProtection="0"/>
    <xf numFmtId="213" fontId="9" fillId="0" borderId="0" applyFont="0" applyFill="0" applyBorder="0" applyProtection="0">
      <alignment horizontal="center" vertical="center"/>
    </xf>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68" fillId="55" borderId="22" applyNumberFormat="0" applyAlignment="0" applyProtection="0"/>
    <xf numFmtId="0" fontId="68" fillId="55" borderId="22" applyNumberFormat="0" applyAlignment="0" applyProtection="0"/>
    <xf numFmtId="0" fontId="9" fillId="0" borderId="0" applyNumberFormat="0" applyFont="0" applyFill="0" applyAlignment="0" applyProtection="0"/>
    <xf numFmtId="0" fontId="93" fillId="0" borderId="16" applyNumberFormat="0" applyFill="0" applyProtection="0">
      <alignment horizontal="left" vertical="center"/>
    </xf>
    <xf numFmtId="0" fontId="97" fillId="0" borderId="0">
      <alignment horizontal="center" wrapText="1"/>
      <protection hidden="1"/>
    </xf>
    <xf numFmtId="0" fontId="98" fillId="0" borderId="0">
      <alignment horizontal="right"/>
      <protection/>
    </xf>
    <xf numFmtId="171" fontId="81" fillId="0" borderId="0" applyBorder="0">
      <alignment horizontal="right"/>
      <protection/>
    </xf>
    <xf numFmtId="171" fontId="81" fillId="0" borderId="17">
      <alignment/>
      <protection/>
    </xf>
    <xf numFmtId="215" fontId="76" fillId="0" borderId="0">
      <alignment/>
      <protection/>
    </xf>
    <xf numFmtId="215" fontId="76" fillId="0" borderId="0">
      <alignment/>
      <protection/>
    </xf>
    <xf numFmtId="215" fontId="76" fillId="0" borderId="0">
      <alignment/>
      <protection/>
    </xf>
    <xf numFmtId="215" fontId="76" fillId="0" borderId="0">
      <alignment/>
      <protection/>
    </xf>
    <xf numFmtId="215" fontId="76" fillId="0" borderId="0">
      <alignment/>
      <protection/>
    </xf>
    <xf numFmtId="215" fontId="76" fillId="0" borderId="0">
      <alignment/>
      <protection/>
    </xf>
    <xf numFmtId="215" fontId="76" fillId="0" borderId="0">
      <alignment/>
      <protection/>
    </xf>
    <xf numFmtId="215" fontId="76" fillId="0" borderId="0">
      <alignment/>
      <protection/>
    </xf>
    <xf numFmtId="168" fontId="99" fillId="0" borderId="0" applyFont="0" applyBorder="0">
      <alignment horizontal="right"/>
      <protection/>
    </xf>
    <xf numFmtId="210" fontId="76" fillId="0" borderId="0" applyFont="0" applyFill="0" applyBorder="0" applyAlignment="0" applyProtection="0"/>
    <xf numFmtId="216" fontId="9" fillId="0" borderId="0" applyFont="0">
      <alignment/>
      <protection/>
    </xf>
    <xf numFmtId="0" fontId="100" fillId="0" borderId="0" applyFont="0" applyFill="0" applyBorder="0" applyProtection="0">
      <alignment horizontal="right"/>
    </xf>
    <xf numFmtId="0" fontId="100" fillId="0" borderId="0" applyFont="0" applyFill="0" applyBorder="0" applyProtection="0">
      <alignment horizontal="right"/>
    </xf>
    <xf numFmtId="176" fontId="9" fillId="0" borderId="0" applyFont="0" applyFill="0" applyBorder="0" applyProtection="0">
      <alignment/>
    </xf>
    <xf numFmtId="217" fontId="9" fillId="0" borderId="0" applyFont="0" applyFill="0" applyBorder="0" applyAlignment="0" applyProtection="0"/>
    <xf numFmtId="170" fontId="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170" fontId="11" fillId="0" borderId="0" applyFont="0" applyFill="0" applyBorder="0" applyAlignment="0" applyProtection="0"/>
    <xf numFmtId="170" fontId="9" fillId="0" borderId="0" applyFont="0" applyFill="0" applyBorder="0" applyAlignment="0" applyProtection="0"/>
    <xf numFmtId="170" fontId="101" fillId="0" borderId="0" applyFont="0" applyFill="0" applyBorder="0" applyAlignment="0" applyProtection="0"/>
    <xf numFmtId="170" fontId="9" fillId="0" borderId="0" applyFont="0" applyFill="0" applyBorder="0" applyAlignment="0" applyProtection="0"/>
    <xf numFmtId="181" fontId="9" fillId="0" borderId="0" applyFont="0" applyFill="0" applyBorder="0" applyProtection="0">
      <alignment/>
    </xf>
    <xf numFmtId="181" fontId="9" fillId="0" borderId="0" applyFont="0" applyFill="0" applyBorder="0" applyProtection="0">
      <alignment/>
    </xf>
    <xf numFmtId="181" fontId="9" fillId="0" borderId="0" applyFont="0" applyFill="0" applyBorder="0" applyProtection="0">
      <alignment/>
    </xf>
    <xf numFmtId="181" fontId="9" fillId="0" borderId="0" applyFont="0" applyFill="0" applyBorder="0" applyProtection="0">
      <alignment/>
    </xf>
    <xf numFmtId="170" fontId="9" fillId="0" borderId="0" applyFont="0" applyFill="0" applyBorder="0" applyAlignment="0" applyProtection="0"/>
    <xf numFmtId="170" fontId="101" fillId="0" borderId="0" applyFont="0" applyFill="0" applyBorder="0" applyAlignment="0" applyProtection="0"/>
    <xf numFmtId="181" fontId="9" fillId="0" borderId="0" applyFont="0" applyFill="0" applyBorder="0" applyProtection="0">
      <alignment/>
    </xf>
    <xf numFmtId="181" fontId="9" fillId="0" borderId="0" applyFont="0" applyFill="0" applyBorder="0" applyProtection="0">
      <alignment/>
    </xf>
    <xf numFmtId="181" fontId="9" fillId="0" borderId="0" applyFont="0" applyFill="0" applyBorder="0" applyProtection="0">
      <alignment/>
    </xf>
    <xf numFmtId="181" fontId="9" fillId="0" borderId="0" applyFont="0" applyFill="0" applyBorder="0" applyProtection="0">
      <alignment/>
    </xf>
    <xf numFmtId="170" fontId="97" fillId="0" borderId="0" applyFont="0" applyFill="0" applyBorder="0" applyAlignment="0" applyProtection="0"/>
    <xf numFmtId="170" fontId="101" fillId="0" borderId="0" applyFont="0" applyFill="0" applyBorder="0" applyAlignment="0" applyProtection="0"/>
    <xf numFmtId="170" fontId="97" fillId="0" borderId="0" applyFont="0" applyFill="0" applyBorder="0" applyAlignment="0" applyProtection="0"/>
    <xf numFmtId="170" fontId="97" fillId="0" borderId="0" applyFont="0" applyFill="0" applyBorder="0" applyAlignment="0" applyProtection="0"/>
    <xf numFmtId="170" fontId="97" fillId="0" borderId="0" applyFont="0" applyFill="0" applyBorder="0" applyAlignment="0" applyProtection="0"/>
    <xf numFmtId="170" fontId="101"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9"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218" fontId="102"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87"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73"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9" fillId="0" borderId="0" applyFont="0" applyFill="0" applyBorder="0" applyAlignment="0" applyProtection="0"/>
    <xf numFmtId="170" fontId="0" fillId="0" borderId="0" applyFont="0" applyFill="0" applyBorder="0" applyAlignment="0" applyProtection="0"/>
    <xf numFmtId="170" fontId="103"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9"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03"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04"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76"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0" fillId="0" borderId="0" applyFont="0" applyFill="0" applyBorder="0" applyAlignment="0" applyProtection="0"/>
    <xf numFmtId="170" fontId="82"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3" fontId="105" fillId="0" borderId="0" applyFont="0" applyFill="0" applyBorder="0" applyAlignment="0" applyProtection="0"/>
    <xf numFmtId="182" fontId="106" fillId="0" borderId="0">
      <alignment/>
      <protection/>
    </xf>
    <xf numFmtId="0" fontId="107" fillId="0" borderId="0">
      <alignment/>
      <protection/>
    </xf>
    <xf numFmtId="0" fontId="9" fillId="23" borderId="7" applyNumberFormat="0" applyFont="0" applyAlignment="0" applyProtection="0"/>
    <xf numFmtId="0" fontId="108" fillId="56" borderId="0">
      <alignment horizontal="center" vertical="center" wrapText="1"/>
      <protection/>
    </xf>
    <xf numFmtId="219" fontId="9" fillId="0" borderId="0" applyFill="0" applyBorder="0">
      <alignment horizontal="right"/>
      <protection locked="0"/>
    </xf>
    <xf numFmtId="211" fontId="76" fillId="0" borderId="0" applyFont="0" applyFill="0" applyBorder="0" applyAlignment="0" applyProtection="0"/>
    <xf numFmtId="220" fontId="33" fillId="0" borderId="0">
      <alignment horizontal="right"/>
      <protection/>
    </xf>
    <xf numFmtId="166" fontId="109" fillId="0" borderId="23">
      <alignment/>
      <protection locked="0"/>
    </xf>
    <xf numFmtId="0" fontId="100" fillId="0" borderId="0" applyFont="0" applyFill="0" applyBorder="0" applyProtection="0">
      <alignment horizontal="right"/>
    </xf>
    <xf numFmtId="191" fontId="9" fillId="0" borderId="0" applyFont="0" applyFill="0" applyBorder="0" applyProtection="0">
      <alignment/>
    </xf>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1" fillId="0" borderId="0" applyFont="0" applyFill="0" applyBorder="0" applyAlignment="0" applyProtection="0"/>
    <xf numFmtId="169" fontId="88"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9"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6"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16" fillId="0" borderId="0" applyFont="0" applyFill="0" applyBorder="0" applyAlignment="0" applyProtection="0"/>
    <xf numFmtId="169" fontId="73" fillId="0" borderId="0" applyFont="0" applyFill="0" applyBorder="0" applyAlignment="0" applyProtection="0"/>
    <xf numFmtId="169" fontId="87" fillId="0" borderId="0" applyFont="0" applyFill="0" applyBorder="0" applyAlignment="0" applyProtection="0"/>
    <xf numFmtId="14" fontId="9" fillId="0" borderId="0" applyFont="0" applyFill="0" applyBorder="0" applyAlignment="0" applyProtection="0"/>
    <xf numFmtId="169" fontId="9" fillId="0" borderId="0" applyFont="0" applyFill="0" applyBorder="0" applyAlignment="0" applyProtection="0"/>
    <xf numFmtId="169" fontId="0" fillId="0" borderId="0" applyFont="0" applyFill="0" applyBorder="0" applyAlignment="0" applyProtection="0"/>
    <xf numFmtId="169" fontId="103" fillId="0" borderId="0" applyFont="0" applyFill="0" applyBorder="0" applyAlignment="0" applyProtection="0"/>
    <xf numFmtId="169" fontId="9" fillId="0" borderId="0" applyFont="0" applyFill="0" applyBorder="0" applyAlignment="0" applyProtection="0"/>
    <xf numFmtId="221" fontId="9" fillId="0" borderId="0" applyFont="0" applyFill="0" applyBorder="0" applyProtection="0">
      <alignment/>
    </xf>
    <xf numFmtId="221" fontId="9" fillId="0" borderId="0" applyFont="0" applyFill="0" applyBorder="0" applyProtection="0">
      <alignment/>
    </xf>
    <xf numFmtId="221" fontId="9" fillId="0" borderId="0" applyFont="0" applyFill="0" applyBorder="0" applyProtection="0">
      <alignment/>
    </xf>
    <xf numFmtId="221" fontId="9" fillId="0" borderId="0" applyFont="0" applyFill="0" applyBorder="0" applyProtection="0">
      <alignment/>
    </xf>
    <xf numFmtId="169" fontId="9" fillId="0" borderId="0" applyFont="0" applyFill="0" applyBorder="0" applyAlignment="0" applyProtection="0"/>
    <xf numFmtId="169" fontId="16" fillId="0" borderId="0" applyFont="0" applyFill="0" applyBorder="0" applyAlignment="0" applyProtection="0"/>
    <xf numFmtId="169" fontId="0" fillId="0" borderId="0" applyFont="0" applyFill="0" applyBorder="0" applyAlignment="0" applyProtection="0"/>
    <xf numFmtId="221" fontId="9" fillId="0" borderId="0" applyFont="0" applyFill="0" applyBorder="0" applyProtection="0">
      <alignment/>
    </xf>
    <xf numFmtId="221" fontId="9" fillId="0" borderId="0" applyFont="0" applyFill="0" applyBorder="0" applyProtection="0">
      <alignment/>
    </xf>
    <xf numFmtId="221" fontId="9" fillId="0" borderId="0" applyFont="0" applyFill="0" applyBorder="0" applyProtection="0">
      <alignment/>
    </xf>
    <xf numFmtId="221" fontId="9" fillId="0" borderId="0" applyFont="0" applyFill="0" applyBorder="0" applyProtection="0">
      <alignment/>
    </xf>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222" fontId="11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9"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73" fillId="0" borderId="0" applyFont="0" applyFill="0" applyBorder="0" applyAlignment="0" applyProtection="0"/>
    <xf numFmtId="169" fontId="0" fillId="0" borderId="0" applyFont="0" applyFill="0" applyBorder="0" applyAlignment="0" applyProtection="0"/>
    <xf numFmtId="169" fontId="9" fillId="0" borderId="0" applyFont="0" applyFill="0" applyBorder="0" applyAlignment="0" applyProtection="0"/>
    <xf numFmtId="169" fontId="0" fillId="0" borderId="0" applyFont="0" applyFill="0" applyBorder="0" applyAlignment="0" applyProtection="0"/>
    <xf numFmtId="169" fontId="16" fillId="0" borderId="0" applyFont="0" applyFill="0" applyBorder="0" applyAlignment="0" applyProtection="0"/>
    <xf numFmtId="169" fontId="0" fillId="0" borderId="0" applyFont="0" applyFill="0" applyBorder="0" applyAlignment="0" applyProtection="0"/>
    <xf numFmtId="169" fontId="104" fillId="0" borderId="0" applyFont="0" applyFill="0" applyBorder="0" applyAlignment="0" applyProtection="0"/>
    <xf numFmtId="169" fontId="73" fillId="0" borderId="0" applyFont="0" applyFill="0" applyBorder="0" applyAlignment="0" applyProtection="0"/>
    <xf numFmtId="169" fontId="9"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9"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6"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6"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6"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223" fontId="76" fillId="0" borderId="0" applyFont="0" applyFill="0" applyBorder="0" applyProtection="0">
      <alignment horizontal="right"/>
    </xf>
    <xf numFmtId="224" fontId="104" fillId="0" borderId="24" applyFont="0" applyFill="0" applyBorder="0" applyAlignment="0" applyProtection="0"/>
    <xf numFmtId="225" fontId="84" fillId="0" borderId="0" applyFont="0" applyFill="0" applyBorder="0" applyProtection="0">
      <alignment/>
    </xf>
    <xf numFmtId="226" fontId="84" fillId="0" borderId="0" applyFont="0" applyFill="0" applyBorder="0" applyProtection="0">
      <alignment/>
    </xf>
    <xf numFmtId="0" fontId="97" fillId="0" borderId="0" applyFont="0" applyFill="0" applyBorder="0" applyAlignment="0">
      <protection locked="0"/>
    </xf>
    <xf numFmtId="0" fontId="80" fillId="0" borderId="0" applyFont="0" applyFill="0" applyBorder="0" applyAlignment="0" applyProtection="0"/>
    <xf numFmtId="0" fontId="74" fillId="0" borderId="25" applyNumberFormat="0" applyFill="0">
      <alignment horizontal="right"/>
      <protection/>
    </xf>
    <xf numFmtId="0" fontId="74" fillId="0" borderId="25" applyNumberFormat="0" applyFill="0">
      <alignment horizontal="right"/>
      <protection/>
    </xf>
    <xf numFmtId="1" fontId="111" fillId="0" borderId="0">
      <alignment/>
      <protection/>
    </xf>
    <xf numFmtId="228" fontId="94" fillId="0" borderId="0" applyFont="0" applyFill="0" applyBorder="0" applyProtection="0">
      <alignment horizontal="right"/>
    </xf>
    <xf numFmtId="229" fontId="77" fillId="23" borderId="26" applyFont="0" applyFill="0" applyBorder="0" applyAlignment="0" applyProtection="0"/>
    <xf numFmtId="230" fontId="104" fillId="0" borderId="0" applyFont="0" applyFill="0" applyBorder="0" applyAlignment="0" applyProtection="0"/>
    <xf numFmtId="230" fontId="104" fillId="0" borderId="0" applyFont="0" applyFill="0" applyBorder="0" applyAlignment="0" applyProtection="0"/>
    <xf numFmtId="231" fontId="81" fillId="0" borderId="16" applyFont="0" applyFill="0" applyBorder="0" applyAlignment="0" applyProtection="0"/>
    <xf numFmtId="183" fontId="9" fillId="0" borderId="0" applyFont="0" applyFill="0" applyBorder="0" applyAlignment="0" applyProtection="0"/>
    <xf numFmtId="232" fontId="102" fillId="0" borderId="0" applyFont="0" applyFill="0" applyBorder="0" applyAlignment="0" applyProtection="0"/>
    <xf numFmtId="14" fontId="16" fillId="0" borderId="0" applyFill="0" applyBorder="0" applyAlignment="0">
      <protection/>
    </xf>
    <xf numFmtId="0" fontId="9" fillId="0" borderId="0">
      <alignment horizontal="left" vertical="top"/>
      <protection/>
    </xf>
    <xf numFmtId="167" fontId="112" fillId="0" borderId="0">
      <alignment/>
      <protection/>
    </xf>
    <xf numFmtId="0" fontId="104" fillId="0" borderId="0">
      <alignment/>
      <protection/>
    </xf>
    <xf numFmtId="168" fontId="9" fillId="0" borderId="0" applyFont="0" applyFill="0" applyBorder="0" applyAlignment="0" applyProtection="0"/>
    <xf numFmtId="170" fontId="9" fillId="0" borderId="0" applyFont="0" applyFill="0" applyBorder="0" applyAlignment="0" applyProtection="0"/>
    <xf numFmtId="0" fontId="113" fillId="0" borderId="0">
      <alignment/>
      <protection locked="0"/>
    </xf>
    <xf numFmtId="0" fontId="9" fillId="0" borderId="0">
      <alignment/>
      <protection/>
    </xf>
    <xf numFmtId="167" fontId="76" fillId="0" borderId="0">
      <alignment/>
      <protection/>
    </xf>
    <xf numFmtId="0" fontId="9" fillId="0" borderId="27" applyNumberFormat="0" applyFont="0" applyFill="0" applyAlignment="0" applyProtection="0"/>
    <xf numFmtId="0" fontId="9" fillId="0" borderId="27" applyNumberFormat="0" applyFont="0" applyFill="0" applyAlignment="0" applyProtection="0"/>
    <xf numFmtId="0" fontId="9" fillId="0" borderId="27" applyNumberFormat="0" applyFont="0" applyFill="0" applyAlignment="0" applyProtection="0"/>
    <xf numFmtId="167" fontId="114" fillId="0" borderId="0" applyFill="0" applyBorder="0" applyAlignment="0" applyProtection="0"/>
    <xf numFmtId="1" fontId="94" fillId="0" borderId="0">
      <alignment/>
      <protection/>
    </xf>
    <xf numFmtId="233" fontId="115" fillId="0" borderId="0">
      <alignment/>
      <protection locked="0"/>
    </xf>
    <xf numFmtId="233" fontId="115" fillId="0" borderId="0">
      <alignment/>
      <protection locked="0"/>
    </xf>
    <xf numFmtId="210" fontId="76" fillId="0" borderId="0" applyFill="0" applyBorder="0" applyAlignment="0">
      <protection/>
    </xf>
    <xf numFmtId="211" fontId="76" fillId="0" borderId="0" applyFill="0" applyBorder="0" applyAlignment="0">
      <protection/>
    </xf>
    <xf numFmtId="210" fontId="76" fillId="0" borderId="0" applyFill="0" applyBorder="0" applyAlignment="0">
      <protection/>
    </xf>
    <xf numFmtId="212" fontId="9" fillId="0" borderId="0" applyFill="0" applyBorder="0" applyAlignment="0">
      <protection/>
    </xf>
    <xf numFmtId="211" fontId="76" fillId="0" borderId="0" applyFill="0" applyBorder="0" applyAlignment="0">
      <protection/>
    </xf>
    <xf numFmtId="0" fontId="22" fillId="7" borderId="1" applyNumberFormat="0" applyAlignment="0" applyProtection="0"/>
    <xf numFmtId="234" fontId="75" fillId="0" borderId="0" applyFon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235" fontId="97" fillId="57" borderId="15">
      <alignment horizontal="left"/>
      <protection/>
    </xf>
    <xf numFmtId="0" fontId="117" fillId="58" borderId="28" applyNumberFormat="0" applyBorder="0">
      <alignment/>
      <protection locked="0"/>
    </xf>
    <xf numFmtId="236" fontId="9" fillId="0" borderId="0">
      <alignment/>
      <protection locked="0"/>
    </xf>
    <xf numFmtId="214" fontId="9" fillId="0" borderId="0">
      <alignment/>
      <protection locked="0"/>
    </xf>
    <xf numFmtId="2" fontId="105" fillId="0" borderId="0" applyFont="0" applyFill="0" applyBorder="0" applyAlignment="0" applyProtection="0"/>
    <xf numFmtId="0" fontId="118" fillId="0" borderId="0" applyNumberFormat="0" applyFill="0" applyBorder="0" applyAlignment="0" applyProtection="0"/>
    <xf numFmtId="0" fontId="119" fillId="0" borderId="0" applyFill="0" applyBorder="0" applyProtection="0">
      <alignment horizontal="left"/>
    </xf>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104" fillId="20" borderId="0" applyNumberFormat="0" applyBorder="0" applyAlignment="0" applyProtection="0"/>
    <xf numFmtId="0" fontId="121" fillId="0" borderId="0" applyNumberFormat="0">
      <alignment horizontal="righ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4" borderId="9" applyNumberFormat="0" applyFont="0" applyBorder="0" applyAlignment="0" applyProtection="0"/>
    <xf numFmtId="186" fontId="9" fillId="0" borderId="0" applyFont="0" applyFill="0" applyBorder="0" applyProtection="0">
      <alignment/>
    </xf>
    <xf numFmtId="0" fontId="122" fillId="4" borderId="0" applyNumberFormat="0" applyFont="0" applyAlignment="0">
      <protection/>
    </xf>
    <xf numFmtId="0" fontId="123" fillId="0" borderId="0" applyProtection="0">
      <alignment horizontal="right"/>
    </xf>
    <xf numFmtId="0" fontId="43" fillId="0" borderId="29" applyNumberFormat="0" applyProtection="0">
      <alignment/>
    </xf>
    <xf numFmtId="0" fontId="43" fillId="0" borderId="30">
      <alignment horizontal="left" vertical="center"/>
      <protection/>
    </xf>
    <xf numFmtId="49" fontId="124" fillId="0" borderId="0">
      <alignment horizontal="centerContinuous"/>
      <protection/>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58" fillId="0" borderId="31" applyNumberFormat="0" applyFill="0" applyAlignment="0" applyProtection="0"/>
    <xf numFmtId="0" fontId="125" fillId="0" borderId="0" applyNumberFormat="0" applyFill="0" applyBorder="0" applyAlignment="0" applyProtection="0"/>
    <xf numFmtId="0" fontId="126" fillId="0" borderId="0" applyProtection="0">
      <alignment horizontal="left"/>
    </xf>
    <xf numFmtId="0" fontId="126" fillId="0" borderId="0" applyProtection="0">
      <alignment horizontal="left"/>
    </xf>
    <xf numFmtId="0" fontId="126" fillId="0" borderId="0" applyProtection="0">
      <alignment horizontal="left"/>
    </xf>
    <xf numFmtId="0" fontId="126" fillId="0" borderId="0" applyProtection="0">
      <alignment horizontal="left"/>
    </xf>
    <xf numFmtId="0" fontId="59" fillId="0" borderId="32" applyNumberFormat="0" applyFill="0" applyAlignment="0" applyProtection="0"/>
    <xf numFmtId="0" fontId="126" fillId="0" borderId="0" applyProtection="0">
      <alignment horizontal="left"/>
    </xf>
    <xf numFmtId="0" fontId="127" fillId="0" borderId="0" applyProtection="0">
      <alignment horizontal="left"/>
    </xf>
    <xf numFmtId="0" fontId="127" fillId="0" borderId="0" applyProtection="0">
      <alignment horizontal="left"/>
    </xf>
    <xf numFmtId="0" fontId="127" fillId="0" borderId="0" applyProtection="0">
      <alignment horizontal="left"/>
    </xf>
    <xf numFmtId="0" fontId="127" fillId="0" borderId="0" applyProtection="0">
      <alignment horizontal="left"/>
    </xf>
    <xf numFmtId="0" fontId="128" fillId="0" borderId="33" applyNumberFormat="0" applyFill="0" applyAlignment="0" applyProtection="0"/>
    <xf numFmtId="0" fontId="60" fillId="0" borderId="33" applyNumberFormat="0" applyFill="0" applyAlignment="0" applyProtection="0"/>
    <xf numFmtId="0" fontId="127" fillId="0" borderId="0" applyProtection="0">
      <alignment horizontal="left"/>
    </xf>
    <xf numFmtId="0" fontId="60" fillId="0" borderId="0" applyNumberFormat="0" applyFill="0" applyBorder="0" applyAlignment="0" applyProtection="0"/>
    <xf numFmtId="0" fontId="60" fillId="0" borderId="0" applyNumberFormat="0" applyFill="0" applyBorder="0" applyAlignment="0" applyProtection="0"/>
    <xf numFmtId="0" fontId="129" fillId="0" borderId="0">
      <alignment/>
      <protection/>
    </xf>
    <xf numFmtId="0" fontId="88" fillId="0" borderId="0">
      <alignment/>
      <protection/>
    </xf>
    <xf numFmtId="238" fontId="83" fillId="0" borderId="0">
      <alignment horizontal="centerContinuous"/>
      <protection/>
    </xf>
    <xf numFmtId="0" fontId="130" fillId="0" borderId="34" applyNumberFormat="0" applyFill="0" applyBorder="0" applyProtection="0">
      <alignment/>
    </xf>
    <xf numFmtId="238" fontId="83" fillId="0" borderId="35">
      <alignment horizontal="center"/>
      <protection/>
    </xf>
    <xf numFmtId="0" fontId="9" fillId="0" borderId="0" applyNumberFormat="0" applyFill="0" applyBorder="0" applyProtection="0">
      <alignment wrapText="1"/>
    </xf>
    <xf numFmtId="0" fontId="9" fillId="0" borderId="0" applyNumberFormat="0" applyFill="0" applyBorder="0" applyProtection="0">
      <alignment horizontal="justify" vertical="top" wrapText="1"/>
    </xf>
    <xf numFmtId="0" fontId="131" fillId="0" borderId="36">
      <alignment horizontal="left" vertical="center"/>
      <protection/>
    </xf>
    <xf numFmtId="0" fontId="131" fillId="60" borderId="0">
      <alignment horizontal="centerContinuous" wrapText="1"/>
      <protection/>
    </xf>
    <xf numFmtId="0" fontId="132" fillId="0" borderId="0" applyNumberFormat="0" applyFill="0" applyBorder="0" applyAlignment="0" applyProtection="0"/>
    <xf numFmtId="0" fontId="133" fillId="0" borderId="0" applyNumberFormat="0" applyFill="0" applyBorder="0">
      <alignment/>
      <protection locked="0"/>
    </xf>
    <xf numFmtId="0" fontId="134" fillId="0" borderId="0" applyNumberFormat="0" applyFill="0" applyBorder="0">
      <alignment/>
      <protection locked="0"/>
    </xf>
    <xf numFmtId="0" fontId="133" fillId="0" borderId="0" applyNumberFormat="0" applyFill="0" applyBorder="0">
      <alignment/>
      <protection locked="0"/>
    </xf>
    <xf numFmtId="0" fontId="134" fillId="0" borderId="0" applyNumberFormat="0" applyFill="0" applyBorder="0">
      <alignment/>
      <protection locked="0"/>
    </xf>
    <xf numFmtId="0" fontId="34" fillId="0" borderId="0" applyNumberFormat="0" applyFill="0" applyBorder="0" applyAlignment="0" applyProtection="0"/>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5"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5" fillId="0" borderId="0" applyNumberFormat="0" applyFill="0" applyBorder="0">
      <alignment/>
      <protection locked="0"/>
    </xf>
    <xf numFmtId="0" fontId="136" fillId="0" borderId="0" applyNumberFormat="0" applyFill="0" applyBorder="0">
      <alignment/>
      <protection locked="0"/>
    </xf>
    <xf numFmtId="0" fontId="133" fillId="0" borderId="0" applyNumberFormat="0" applyFill="0" applyBorder="0">
      <alignment/>
      <protection locked="0"/>
    </xf>
    <xf numFmtId="0" fontId="136"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3" fillId="0" borderId="0" applyNumberFormat="0" applyFill="0" applyBorder="0">
      <alignment/>
      <protection locked="0"/>
    </xf>
    <xf numFmtId="0" fontId="137" fillId="0" borderId="0" applyNumberFormat="0" applyFill="0" applyBorder="0">
      <alignment/>
      <protection locked="0"/>
    </xf>
    <xf numFmtId="0" fontId="133" fillId="0" borderId="0" applyNumberFormat="0" applyFill="0" applyBorder="0">
      <alignment/>
      <protection locked="0"/>
    </xf>
    <xf numFmtId="0" fontId="9" fillId="0" borderId="0" applyNumberFormat="0" applyFill="0" applyBorder="0" applyAlignment="0" applyProtection="0"/>
    <xf numFmtId="0" fontId="9" fillId="0" borderId="0">
      <alignment horizontal="right"/>
      <protection/>
    </xf>
    <xf numFmtId="0" fontId="104" fillId="23" borderId="9" applyNumberFormat="0" applyBorder="0" applyAlignment="0" applyProtection="0"/>
    <xf numFmtId="0" fontId="138" fillId="61" borderId="21" applyNumberFormat="0" applyAlignment="0" applyProtection="0"/>
    <xf numFmtId="0" fontId="138" fillId="61" borderId="21" applyNumberFormat="0" applyAlignment="0" applyProtection="0"/>
    <xf numFmtId="0" fontId="138" fillId="61" borderId="21" applyNumberFormat="0" applyAlignment="0" applyProtection="0"/>
    <xf numFmtId="0" fontId="138" fillId="61" borderId="21" applyNumberFormat="0" applyAlignment="0" applyProtection="0"/>
    <xf numFmtId="0" fontId="138" fillId="61" borderId="21" applyNumberFormat="0" applyAlignment="0" applyProtection="0"/>
    <xf numFmtId="0" fontId="64" fillId="61" borderId="21" applyNumberFormat="0" applyAlignment="0" applyProtection="0"/>
    <xf numFmtId="0" fontId="97" fillId="0" borderId="0" applyNumberFormat="0" applyFill="0" applyBorder="0" applyAlignment="0" applyProtection="0"/>
    <xf numFmtId="0" fontId="9" fillId="0" borderId="0" applyNumberFormat="0" applyFill="0" applyBorder="0" applyAlignment="0">
      <protection locked="0"/>
    </xf>
    <xf numFmtId="0" fontId="139" fillId="23" borderId="0" applyNumberFormat="0" applyFont="0" applyBorder="0">
      <alignment/>
      <protection locked="0"/>
    </xf>
    <xf numFmtId="0" fontId="140" fillId="22" borderId="0" applyNumberFormat="0" applyFont="0" applyBorder="0">
      <alignment/>
      <protection locked="0"/>
    </xf>
    <xf numFmtId="0" fontId="9" fillId="23" borderId="37" applyNumberFormat="0" applyFont="0" applyBorder="0">
      <alignment/>
      <protection locked="0"/>
    </xf>
    <xf numFmtId="0" fontId="140" fillId="22" borderId="0" applyNumberFormat="0" applyFont="0" applyBorder="0">
      <alignment/>
      <protection locked="0"/>
    </xf>
    <xf numFmtId="0" fontId="97" fillId="0" borderId="0" applyFill="0" applyBorder="0">
      <alignment horizontal="right"/>
      <protection locked="0"/>
    </xf>
    <xf numFmtId="242" fontId="141" fillId="0" borderId="38" applyFont="0" applyFill="0" applyBorder="0" applyAlignment="0" applyProtection="0"/>
    <xf numFmtId="243" fontId="9" fillId="0" borderId="0" applyFill="0" applyBorder="0">
      <alignment horizontal="right"/>
      <protection locked="0"/>
    </xf>
    <xf numFmtId="0" fontId="142" fillId="0" borderId="0" applyFill="0" applyBorder="0">
      <alignment/>
      <protection/>
    </xf>
    <xf numFmtId="0" fontId="143" fillId="62" borderId="39">
      <alignment horizontal="left" vertical="center" wrapText="1"/>
      <protection/>
    </xf>
    <xf numFmtId="0" fontId="80" fillId="0" borderId="0" applyNumberFormat="0" applyFill="0" applyBorder="0" applyProtection="0">
      <alignment horizontal="left" vertical="center"/>
    </xf>
    <xf numFmtId="0" fontId="144" fillId="0" borderId="0" applyNumberFormat="0" applyFill="0" applyBorder="0">
      <alignment/>
      <protection locked="0"/>
    </xf>
    <xf numFmtId="0" fontId="133" fillId="0" borderId="0" applyNumberFormat="0" applyFill="0" applyBorder="0">
      <alignment/>
      <protection locked="0"/>
    </xf>
    <xf numFmtId="0" fontId="76" fillId="63" borderId="0" applyNumberFormat="0" applyFont="0" applyBorder="0" applyProtection="0">
      <alignment/>
    </xf>
    <xf numFmtId="2" fontId="145" fillId="0" borderId="16">
      <alignment/>
      <protection/>
    </xf>
    <xf numFmtId="210" fontId="76" fillId="0" borderId="0" applyFill="0" applyBorder="0" applyAlignment="0">
      <protection/>
    </xf>
    <xf numFmtId="211" fontId="76" fillId="0" borderId="0" applyFill="0" applyBorder="0" applyAlignment="0">
      <protection/>
    </xf>
    <xf numFmtId="210" fontId="76" fillId="0" borderId="0" applyFill="0" applyBorder="0" applyAlignment="0">
      <protection/>
    </xf>
    <xf numFmtId="212" fontId="9" fillId="0" borderId="0" applyFill="0" applyBorder="0" applyAlignment="0">
      <protection/>
    </xf>
    <xf numFmtId="211" fontId="76" fillId="0" borderId="0" applyFill="0" applyBorder="0" applyAlignment="0">
      <protection/>
    </xf>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67" fillId="0" borderId="40" applyNumberFormat="0" applyFill="0" applyAlignment="0" applyProtection="0"/>
    <xf numFmtId="0" fontId="67" fillId="0" borderId="40" applyNumberFormat="0" applyFill="0" applyAlignment="0" applyProtection="0"/>
    <xf numFmtId="14" fontId="81" fillId="0" borderId="16" applyFont="0" applyFill="0" applyBorder="0" applyAlignment="0" applyProtection="0"/>
    <xf numFmtId="3" fontId="9" fillId="0" borderId="0">
      <alignment/>
      <protection/>
    </xf>
    <xf numFmtId="1" fontId="147" fillId="0" borderId="0">
      <alignment/>
      <protection/>
    </xf>
    <xf numFmtId="244" fontId="148" fillId="64" borderId="0" applyBorder="0">
      <alignment/>
      <protection/>
    </xf>
    <xf numFmtId="168" fontId="9" fillId="0" borderId="0" applyFont="0" applyFill="0" applyBorder="0" applyAlignment="0" applyProtection="0"/>
    <xf numFmtId="17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45" fontId="9" fillId="0" borderId="0" applyFont="0" applyFill="0" applyBorder="0" applyAlignment="0" applyProtection="0"/>
    <xf numFmtId="246" fontId="0" fillId="0" borderId="0" applyFont="0" applyFill="0" applyBorder="0" applyAlignment="0" applyProtection="0"/>
    <xf numFmtId="247" fontId="9" fillId="0" borderId="0" applyFont="0" applyFill="0" applyBorder="0" applyAlignment="0" applyProtection="0"/>
    <xf numFmtId="14" fontId="79" fillId="0" borderId="0" applyFont="0" applyFill="0" applyBorder="0" applyAlignment="0" applyProtection="0"/>
    <xf numFmtId="3" fontId="80" fillId="0" borderId="0">
      <alignment/>
      <protection/>
    </xf>
    <xf numFmtId="3" fontId="80" fillId="0" borderId="0">
      <alignment/>
      <protection/>
    </xf>
    <xf numFmtId="0" fontId="9" fillId="0" borderId="0" applyFont="0" applyFill="0" applyBorder="0" applyAlignment="0" applyProtection="0"/>
    <xf numFmtId="0" fontId="9" fillId="0" borderId="0" applyFont="0" applyFill="0" applyBorder="0" applyAlignment="0" applyProtection="0"/>
    <xf numFmtId="248" fontId="9" fillId="0" borderId="0" applyFont="0" applyFill="0" applyBorder="0" applyAlignment="0" applyProtection="0"/>
    <xf numFmtId="249" fontId="0" fillId="0" borderId="0" applyFont="0" applyFill="0" applyBorder="0" applyAlignment="0" applyProtection="0"/>
    <xf numFmtId="250" fontId="9" fillId="0" borderId="0" applyFont="0" applyFill="0" applyBorder="0" applyAlignment="0" applyProtection="0"/>
    <xf numFmtId="251" fontId="9" fillId="0" borderId="0">
      <alignment/>
      <protection locked="0"/>
    </xf>
    <xf numFmtId="231" fontId="104" fillId="23" borderId="0">
      <alignment horizontal="center"/>
      <protection/>
    </xf>
    <xf numFmtId="252" fontId="102" fillId="0" borderId="0" applyFont="0" applyFill="0" applyBorder="0" applyProtection="0">
      <alignment horizontal="right"/>
    </xf>
    <xf numFmtId="253" fontId="9" fillId="0" borderId="0" applyFont="0" applyFill="0" applyBorder="0" applyAlignment="0" applyProtection="0"/>
    <xf numFmtId="179" fontId="9" fillId="0" borderId="0" applyFont="0" applyFill="0" applyBorder="0" applyAlignment="0" applyProtection="0"/>
    <xf numFmtId="0" fontId="100" fillId="0" borderId="0" applyFont="0" applyFill="0" applyBorder="0" applyProtection="0">
      <alignment horizontal="right"/>
    </xf>
    <xf numFmtId="0" fontId="100" fillId="0" borderId="0" applyFont="0" applyFill="0" applyBorder="0" applyProtection="0">
      <alignment horizontal="right"/>
    </xf>
    <xf numFmtId="0" fontId="100" fillId="0" borderId="0" applyFont="0" applyFill="0" applyBorder="0" applyProtection="0">
      <alignment horizontal="right"/>
    </xf>
    <xf numFmtId="0" fontId="9" fillId="0" borderId="0" applyFont="0" applyFill="0" applyBorder="0" applyProtection="0">
      <alignment horizontal="right"/>
    </xf>
    <xf numFmtId="171" fontId="9" fillId="0" borderId="0" applyFont="0" applyFill="0" applyBorder="0" applyProtection="0">
      <alignment horizontal="right"/>
    </xf>
    <xf numFmtId="0" fontId="9" fillId="0" borderId="41" applyBorder="0" applyProtection="0">
      <alignment/>
    </xf>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63" fillId="65" borderId="0" applyNumberFormat="0" applyBorder="0" applyAlignment="0" applyProtection="0"/>
    <xf numFmtId="0" fontId="63" fillId="65" borderId="0" applyNumberFormat="0" applyBorder="0" applyAlignment="0" applyProtection="0"/>
    <xf numFmtId="0" fontId="92" fillId="0" borderId="0">
      <alignment/>
      <protection/>
    </xf>
    <xf numFmtId="0" fontId="84" fillId="0" borderId="0" applyNumberFormat="0" applyFont="0" applyFill="0" applyBorder="0" applyProtection="0">
      <alignment/>
    </xf>
    <xf numFmtId="37" fontId="150" fillId="0" borderId="0">
      <alignment/>
      <protection/>
    </xf>
    <xf numFmtId="0" fontId="151" fillId="0" borderId="0">
      <alignment/>
      <protection/>
    </xf>
    <xf numFmtId="0" fontId="33" fillId="66" borderId="0" applyNumberFormat="0" applyBorder="0">
      <alignment/>
      <protection hidden="1"/>
    </xf>
    <xf numFmtId="0" fontId="152" fillId="0" borderId="0" applyNumberFormat="0" applyFill="0" applyBorder="0" applyProtection="0">
      <alignment/>
    </xf>
    <xf numFmtId="1" fontId="80" fillId="0" borderId="0">
      <alignment/>
      <protection/>
    </xf>
    <xf numFmtId="254" fontId="153" fillId="0" borderId="0">
      <alignment/>
      <protection/>
    </xf>
    <xf numFmtId="37" fontId="77" fillId="22" borderId="0" applyFont="0" applyFill="0" applyBorder="0" applyAlignment="0" applyProtection="0"/>
    <xf numFmtId="233" fontId="9" fillId="0" borderId="0" applyFont="0" applyFill="0" applyBorder="0" applyAlignment="0">
      <protection/>
    </xf>
    <xf numFmtId="255" fontId="104" fillId="0" borderId="0" applyFont="0" applyFill="0" applyBorder="0" applyAlignment="0">
      <protection/>
    </xf>
    <xf numFmtId="256" fontId="104" fillId="0" borderId="0" applyFont="0" applyFill="0" applyBorder="0" applyAlignment="0">
      <protection/>
    </xf>
    <xf numFmtId="255" fontId="104" fillId="0" borderId="0" applyFont="0" applyFill="0" applyBorder="0" applyAlignment="0">
      <protection/>
    </xf>
    <xf numFmtId="257" fontId="0"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7" fillId="0" borderId="0">
      <alignment/>
      <protection/>
    </xf>
    <xf numFmtId="0" fontId="9" fillId="0" borderId="0">
      <alignment/>
      <protection/>
    </xf>
    <xf numFmtId="0" fontId="0" fillId="0" borderId="0">
      <alignment/>
      <protection/>
    </xf>
    <xf numFmtId="0" fontId="9"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9" fillId="0" borderId="0">
      <alignment/>
      <protection/>
    </xf>
    <xf numFmtId="0" fontId="16"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 fillId="0" borderId="9">
      <alignment/>
      <protection/>
    </xf>
    <xf numFmtId="0" fontId="16" fillId="0" borderId="0">
      <alignment vertical="top"/>
      <protection/>
    </xf>
    <xf numFmtId="0" fontId="16" fillId="0" borderId="0">
      <alignment vertical="top"/>
      <protection/>
    </xf>
    <xf numFmtId="0" fontId="9" fillId="0" borderId="0">
      <alignment/>
      <protection/>
    </xf>
    <xf numFmtId="0" fontId="0" fillId="0" borderId="0">
      <alignment/>
      <protection/>
    </xf>
    <xf numFmtId="0" fontId="9" fillId="0" borderId="0">
      <alignment/>
      <protection/>
    </xf>
    <xf numFmtId="0" fontId="0"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0" fillId="0" borderId="0">
      <alignment/>
      <protection/>
    </xf>
    <xf numFmtId="0" fontId="9" fillId="0" borderId="0">
      <alignment/>
      <protection/>
    </xf>
    <xf numFmtId="0" fontId="9" fillId="0" borderId="0">
      <alignment/>
      <protection/>
    </xf>
    <xf numFmtId="0" fontId="97" fillId="0" borderId="0">
      <alignment/>
      <protection/>
    </xf>
    <xf numFmtId="0" fontId="0" fillId="0" borderId="0">
      <alignment/>
      <protection/>
    </xf>
    <xf numFmtId="0" fontId="97" fillId="0" borderId="0">
      <alignment/>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1" fillId="0" borderId="0">
      <alignment/>
      <protection/>
    </xf>
    <xf numFmtId="0" fontId="9" fillId="0" borderId="0">
      <alignment/>
      <protection/>
    </xf>
    <xf numFmtId="0" fontId="9" fillId="0" borderId="0">
      <alignment/>
      <protection/>
    </xf>
    <xf numFmtId="0" fontId="1" fillId="0" borderId="0">
      <alignment/>
      <protection/>
    </xf>
    <xf numFmtId="0" fontId="97" fillId="0" borderId="0">
      <alignment/>
      <protection/>
    </xf>
    <xf numFmtId="0" fontId="9" fillId="0" borderId="0">
      <alignment/>
      <protection/>
    </xf>
    <xf numFmtId="239" fontId="9" fillId="0" borderId="0">
      <alignment/>
      <protection/>
    </xf>
    <xf numFmtId="0" fontId="97" fillId="0" borderId="0">
      <alignment/>
      <protection/>
    </xf>
    <xf numFmtId="0" fontId="97" fillId="0" borderId="0">
      <alignment/>
      <protection/>
    </xf>
    <xf numFmtId="239" fontId="9" fillId="0" borderId="0">
      <alignment/>
      <protection/>
    </xf>
    <xf numFmtId="0" fontId="1"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8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11" fillId="0" borderId="0">
      <alignment/>
      <protection/>
    </xf>
    <xf numFmtId="0" fontId="121" fillId="0" borderId="0">
      <alignment/>
      <protection/>
    </xf>
    <xf numFmtId="0" fontId="9" fillId="0" borderId="0">
      <alignment/>
      <protection/>
    </xf>
    <xf numFmtId="239" fontId="9" fillId="0" borderId="0">
      <alignment/>
      <protection/>
    </xf>
    <xf numFmtId="239" fontId="9" fillId="0" borderId="0">
      <alignment/>
      <protection/>
    </xf>
    <xf numFmtId="0" fontId="9" fillId="0" borderId="0">
      <alignment/>
      <protection/>
    </xf>
    <xf numFmtId="0" fontId="97"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0" fillId="0" borderId="0">
      <alignment/>
      <protection/>
    </xf>
    <xf numFmtId="239" fontId="9" fillId="0" borderId="0">
      <alignment/>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 fillId="0" borderId="0">
      <alignment/>
      <protection/>
    </xf>
    <xf numFmtId="0" fontId="9" fillId="0" borderId="0">
      <alignment/>
      <protection/>
    </xf>
    <xf numFmtId="0" fontId="97" fillId="0" borderId="0">
      <alignment/>
      <protection/>
    </xf>
    <xf numFmtId="0" fontId="73" fillId="0" borderId="0">
      <alignment/>
      <protection/>
    </xf>
    <xf numFmtId="0" fontId="97" fillId="0" borderId="0">
      <alignment/>
      <protection/>
    </xf>
    <xf numFmtId="0" fontId="97" fillId="0" borderId="0">
      <alignment/>
      <protection/>
    </xf>
    <xf numFmtId="0"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97"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11" fillId="0" borderId="0">
      <alignment/>
      <protection/>
    </xf>
    <xf numFmtId="0" fontId="97" fillId="0" borderId="0">
      <alignment/>
      <protection/>
    </xf>
    <xf numFmtId="0" fontId="73" fillId="0" borderId="0">
      <alignment/>
      <protection/>
    </xf>
    <xf numFmtId="0" fontId="73" fillId="0" borderId="0">
      <alignment/>
      <protection/>
    </xf>
    <xf numFmtId="0" fontId="97" fillId="0" borderId="0">
      <alignment/>
      <protection/>
    </xf>
    <xf numFmtId="0" fontId="97"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73" fillId="0" borderId="0">
      <alignment/>
      <protection/>
    </xf>
    <xf numFmtId="0" fontId="0" fillId="0" borderId="0">
      <alignment/>
      <protection/>
    </xf>
    <xf numFmtId="0" fontId="97" fillId="0" borderId="0">
      <alignment/>
      <protection/>
    </xf>
    <xf numFmtId="0" fontId="9" fillId="0" borderId="0">
      <alignment/>
      <protection/>
    </xf>
    <xf numFmtId="0" fontId="73" fillId="0" borderId="0">
      <alignment/>
      <protection/>
    </xf>
    <xf numFmtId="0" fontId="9" fillId="0" borderId="0">
      <alignment/>
      <protection/>
    </xf>
    <xf numFmtId="0" fontId="9" fillId="0" borderId="0">
      <alignment/>
      <protection/>
    </xf>
    <xf numFmtId="0" fontId="73"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73" fillId="0" borderId="0">
      <alignment/>
      <protection/>
    </xf>
    <xf numFmtId="0" fontId="9" fillId="0" borderId="0">
      <alignment/>
      <protection/>
    </xf>
    <xf numFmtId="0" fontId="97" fillId="0" borderId="0">
      <alignment/>
      <protection/>
    </xf>
    <xf numFmtId="0" fontId="73" fillId="0" borderId="0">
      <alignment/>
      <protection/>
    </xf>
    <xf numFmtId="0" fontId="9" fillId="0" borderId="0">
      <alignment/>
      <protection/>
    </xf>
    <xf numFmtId="0" fontId="9" fillId="0" borderId="0">
      <alignment/>
      <protection/>
    </xf>
    <xf numFmtId="0" fontId="8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7" fillId="0" borderId="0">
      <alignment/>
      <protection/>
    </xf>
    <xf numFmtId="0" fontId="97" fillId="0" borderId="0">
      <alignment/>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239" fontId="9" fillId="0" borderId="0">
      <alignment/>
      <protection/>
    </xf>
    <xf numFmtId="239" fontId="9" fillId="0" borderId="0">
      <alignment/>
      <protection/>
    </xf>
    <xf numFmtId="0"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54" fillId="0" borderId="0">
      <alignment/>
      <protection/>
    </xf>
    <xf numFmtId="0" fontId="154" fillId="0" borderId="0">
      <alignment/>
      <protection/>
    </xf>
    <xf numFmtId="239" fontId="9" fillId="0" borderId="0">
      <alignment/>
      <protection/>
    </xf>
    <xf numFmtId="239" fontId="9" fillId="0" borderId="0">
      <alignment/>
      <protection/>
    </xf>
    <xf numFmtId="0" fontId="8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57" fontId="0" fillId="0" borderId="0">
      <alignment/>
      <protection/>
    </xf>
    <xf numFmtId="0" fontId="0" fillId="0" borderId="0">
      <alignment/>
      <protection/>
    </xf>
    <xf numFmtId="0" fontId="103" fillId="0" borderId="0">
      <alignment/>
      <protection/>
    </xf>
    <xf numFmtId="239" fontId="9" fillId="0" borderId="0">
      <alignment/>
      <protection/>
    </xf>
    <xf numFmtId="0" fontId="9" fillId="0" borderId="0">
      <alignment/>
      <protection/>
    </xf>
    <xf numFmtId="239" fontId="9" fillId="0" borderId="0">
      <alignment/>
      <protection/>
    </xf>
    <xf numFmtId="0" fontId="73" fillId="0" borderId="0">
      <alignment/>
      <protection/>
    </xf>
    <xf numFmtId="0" fontId="0" fillId="0" borderId="0">
      <alignment/>
      <protection/>
    </xf>
    <xf numFmtId="0" fontId="73" fillId="0" borderId="0">
      <alignment/>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0" fontId="0" fillId="0" borderId="0">
      <alignment/>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239" fontId="9" fillId="0" borderId="0">
      <alignment/>
      <protection/>
    </xf>
    <xf numFmtId="0" fontId="9" fillId="0" borderId="0">
      <alignment/>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 fillId="0" borderId="0">
      <alignment/>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76"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88"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 fillId="0" borderId="0">
      <alignment/>
      <protection/>
    </xf>
    <xf numFmtId="239" fontId="9" fillId="0" borderId="0">
      <alignment/>
      <protection/>
    </xf>
    <xf numFmtId="239" fontId="9" fillId="0" borderId="0">
      <alignment/>
      <protection/>
    </xf>
    <xf numFmtId="239" fontId="9" fillId="0" borderId="0">
      <alignment/>
      <protection/>
    </xf>
    <xf numFmtId="0" fontId="9" fillId="0" borderId="0">
      <alignment wrapText="1"/>
      <protection/>
    </xf>
    <xf numFmtId="0" fontId="9" fillId="0" borderId="0">
      <alignment wrapText="1"/>
      <protection/>
    </xf>
    <xf numFmtId="0" fontId="8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 fillId="0" borderId="0">
      <alignment/>
      <protection/>
    </xf>
    <xf numFmtId="239" fontId="9" fillId="0" borderId="0">
      <alignment/>
      <protection/>
    </xf>
    <xf numFmtId="0" fontId="9" fillId="0" borderId="0">
      <alignment/>
      <protection/>
    </xf>
    <xf numFmtId="0" fontId="0"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10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8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 fillId="0" borderId="0">
      <alignment/>
      <protection/>
    </xf>
    <xf numFmtId="239" fontId="9" fillId="0" borderId="0">
      <alignment/>
      <protection/>
    </xf>
    <xf numFmtId="239" fontId="9" fillId="0" borderId="0">
      <alignment/>
      <protection/>
    </xf>
    <xf numFmtId="239" fontId="9" fillId="0" borderId="0">
      <alignment/>
      <protection/>
    </xf>
    <xf numFmtId="0" fontId="37" fillId="0" borderId="0">
      <alignment/>
      <protection/>
    </xf>
    <xf numFmtId="0" fontId="37" fillId="0" borderId="0">
      <alignment/>
      <protection/>
    </xf>
    <xf numFmtId="0" fontId="9" fillId="0" borderId="0">
      <alignment wrapText="1"/>
      <protection/>
    </xf>
    <xf numFmtId="0" fontId="9" fillId="0" borderId="0">
      <alignment wrapText="1"/>
      <protection/>
    </xf>
    <xf numFmtId="0" fontId="9" fillId="0" borderId="0">
      <alignment wrapText="1"/>
      <protection/>
    </xf>
    <xf numFmtId="0" fontId="37" fillId="0" borderId="0">
      <alignment/>
      <protection/>
    </xf>
    <xf numFmtId="0" fontId="3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239" fontId="9" fillId="0" borderId="0">
      <alignment/>
      <protection/>
    </xf>
    <xf numFmtId="0" fontId="97" fillId="0" borderId="0">
      <alignment/>
      <protection/>
    </xf>
    <xf numFmtId="0" fontId="9" fillId="0" borderId="0">
      <alignment wrapText="1"/>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9" fillId="0" borderId="0">
      <alignment wrapText="1"/>
      <protection/>
    </xf>
    <xf numFmtId="0" fontId="97"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239"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57" fontId="0"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 fillId="0" borderId="0">
      <alignment/>
      <protection/>
    </xf>
    <xf numFmtId="0" fontId="9" fillId="0" borderId="0">
      <alignment/>
      <protection/>
    </xf>
    <xf numFmtId="0" fontId="1" fillId="0" borderId="0">
      <alignment/>
      <protection/>
    </xf>
    <xf numFmtId="0" fontId="16"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0" fillId="0" borderId="0">
      <alignment/>
      <protection/>
    </xf>
    <xf numFmtId="0" fontId="97"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9" fillId="0" borderId="0">
      <alignment/>
      <protection/>
    </xf>
    <xf numFmtId="0" fontId="16" fillId="0" borderId="0">
      <alignment/>
      <protection/>
    </xf>
    <xf numFmtId="0" fontId="16" fillId="0" borderId="0">
      <alignment/>
      <protection/>
    </xf>
    <xf numFmtId="239" fontId="9" fillId="0" borderId="0">
      <alignment/>
      <protection/>
    </xf>
    <xf numFmtId="0" fontId="9"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 fillId="0" borderId="0">
      <alignment/>
      <protection/>
    </xf>
    <xf numFmtId="0" fontId="73" fillId="0" borderId="0">
      <alignment/>
      <protection/>
    </xf>
    <xf numFmtId="257" fontId="0"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 fillId="0" borderId="0">
      <alignment/>
      <protection/>
    </xf>
    <xf numFmtId="0" fontId="0" fillId="0" borderId="0">
      <alignment/>
      <protection/>
    </xf>
    <xf numFmtId="0" fontId="9" fillId="0" borderId="0">
      <alignment/>
      <protection/>
    </xf>
    <xf numFmtId="0" fontId="97"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0"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 fillId="0" borderId="0">
      <alignment/>
      <protection/>
    </xf>
    <xf numFmtId="0" fontId="97" fillId="0" borderId="0">
      <alignment/>
      <protection/>
    </xf>
    <xf numFmtId="0" fontId="97"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0" fillId="0" borderId="0">
      <alignment/>
      <protection/>
    </xf>
    <xf numFmtId="0" fontId="0" fillId="0" borderId="0">
      <alignment/>
      <protection/>
    </xf>
    <xf numFmtId="0" fontId="0"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0" fontId="97" fillId="0" borderId="0">
      <alignment/>
      <protection/>
    </xf>
    <xf numFmtId="257" fontId="0" fillId="0" borderId="0">
      <alignment/>
      <protection/>
    </xf>
    <xf numFmtId="0" fontId="16" fillId="0" borderId="0">
      <alignment/>
      <protection/>
    </xf>
    <xf numFmtId="0" fontId="9" fillId="0" borderId="0">
      <alignment/>
      <protection/>
    </xf>
    <xf numFmtId="0" fontId="9" fillId="0" borderId="0">
      <alignment/>
      <protection/>
    </xf>
    <xf numFmtId="0" fontId="104" fillId="0" borderId="0">
      <alignment/>
      <protection/>
    </xf>
    <xf numFmtId="0" fontId="0" fillId="0" borderId="0">
      <alignment/>
      <protection/>
    </xf>
    <xf numFmtId="0" fontId="97" fillId="0" borderId="0">
      <alignment/>
      <protection/>
    </xf>
    <xf numFmtId="258" fontId="104" fillId="0" borderId="0" applyFont="0" applyFill="0" applyBorder="0" applyProtection="0">
      <alignment/>
    </xf>
    <xf numFmtId="258" fontId="104" fillId="0" borderId="0" applyFont="0" applyFill="0" applyBorder="0" applyProtection="0">
      <alignment/>
    </xf>
    <xf numFmtId="258" fontId="104" fillId="0" borderId="0" applyFont="0" applyFill="0" applyBorder="0" applyProtection="0">
      <alignment/>
    </xf>
    <xf numFmtId="258" fontId="104" fillId="0" borderId="0" applyFont="0" applyFill="0" applyBorder="0" applyProtection="0">
      <alignment/>
    </xf>
    <xf numFmtId="258" fontId="104" fillId="0" borderId="0" applyFont="0" applyFill="0" applyBorder="0" applyProtection="0">
      <alignment/>
    </xf>
    <xf numFmtId="258" fontId="104" fillId="0" borderId="0" applyFont="0" applyFill="0" applyBorder="0" applyProtection="0">
      <alignment/>
    </xf>
    <xf numFmtId="258" fontId="104" fillId="0" borderId="0" applyFont="0" applyFill="0" applyBorder="0" applyProtection="0">
      <alignment/>
    </xf>
    <xf numFmtId="258" fontId="104" fillId="0" borderId="0" applyFont="0" applyFill="0" applyBorder="0" applyProtection="0">
      <alignment/>
    </xf>
    <xf numFmtId="0" fontId="155" fillId="0" borderId="0">
      <alignment/>
      <protection/>
    </xf>
    <xf numFmtId="0" fontId="9" fillId="0" borderId="0">
      <alignment/>
      <protection/>
    </xf>
    <xf numFmtId="0" fontId="156" fillId="0" borderId="0">
      <alignment/>
      <protection/>
    </xf>
    <xf numFmtId="259" fontId="104" fillId="0" borderId="0" applyFont="0" applyFill="0" applyBorder="0" applyAlignment="0" applyProtection="0"/>
    <xf numFmtId="0" fontId="82" fillId="67" borderId="42" applyNumberFormat="0" applyFont="0" applyAlignment="0" applyProtection="0"/>
    <xf numFmtId="0" fontId="0" fillId="67" borderId="42" applyNumberFormat="0" applyFont="0" applyAlignment="0" applyProtection="0"/>
    <xf numFmtId="0" fontId="37" fillId="67" borderId="42" applyNumberFormat="0" applyFont="0" applyAlignment="0" applyProtection="0"/>
    <xf numFmtId="0" fontId="0" fillId="67" borderId="42" applyNumberFormat="0" applyFont="0" applyAlignment="0" applyProtection="0"/>
    <xf numFmtId="0" fontId="37"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82" fillId="67" borderId="42" applyNumberFormat="0" applyFont="0" applyAlignment="0" applyProtection="0"/>
    <xf numFmtId="0" fontId="0" fillId="67" borderId="42" applyNumberFormat="0" applyFont="0" applyAlignment="0" applyProtection="0"/>
    <xf numFmtId="0" fontId="82" fillId="67" borderId="42" applyNumberFormat="0" applyFont="0" applyAlignment="0" applyProtection="0"/>
    <xf numFmtId="0" fontId="0" fillId="67" borderId="42" applyNumberFormat="0" applyFont="0" applyAlignment="0" applyProtection="0"/>
    <xf numFmtId="0" fontId="82" fillId="67" borderId="42" applyNumberFormat="0" applyFont="0" applyAlignment="0" applyProtection="0"/>
    <xf numFmtId="0" fontId="0" fillId="67" borderId="42" applyNumberFormat="0" applyFont="0" applyAlignment="0" applyProtection="0"/>
    <xf numFmtId="0" fontId="82"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260" fontId="158" fillId="0" borderId="0" applyBorder="0" applyProtection="0">
      <alignment horizontal="right"/>
    </xf>
    <xf numFmtId="260" fontId="159" fillId="68" borderId="0" applyBorder="0" applyProtection="0">
      <alignment horizontal="right"/>
    </xf>
    <xf numFmtId="260" fontId="160" fillId="0" borderId="30" applyBorder="0">
      <alignment/>
      <protection/>
    </xf>
    <xf numFmtId="260" fontId="158" fillId="0" borderId="0" applyBorder="0" applyProtection="0">
      <alignment horizontal="right"/>
    </xf>
    <xf numFmtId="261" fontId="158" fillId="0" borderId="0" applyBorder="0" applyProtection="0">
      <alignment horizontal="right"/>
    </xf>
    <xf numFmtId="261" fontId="161" fillId="68" borderId="0" applyProtection="0">
      <alignment horizontal="right"/>
    </xf>
    <xf numFmtId="37" fontId="75" fillId="0" borderId="0" applyFill="0" applyBorder="0" applyProtection="0">
      <alignment horizontal="right"/>
    </xf>
    <xf numFmtId="192" fontId="77" fillId="0" borderId="0" applyFont="0" applyFill="0" applyBorder="0" applyProtection="0">
      <alignment horizontal="right"/>
    </xf>
    <xf numFmtId="262" fontId="158" fillId="0" borderId="0" applyFill="0" applyBorder="0" applyProtection="0">
      <alignment/>
    </xf>
    <xf numFmtId="0" fontId="91" fillId="23" borderId="0">
      <alignment horizontal="right"/>
      <protection/>
    </xf>
    <xf numFmtId="0" fontId="9" fillId="0" borderId="0">
      <alignment horizontal="right"/>
      <protection/>
    </xf>
    <xf numFmtId="0" fontId="162" fillId="53" borderId="43" applyNumberFormat="0" applyAlignment="0" applyProtection="0"/>
    <xf numFmtId="0" fontId="162" fillId="53" borderId="43" applyNumberFormat="0" applyAlignment="0" applyProtection="0"/>
    <xf numFmtId="0" fontId="162" fillId="53" borderId="43" applyNumberFormat="0" applyAlignment="0" applyProtection="0"/>
    <xf numFmtId="0" fontId="162" fillId="53" borderId="43" applyNumberFormat="0" applyAlignment="0" applyProtection="0"/>
    <xf numFmtId="0" fontId="162" fillId="53" borderId="43" applyNumberFormat="0" applyAlignment="0" applyProtection="0"/>
    <xf numFmtId="0" fontId="65" fillId="53" borderId="43" applyNumberFormat="0" applyAlignment="0" applyProtection="0"/>
    <xf numFmtId="0" fontId="65" fillId="53" borderId="43" applyNumberFormat="0" applyAlignment="0" applyProtection="0"/>
    <xf numFmtId="0" fontId="163" fillId="0" borderId="0" applyProtection="0">
      <alignment horizontal="left"/>
    </xf>
    <xf numFmtId="0" fontId="163" fillId="0" borderId="0" applyFill="0" applyBorder="0" applyProtection="0">
      <alignment horizontal="left"/>
    </xf>
    <xf numFmtId="0" fontId="164" fillId="0" borderId="0" applyFill="0" applyBorder="0" applyProtection="0">
      <alignment horizontal="left"/>
    </xf>
    <xf numFmtId="1" fontId="165" fillId="0" borderId="0" applyProtection="0">
      <alignment horizontal="right" vertical="center"/>
    </xf>
    <xf numFmtId="241" fontId="166" fillId="0" borderId="16">
      <alignment vertical="center"/>
      <protection/>
    </xf>
    <xf numFmtId="2" fontId="94" fillId="0" borderId="0">
      <alignment/>
      <protection/>
    </xf>
    <xf numFmtId="237" fontId="167" fillId="0" borderId="0" applyFill="0" applyBorder="0" applyAlignment="0" applyProtection="0"/>
    <xf numFmtId="173" fontId="9" fillId="0" borderId="0" applyFont="0" applyFill="0" applyBorder="0" applyAlignment="0" applyProtection="0"/>
    <xf numFmtId="263" fontId="76" fillId="0" borderId="0" applyFont="0" applyFill="0" applyBorder="0" applyAlignment="0" applyProtection="0"/>
    <xf numFmtId="264" fontId="168" fillId="23" borderId="9" applyFill="0" applyBorder="0">
      <alignment/>
      <protection locked="0"/>
    </xf>
    <xf numFmtId="265" fontId="168" fillId="20" borderId="0" applyFill="0" applyBorder="0" applyAlignment="0">
      <protection hidden="1"/>
    </xf>
    <xf numFmtId="10" fontId="9" fillId="0" borderId="0" applyFont="0" applyFill="0" applyBorder="0" applyAlignment="0" applyProtection="0"/>
    <xf numFmtId="10" fontId="9" fillId="0" borderId="0" applyFont="0" applyFill="0" applyBorder="0" applyAlignment="0" applyProtection="0"/>
    <xf numFmtId="266" fontId="158" fillId="0" borderId="0" applyBorder="0" applyProtection="0">
      <alignment horizontal="right"/>
    </xf>
    <xf numFmtId="266" fontId="159" fillId="68" borderId="0" applyProtection="0">
      <alignment horizontal="right"/>
    </xf>
    <xf numFmtId="266" fontId="158" fillId="0" borderId="0" applyFont="0" applyBorder="0" applyProtection="0">
      <alignment horizontal="right"/>
    </xf>
    <xf numFmtId="9"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0"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6"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237"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0"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9"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267" fontId="94" fillId="0" borderId="0" applyFont="0" applyFill="0" applyBorder="0" applyProtection="0">
      <alignment horizontal="right"/>
    </xf>
    <xf numFmtId="9" fontId="9" fillId="0" borderId="0">
      <alignment/>
      <protection/>
    </xf>
    <xf numFmtId="268" fontId="9" fillId="0" borderId="0" applyFill="0" applyBorder="0">
      <alignment horizontal="right"/>
      <protection locked="0"/>
    </xf>
    <xf numFmtId="1" fontId="80" fillId="0" borderId="0">
      <alignment/>
      <protection/>
    </xf>
    <xf numFmtId="251" fontId="9" fillId="0" borderId="0">
      <alignment/>
      <protection locked="0"/>
    </xf>
    <xf numFmtId="237" fontId="9" fillId="0" borderId="0" applyFont="0" applyFill="0" applyBorder="0" applyAlignment="0" applyProtection="0"/>
    <xf numFmtId="210" fontId="76" fillId="0" borderId="0" applyFill="0" applyBorder="0" applyAlignment="0">
      <protection/>
    </xf>
    <xf numFmtId="211" fontId="76" fillId="0" borderId="0" applyFill="0" applyBorder="0" applyAlignment="0">
      <protection/>
    </xf>
    <xf numFmtId="210" fontId="76" fillId="0" borderId="0" applyFill="0" applyBorder="0" applyAlignment="0">
      <protection/>
    </xf>
    <xf numFmtId="212" fontId="9" fillId="0" borderId="0" applyFill="0" applyBorder="0" applyAlignment="0">
      <protection/>
    </xf>
    <xf numFmtId="211" fontId="76" fillId="0" borderId="0" applyFill="0" applyBorder="0" applyAlignment="0">
      <protection/>
    </xf>
    <xf numFmtId="10" fontId="94" fillId="0" borderId="0">
      <alignment/>
      <protection/>
    </xf>
    <xf numFmtId="10" fontId="94" fillId="62" borderId="0">
      <alignment/>
      <protection/>
    </xf>
    <xf numFmtId="9" fontId="94" fillId="0" borderId="0" applyFont="0" applyFill="0" applyBorder="0" applyAlignment="0" applyProtection="0"/>
    <xf numFmtId="171" fontId="16" fillId="0" borderId="0">
      <alignment/>
      <protection/>
    </xf>
    <xf numFmtId="269" fontId="169" fillId="20" borderId="0" applyBorder="0" applyAlignment="0">
      <protection hidden="1"/>
    </xf>
    <xf numFmtId="1" fontId="169" fillId="20" borderId="0">
      <alignment horizontal="center"/>
      <protection/>
    </xf>
    <xf numFmtId="0" fontId="97" fillId="0" borderId="0" applyNumberFormat="0" applyFont="0" applyFill="0" applyBorder="0" applyProtection="0">
      <alignment/>
    </xf>
    <xf numFmtId="15" fontId="97" fillId="0" borderId="0" applyFont="0" applyFill="0" applyBorder="0" applyAlignment="0" applyProtection="0"/>
    <xf numFmtId="4" fontId="97" fillId="0" borderId="0" applyFont="0" applyFill="0" applyBorder="0" applyAlignment="0" applyProtection="0"/>
    <xf numFmtId="0" fontId="143" fillId="0" borderId="17">
      <alignment horizontal="center"/>
      <protection/>
    </xf>
    <xf numFmtId="3" fontId="97" fillId="0" borderId="0" applyFont="0" applyFill="0" applyBorder="0" applyAlignment="0" applyProtection="0"/>
    <xf numFmtId="0" fontId="97" fillId="69" borderId="0" applyNumberFormat="0" applyFont="0" applyBorder="0" applyAlignment="0" applyProtection="0"/>
    <xf numFmtId="0" fontId="97" fillId="0" borderId="0">
      <alignment horizontal="right"/>
      <protection locked="0"/>
    </xf>
    <xf numFmtId="0" fontId="170" fillId="0" borderId="0" applyNumberFormat="0" applyFill="0" applyBorder="0" applyProtection="0">
      <alignment/>
    </xf>
    <xf numFmtId="0" fontId="171" fillId="57" borderId="0">
      <alignment/>
      <protection/>
    </xf>
    <xf numFmtId="0" fontId="80" fillId="0" borderId="0" applyNumberFormat="0" applyFill="0" applyBorder="0" applyProtection="0">
      <alignment horizontal="right" vertical="center"/>
    </xf>
    <xf numFmtId="0" fontId="172" fillId="0" borderId="44">
      <alignment vertical="center"/>
      <protection/>
    </xf>
    <xf numFmtId="270" fontId="9" fillId="0" borderId="0" applyFill="0" applyBorder="0">
      <alignment horizontal="right"/>
      <protection hidden="1"/>
    </xf>
    <xf numFmtId="0" fontId="173" fillId="56" borderId="9">
      <alignment horizontal="center" vertical="center" wrapText="1"/>
      <protection hidden="1"/>
    </xf>
    <xf numFmtId="0" fontId="97" fillId="70" borderId="45">
      <alignment/>
      <protection/>
    </xf>
    <xf numFmtId="0" fontId="76" fillId="71" borderId="0" applyNumberFormat="0" applyFont="0" applyBorder="0" applyAlignment="0" applyProtection="0"/>
    <xf numFmtId="167" fontId="174" fillId="0" borderId="0" applyFill="0" applyBorder="0" applyAlignment="0" applyProtection="0"/>
    <xf numFmtId="168" fontId="175" fillId="0" borderId="0">
      <alignment/>
      <protection/>
    </xf>
    <xf numFmtId="0" fontId="104" fillId="0" borderId="0">
      <alignment/>
      <protection/>
    </xf>
    <xf numFmtId="0" fontId="176" fillId="0" borderId="0">
      <alignment horizontal="right"/>
      <protection/>
    </xf>
    <xf numFmtId="0" fontId="111" fillId="0" borderId="0">
      <alignment horizontal="left"/>
      <protection/>
    </xf>
    <xf numFmtId="237" fontId="177" fillId="0" borderId="35">
      <alignment/>
      <protection/>
    </xf>
    <xf numFmtId="271" fontId="84" fillId="64" borderId="0" applyFont="0" applyBorder="0">
      <alignment/>
      <protection/>
    </xf>
    <xf numFmtId="0" fontId="178" fillId="0" borderId="0">
      <alignment/>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9" fillId="0" borderId="0">
      <alignment vertical="top"/>
      <protection/>
    </xf>
    <xf numFmtId="168" fontId="9" fillId="0" borderId="0" applyFont="0" applyFill="0" applyBorder="0" applyAlignment="0" applyProtection="0"/>
    <xf numFmtId="0" fontId="33" fillId="0" borderId="0">
      <alignment vertical="top"/>
      <protection/>
    </xf>
    <xf numFmtId="0" fontId="76" fillId="0" borderId="0">
      <alignment vertical="top"/>
      <protection/>
    </xf>
    <xf numFmtId="0" fontId="76" fillId="0" borderId="0">
      <alignment vertical="top"/>
      <protection/>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6" fillId="0" borderId="0">
      <alignment vertical="top"/>
      <protection/>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6" fillId="0" borderId="0">
      <alignment vertical="top"/>
      <protection/>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9" fontId="9" fillId="0" borderId="0" applyFont="0" applyFill="0" applyBorder="0" applyAlignment="0" applyProtection="0"/>
    <xf numFmtId="0" fontId="76" fillId="0" borderId="0">
      <alignment vertical="top"/>
      <protection/>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79" fillId="71" borderId="9" applyNumberFormat="0" applyProtection="0">
      <alignment horizontal="center" vertical="center"/>
    </xf>
    <xf numFmtId="0" fontId="76" fillId="0" borderId="0">
      <alignment vertical="top"/>
      <protection/>
    </xf>
    <xf numFmtId="0" fontId="8" fillId="71" borderId="9" applyNumberFormat="0" applyProtection="0">
      <alignment horizontal="center" vertical="center" wrapText="1"/>
    </xf>
    <xf numFmtId="0" fontId="8" fillId="71" borderId="9" applyNumberFormat="0" applyProtection="0">
      <alignment horizontal="center" vertical="center"/>
    </xf>
    <xf numFmtId="0" fontId="8" fillId="71" borderId="9" applyNumberFormat="0" applyProtection="0">
      <alignment horizontal="center" vertical="center" wrapText="1"/>
    </xf>
    <xf numFmtId="0" fontId="180" fillId="0" borderId="0" applyNumberFormat="0" applyFill="0" applyBorder="0" applyAlignment="0" applyProtection="0"/>
    <xf numFmtId="0" fontId="8" fillId="16" borderId="9" applyNumberFormat="0" applyProtection="0">
      <alignment horizontal="left" vertical="center" wrapText="1"/>
    </xf>
    <xf numFmtId="0" fontId="76" fillId="0" borderId="0">
      <alignment vertical="top"/>
      <protection/>
    </xf>
    <xf numFmtId="0" fontId="76" fillId="0" borderId="0">
      <alignment vertical="top"/>
      <protection/>
    </xf>
    <xf numFmtId="0" fontId="43" fillId="0" borderId="0" applyNumberFormat="0" applyFill="0" applyBorder="0" applyAlignment="0" applyProtection="0"/>
    <xf numFmtId="0" fontId="8" fillId="72" borderId="9" applyNumberFormat="0" applyProtection="0">
      <alignment horizontal="center" vertical="center" wrapText="1"/>
    </xf>
    <xf numFmtId="0" fontId="9" fillId="24" borderId="9" applyNumberFormat="0" applyProtection="0">
      <alignment horizontal="left" vertical="center" wrapText="1"/>
    </xf>
    <xf numFmtId="0" fontId="76" fillId="0" borderId="0">
      <alignment vertical="top"/>
      <protection/>
    </xf>
    <xf numFmtId="0" fontId="8" fillId="16" borderId="9" applyNumberFormat="0" applyProtection="0">
      <alignment horizontal="left" vertical="center" wrapText="1"/>
    </xf>
    <xf numFmtId="0" fontId="76" fillId="0" borderId="0">
      <alignment vertical="top"/>
      <protection/>
    </xf>
    <xf numFmtId="0" fontId="76" fillId="0" borderId="0">
      <alignment vertical="top"/>
      <protection/>
    </xf>
    <xf numFmtId="0" fontId="181" fillId="73" borderId="0" applyNumberFormat="0" applyBorder="0" applyAlignment="0" applyProtection="0"/>
    <xf numFmtId="0" fontId="76" fillId="0" borderId="0">
      <alignment vertical="top"/>
      <protection/>
    </xf>
    <xf numFmtId="0" fontId="76" fillId="0" borderId="0">
      <alignment vertical="top"/>
      <protection/>
    </xf>
    <xf numFmtId="0" fontId="76" fillId="0" borderId="0">
      <alignment vertical="top"/>
      <protection/>
    </xf>
    <xf numFmtId="170" fontId="75" fillId="0" borderId="0" applyFont="0" applyFill="0" applyBorder="0" applyAlignment="0" applyProtection="0"/>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185" fontId="9" fillId="0" borderId="0" applyFont="0" applyFill="0" applyBorder="0" applyAlignment="0" applyProtection="0"/>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169" fontId="9" fillId="0" borderId="0" applyFont="0" applyFill="0" applyBorder="0" applyAlignment="0" applyProtection="0"/>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272" fontId="94" fillId="0" borderId="0" applyFont="0" applyFill="0" applyBorder="0" applyAlignment="0" applyProtection="0"/>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272" fontId="94" fillId="0" borderId="0" applyFont="0" applyFill="0" applyBorder="0" applyAlignment="0" applyProtection="0"/>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76" fillId="0" borderId="0">
      <alignment vertical="top"/>
      <protection/>
    </xf>
    <xf numFmtId="0" fontId="16" fillId="0" borderId="0" applyNumberFormat="0" applyBorder="0" applyAlignment="0">
      <protection/>
    </xf>
    <xf numFmtId="0" fontId="182" fillId="0" borderId="0" applyNumberFormat="0" applyBorder="0" applyAlignment="0">
      <protection/>
    </xf>
    <xf numFmtId="0" fontId="183" fillId="0" borderId="0" applyNumberFormat="0" applyBorder="0" applyAlignment="0">
      <protection/>
    </xf>
    <xf numFmtId="0" fontId="93" fillId="0" borderId="0" applyNumberFormat="0" applyFill="0" applyBorder="0" applyProtection="0">
      <alignment horizontal="left" vertical="center"/>
    </xf>
    <xf numFmtId="0" fontId="93" fillId="0" borderId="30" applyNumberFormat="0" applyFill="0" applyProtection="0">
      <alignment horizontal="left" vertical="center"/>
    </xf>
    <xf numFmtId="0" fontId="84" fillId="74" borderId="0" applyNumberFormat="0" applyFont="0" applyBorder="0">
      <alignment horizontal="center" vertical="center"/>
      <protection locked="0"/>
    </xf>
    <xf numFmtId="9" fontId="9" fillId="0" borderId="0">
      <alignment/>
      <protection/>
    </xf>
    <xf numFmtId="0" fontId="95" fillId="0" borderId="0" applyFill="0" applyBorder="0" applyProtection="0">
      <alignment horizontal="center" vertical="center"/>
    </xf>
    <xf numFmtId="0" fontId="184" fillId="0" borderId="0" applyBorder="0" applyProtection="0">
      <alignment vertical="center"/>
    </xf>
    <xf numFmtId="171" fontId="9" fillId="0" borderId="16" applyBorder="0" applyProtection="0">
      <alignment horizontal="right" vertical="center"/>
    </xf>
    <xf numFmtId="0" fontId="185" fillId="75" borderId="0" applyBorder="0" applyProtection="0">
      <alignment horizontal="centerContinuous" vertical="center"/>
    </xf>
    <xf numFmtId="0" fontId="185" fillId="73" borderId="16" applyBorder="0" applyProtection="0">
      <alignment horizontal="centerContinuous" vertical="center"/>
    </xf>
    <xf numFmtId="0" fontId="186" fillId="0" borderId="0">
      <alignment/>
      <protection/>
    </xf>
    <xf numFmtId="0" fontId="95" fillId="0" borderId="0" applyFill="0" applyBorder="0" applyProtection="0">
      <alignment/>
    </xf>
    <xf numFmtId="0" fontId="156" fillId="0" borderId="0">
      <alignment/>
      <protection/>
    </xf>
    <xf numFmtId="0" fontId="187" fillId="0" borderId="0" applyFill="0" applyBorder="0" applyProtection="0">
      <alignment horizontal="left"/>
    </xf>
    <xf numFmtId="0" fontId="188" fillId="0" borderId="0" applyFill="0" applyBorder="0" applyProtection="0">
      <alignment horizontal="left" vertical="top"/>
    </xf>
    <xf numFmtId="0" fontId="189" fillId="0" borderId="0">
      <alignment horizontal="centerContinuous"/>
      <protection/>
    </xf>
    <xf numFmtId="0" fontId="9" fillId="24" borderId="46" applyNumberFormat="0">
      <alignment/>
      <protection/>
    </xf>
    <xf numFmtId="0" fontId="190" fillId="24" borderId="47" applyNumberFormat="0" applyBorder="0" applyProtection="0">
      <alignment/>
    </xf>
    <xf numFmtId="0" fontId="9" fillId="24" borderId="46" applyNumberFormat="0" applyProtection="0">
      <alignment horizontal="centerContinuous" vertical="center"/>
    </xf>
    <xf numFmtId="0" fontId="191" fillId="76" borderId="0" applyNumberFormat="0" applyBorder="0" applyProtection="0">
      <alignment/>
    </xf>
    <xf numFmtId="241" fontId="9" fillId="24" borderId="0" applyBorder="0" applyProtection="0">
      <alignment/>
    </xf>
    <xf numFmtId="49" fontId="75" fillId="0" borderId="16">
      <alignment vertical="center"/>
      <protection/>
    </xf>
    <xf numFmtId="0" fontId="192" fillId="0" borderId="0">
      <alignment/>
      <protection/>
    </xf>
    <xf numFmtId="0" fontId="193" fillId="0" borderId="0">
      <alignment/>
      <protection/>
    </xf>
    <xf numFmtId="49" fontId="16" fillId="0" borderId="0" applyFill="0" applyBorder="0" applyAlignment="0">
      <protection/>
    </xf>
    <xf numFmtId="274" fontId="76" fillId="0" borderId="0" applyFill="0" applyBorder="0" applyAlignment="0">
      <protection/>
    </xf>
    <xf numFmtId="275" fontId="76" fillId="0" borderId="0" applyFill="0" applyBorder="0" applyAlignment="0">
      <protection/>
    </xf>
    <xf numFmtId="0" fontId="79" fillId="0" borderId="0" applyNumberFormat="0" applyFont="0" applyFill="0" applyBorder="0" applyProtection="0">
      <alignment horizontal="left" vertical="top" wrapText="1"/>
    </xf>
    <xf numFmtId="18" fontId="104" fillId="0" borderId="0" applyFill="0" applyBorder="0" applyAlignment="0" applyProtection="0"/>
    <xf numFmtId="0" fontId="76" fillId="0" borderId="0" applyNumberFormat="0" applyFill="0" applyBorder="0" applyAlignment="0" applyProtection="0"/>
    <xf numFmtId="0" fontId="80" fillId="0" borderId="0" applyNumberFormat="0" applyFill="0" applyBorder="0" applyAlignment="0" applyProtection="0"/>
    <xf numFmtId="40" fontId="194" fillId="0" borderId="0">
      <alignment/>
      <protection/>
    </xf>
    <xf numFmtId="0" fontId="195" fillId="0" borderId="0" applyNumberFormat="0" applyBorder="0" applyAlignment="0" applyProtection="0"/>
    <xf numFmtId="0" fontId="195" fillId="0" borderId="0" applyNumberFormat="0" applyBorder="0" applyAlignment="0" applyProtection="0"/>
    <xf numFmtId="0" fontId="196" fillId="0" borderId="0">
      <alignment horizontal="left"/>
      <protection/>
    </xf>
    <xf numFmtId="0" fontId="197" fillId="73" borderId="0" applyNumberFormat="0" applyProtection="0">
      <alignment horizontal="left" vertical="center"/>
    </xf>
    <xf numFmtId="0" fontId="198" fillId="0" borderId="0" applyNumberFormat="0" applyProtection="0">
      <alignment horizontal="left" vertical="center"/>
    </xf>
    <xf numFmtId="0" fontId="97" fillId="0" borderId="0" applyBorder="0">
      <alignment/>
      <protection/>
    </xf>
    <xf numFmtId="0" fontId="76" fillId="60" borderId="0" applyNumberFormat="0" applyFont="0" applyBorder="0" applyProtection="0">
      <alignment horizontal="left"/>
    </xf>
    <xf numFmtId="0" fontId="9" fillId="0" borderId="0" applyNumberFormat="0" applyFill="0" applyBorder="0" applyProtection="0">
      <alignment vertical="top"/>
    </xf>
    <xf numFmtId="0" fontId="3" fillId="0" borderId="48" applyNumberFormat="0" applyFill="0" applyAlignment="0" applyProtection="0"/>
    <xf numFmtId="0" fontId="38" fillId="0" borderId="48" applyNumberFormat="0" applyFill="0" applyAlignment="0" applyProtection="0"/>
    <xf numFmtId="0" fontId="38" fillId="0" borderId="48" applyNumberFormat="0" applyFill="0" applyAlignment="0" applyProtection="0"/>
    <xf numFmtId="0" fontId="38" fillId="0" borderId="48" applyNumberFormat="0" applyFill="0" applyAlignment="0" applyProtection="0"/>
    <xf numFmtId="0" fontId="38" fillId="0" borderId="48" applyNumberFormat="0" applyFill="0" applyAlignment="0" applyProtection="0"/>
    <xf numFmtId="0" fontId="38" fillId="0" borderId="48" applyNumberFormat="0" applyFill="0" applyAlignment="0" applyProtection="0"/>
    <xf numFmtId="0" fontId="199" fillId="0" borderId="48" applyNumberFormat="0" applyFill="0" applyAlignment="0" applyProtection="0"/>
    <xf numFmtId="39" fontId="9" fillId="0" borderId="12">
      <alignment/>
      <protection locked="0"/>
    </xf>
    <xf numFmtId="165" fontId="189" fillId="0" borderId="12" applyFill="0" applyAlignment="0" applyProtection="0"/>
    <xf numFmtId="171" fontId="81" fillId="0" borderId="49">
      <alignment/>
      <protection/>
    </xf>
    <xf numFmtId="0" fontId="200" fillId="0" borderId="0">
      <alignment horizontal="fill"/>
      <protection/>
    </xf>
    <xf numFmtId="278" fontId="169" fillId="20" borderId="15" applyBorder="0">
      <alignment horizontal="right" vertical="center"/>
      <protection locked="0"/>
    </xf>
    <xf numFmtId="167" fontId="9" fillId="0" borderId="0" applyFont="0" applyFill="0" applyBorder="0" applyAlignment="0" applyProtection="0"/>
    <xf numFmtId="279" fontId="9" fillId="0" borderId="0" applyFont="0" applyFill="0" applyBorder="0" applyAlignment="0" applyProtection="0"/>
    <xf numFmtId="167" fontId="9" fillId="0" borderId="0" applyFont="0" applyFill="0" applyBorder="0" applyAlignment="0" applyProtection="0"/>
    <xf numFmtId="169" fontId="9" fillId="0" borderId="0" applyFont="0" applyFill="0" applyBorder="0" applyAlignment="0" applyProtection="0"/>
    <xf numFmtId="0" fontId="201" fillId="24" borderId="0" applyNumberFormat="0" applyBorder="0" applyProtection="0">
      <alignment horizontal="centerContinuous" vertical="center"/>
    </xf>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202" fillId="0" borderId="0">
      <alignment/>
      <protection/>
    </xf>
    <xf numFmtId="1" fontId="202" fillId="0" borderId="0">
      <alignment/>
      <protection/>
    </xf>
    <xf numFmtId="280" fontId="94" fillId="0" borderId="0" applyFont="0" applyFill="0" applyBorder="0" applyProtection="0">
      <alignment horizontal="right"/>
    </xf>
    <xf numFmtId="281" fontId="9" fillId="0" borderId="0">
      <alignment/>
      <protection/>
    </xf>
    <xf numFmtId="282" fontId="158" fillId="0" borderId="0" applyFill="0" applyBorder="0" applyProtection="0">
      <alignment/>
    </xf>
    <xf numFmtId="0" fontId="9" fillId="0" borderId="0">
      <alignment horizontal="center"/>
      <protection/>
    </xf>
    <xf numFmtId="283" fontId="75" fillId="0" borderId="16">
      <alignment horizontal="right"/>
      <protection/>
    </xf>
    <xf numFmtId="284" fontId="9" fillId="0" borderId="0" applyFont="0" applyFill="0" applyBorder="0" applyAlignment="0" applyProtection="0"/>
    <xf numFmtId="285" fontId="86" fillId="0" borderId="0" applyFont="0" applyFill="0" applyBorder="0" applyProtection="0">
      <alignment horizontal="right"/>
    </xf>
    <xf numFmtId="0" fontId="9" fillId="0" borderId="0">
      <alignment/>
      <protection/>
    </xf>
    <xf numFmtId="170" fontId="9" fillId="0" borderId="0" applyFont="0" applyFill="0" applyBorder="0" applyAlignment="0" applyProtection="0"/>
    <xf numFmtId="257" fontId="9" fillId="0" borderId="0">
      <alignment/>
      <protection/>
    </xf>
    <xf numFmtId="0" fontId="41" fillId="0" borderId="0">
      <alignment/>
      <protection/>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0" fillId="0" borderId="0">
      <alignment/>
      <protection/>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03" fontId="9" fillId="0" borderId="11">
      <alignment horizontal="right"/>
      <protection/>
    </xf>
    <xf numFmtId="204" fontId="84" fillId="0" borderId="11">
      <alignment horizontal="right"/>
      <protection/>
    </xf>
    <xf numFmtId="204" fontId="84" fillId="0" borderId="11" applyFill="0">
      <alignment horizontal="right"/>
      <protection/>
    </xf>
    <xf numFmtId="3" fontId="9" fillId="0" borderId="11" applyFill="0">
      <alignment horizontal="right"/>
      <protection/>
    </xf>
    <xf numFmtId="205" fontId="84" fillId="0" borderId="11" applyFill="0">
      <alignment horizontal="right"/>
      <protection/>
    </xf>
    <xf numFmtId="207" fontId="9" fillId="0" borderId="11">
      <alignment horizontal="right"/>
      <protection locked="0"/>
    </xf>
    <xf numFmtId="0" fontId="84" fillId="0" borderId="11" applyNumberFormat="0" applyFont="0" applyBorder="0" applyProtection="0">
      <alignment horizontal="right"/>
    </xf>
    <xf numFmtId="0" fontId="90" fillId="52" borderId="15" applyNumberFormat="0" applyBorder="0">
      <alignment/>
      <protection hidden="1"/>
    </xf>
    <xf numFmtId="0" fontId="93" fillId="0" borderId="16" applyNumberFormat="0" applyFill="0" applyAlignment="0" applyProtection="0"/>
    <xf numFmtId="0" fontId="79" fillId="0" borderId="16" applyNumberFormat="0" applyFont="0" applyFill="0" applyAlignment="0" applyProtection="0"/>
    <xf numFmtId="0" fontId="79" fillId="0" borderId="15" applyNumberFormat="0" applyFont="0" applyFill="0" applyAlignment="0" applyProtection="0"/>
    <xf numFmtId="229" fontId="77" fillId="23" borderId="26" applyFont="0" applyFill="0" applyBorder="0" applyAlignment="0" applyProtection="0"/>
    <xf numFmtId="231" fontId="81" fillId="0" borderId="16" applyFont="0" applyFill="0" applyBorder="0" applyAlignment="0" applyProtection="0"/>
    <xf numFmtId="235" fontId="97" fillId="57" borderId="15">
      <alignment horizontal="left"/>
      <protection/>
    </xf>
    <xf numFmtId="2" fontId="145" fillId="0" borderId="16">
      <alignment/>
      <protection/>
    </xf>
    <xf numFmtId="14" fontId="81" fillId="0" borderId="16"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71" fontId="9" fillId="0" borderId="16" applyBorder="0" applyProtection="0">
      <alignment horizontal="right" vertical="center"/>
    </xf>
    <xf numFmtId="170" fontId="0" fillId="0" borderId="0" applyFont="0" applyFill="0" applyBorder="0" applyAlignment="0" applyProtection="0"/>
    <xf numFmtId="0" fontId="185" fillId="73" borderId="16" applyBorder="0" applyProtection="0">
      <alignment horizontal="centerContinuous" vertical="center"/>
    </xf>
    <xf numFmtId="49" fontId="75" fillId="0" borderId="16">
      <alignment vertical="center"/>
      <protection/>
    </xf>
    <xf numFmtId="278" fontId="169" fillId="20" borderId="15" applyBorder="0">
      <alignment horizontal="right" vertical="center"/>
      <protection locked="0"/>
    </xf>
    <xf numFmtId="283" fontId="75" fillId="0" borderId="16">
      <alignment horizontal="right"/>
      <protection/>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43" fillId="62" borderId="39">
      <alignment horizontal="left" vertical="center" wrapText="1"/>
      <protection/>
    </xf>
    <xf numFmtId="166" fontId="109" fillId="0" borderId="23">
      <alignment/>
      <protection locked="0"/>
    </xf>
    <xf numFmtId="208" fontId="86" fillId="50" borderId="14">
      <alignment/>
      <protection/>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90" fillId="24" borderId="47" applyNumberFormat="0" applyBorder="0" applyProtection="0">
      <alignment/>
    </xf>
    <xf numFmtId="171" fontId="81" fillId="0" borderId="49">
      <alignment/>
      <protection/>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4" fillId="20" borderId="1" applyNumberFormat="0" applyAlignment="0" applyProtection="0"/>
    <xf numFmtId="0" fontId="21" fillId="0" borderId="5" applyNumberFormat="0" applyFill="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9" fillId="24" borderId="9" applyNumberFormat="0" applyProtection="0">
      <alignment horizontal="left" vertical="center"/>
    </xf>
    <xf numFmtId="0" fontId="9" fillId="24" borderId="9" applyNumberFormat="0" applyProtection="0">
      <alignment horizontal="left" vertical="center"/>
    </xf>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cellStyleXfs>
  <cellXfs count="862">
    <xf numFmtId="0" fontId="0" fillId="0" borderId="0" xfId="0"/>
    <xf numFmtId="0" fontId="0" fillId="77" borderId="0" xfId="0" applyFill="1"/>
    <xf numFmtId="0" fontId="2" fillId="77" borderId="0" xfId="0" applyFont="1" applyFill="1"/>
    <xf numFmtId="0" fontId="5" fillId="77" borderId="0" xfId="0" applyFont="1" applyFill="1"/>
    <xf numFmtId="0" fontId="31" fillId="77" borderId="0" xfId="0" applyFont="1" applyFill="1" applyAlignment="1">
      <alignment/>
    </xf>
    <xf numFmtId="0" fontId="6" fillId="77" borderId="0" xfId="0" applyFont="1" applyFill="1"/>
    <xf numFmtId="0" fontId="5" fillId="77" borderId="0" xfId="0" applyFont="1" applyFill="1" applyAlignment="1">
      <alignment wrapText="1"/>
    </xf>
    <xf numFmtId="0" fontId="33" fillId="77" borderId="0" xfId="0" applyFont="1" applyFill="1"/>
    <xf numFmtId="0" fontId="3" fillId="77" borderId="0" xfId="0" applyFont="1" applyFill="1"/>
    <xf numFmtId="0" fontId="0" fillId="77" borderId="0" xfId="0" applyFont="1" applyFill="1"/>
    <xf numFmtId="0" fontId="0" fillId="77" borderId="0" xfId="0" applyFill="1" applyAlignment="1">
      <alignment horizontal="left"/>
    </xf>
    <xf numFmtId="0" fontId="0" fillId="77" borderId="0" xfId="0" applyFill="1" applyAlignment="1">
      <alignment horizontal="center"/>
    </xf>
    <xf numFmtId="0" fontId="0" fillId="77" borderId="0" xfId="0" applyFill="1"/>
    <xf numFmtId="177" fontId="0" fillId="77" borderId="0" xfId="0" applyNumberFormat="1" applyFont="1" applyFill="1"/>
    <xf numFmtId="0" fontId="6" fillId="77" borderId="0" xfId="0" applyFont="1" applyFill="1" applyBorder="1"/>
    <xf numFmtId="0" fontId="31" fillId="77" borderId="0" xfId="0" applyFont="1" applyFill="1" applyAlignment="1">
      <alignment vertical="center"/>
    </xf>
    <xf numFmtId="0" fontId="0" fillId="77" borderId="0" xfId="0" applyFill="1" applyBorder="1"/>
    <xf numFmtId="0" fontId="10" fillId="77" borderId="0" xfId="0" applyFont="1" applyFill="1"/>
    <xf numFmtId="0" fontId="6" fillId="77" borderId="0" xfId="0" applyFont="1" applyFill="1"/>
    <xf numFmtId="166" fontId="4" fillId="77" borderId="0" xfId="0" applyNumberFormat="1" applyFont="1" applyFill="1" applyBorder="1" applyAlignment="1">
      <alignment horizontal="center"/>
    </xf>
    <xf numFmtId="0" fontId="2" fillId="77" borderId="0" xfId="0" applyFont="1" applyFill="1" applyBorder="1"/>
    <xf numFmtId="0" fontId="2" fillId="77" borderId="0" xfId="0" applyFont="1" applyFill="1" applyAlignment="1">
      <alignment horizontal="center"/>
    </xf>
    <xf numFmtId="0" fontId="3" fillId="77" borderId="0" xfId="0" applyFont="1" applyFill="1" applyBorder="1" applyAlignment="1">
      <alignment horizontal="center" vertical="center"/>
    </xf>
    <xf numFmtId="0" fontId="30" fillId="77" borderId="0" xfId="0" applyFont="1" applyFill="1" applyAlignment="1">
      <alignment horizontal="center"/>
    </xf>
    <xf numFmtId="0" fontId="30" fillId="77" borderId="0" xfId="0" applyFont="1" applyFill="1" applyAlignment="1">
      <alignment horizontal="center" vertical="center"/>
    </xf>
    <xf numFmtId="0" fontId="10" fillId="77" borderId="0" xfId="0" applyFont="1" applyFill="1" applyAlignment="1">
      <alignment horizontal="center"/>
    </xf>
    <xf numFmtId="0" fontId="0" fillId="77" borderId="0" xfId="0" applyFont="1" applyFill="1" applyAlignment="1">
      <alignment horizontal="left"/>
    </xf>
    <xf numFmtId="0" fontId="37" fillId="77" borderId="0" xfId="0" applyFont="1" applyFill="1"/>
    <xf numFmtId="0" fontId="0" fillId="77" borderId="0" xfId="0" applyFont="1" applyFill="1" applyBorder="1"/>
    <xf numFmtId="0" fontId="41" fillId="77" borderId="0" xfId="0" applyFont="1" applyFill="1"/>
    <xf numFmtId="0" fontId="39" fillId="77" borderId="0" xfId="0" applyFont="1" applyFill="1" applyAlignment="1">
      <alignment horizontal="left"/>
    </xf>
    <xf numFmtId="0" fontId="36" fillId="77" borderId="0" xfId="0" applyFont="1" applyFill="1" applyBorder="1" applyAlignment="1">
      <alignment horizontal="left" vertical="center"/>
    </xf>
    <xf numFmtId="0" fontId="0" fillId="77" borderId="0" xfId="0" applyFont="1" applyFill="1" applyAlignment="1">
      <alignment vertical="center"/>
    </xf>
    <xf numFmtId="0" fontId="37" fillId="77" borderId="0" xfId="0" applyFont="1" applyFill="1" applyAlignment="1">
      <alignment horizontal="left"/>
    </xf>
    <xf numFmtId="0" fontId="40" fillId="77" borderId="0" xfId="0" applyFont="1" applyFill="1" applyBorder="1" applyAlignment="1">
      <alignment horizontal="center" vertical="center"/>
    </xf>
    <xf numFmtId="0" fontId="46" fillId="77" borderId="0" xfId="0" applyFont="1" applyFill="1" applyBorder="1" applyAlignment="1">
      <alignment vertical="center"/>
    </xf>
    <xf numFmtId="0" fontId="36" fillId="77" borderId="0" xfId="0" applyFont="1" applyFill="1" applyBorder="1" applyAlignment="1">
      <alignment vertical="center"/>
    </xf>
    <xf numFmtId="0" fontId="3" fillId="77" borderId="0" xfId="0" applyFont="1" applyFill="1" applyBorder="1"/>
    <xf numFmtId="177" fontId="0" fillId="77" borderId="0" xfId="0" applyNumberFormat="1" applyFont="1" applyFill="1" applyBorder="1"/>
    <xf numFmtId="0" fontId="44" fillId="77" borderId="0" xfId="0" applyFont="1" applyFill="1" applyBorder="1" applyAlignment="1">
      <alignment horizontal="left"/>
    </xf>
    <xf numFmtId="0" fontId="44" fillId="77" borderId="0" xfId="0" applyFont="1" applyFill="1" applyBorder="1"/>
    <xf numFmtId="0" fontId="5" fillId="77" borderId="0" xfId="0" applyFont="1" applyFill="1" applyBorder="1" applyAlignment="1">
      <alignment wrapText="1"/>
    </xf>
    <xf numFmtId="0" fontId="37" fillId="77" borderId="0" xfId="0" applyFont="1" applyFill="1" applyAlignment="1">
      <alignment horizontal="center" vertical="center"/>
    </xf>
    <xf numFmtId="0" fontId="32" fillId="77" borderId="0" xfId="0" applyFont="1" applyFill="1" applyAlignment="1">
      <alignment vertical="top"/>
    </xf>
    <xf numFmtId="0" fontId="53" fillId="77" borderId="0" xfId="0" applyFont="1" applyFill="1" applyAlignment="1">
      <alignment vertical="top"/>
    </xf>
    <xf numFmtId="0" fontId="46" fillId="77" borderId="0" xfId="0" applyFont="1" applyFill="1" applyAlignment="1">
      <alignment horizontal="left"/>
    </xf>
    <xf numFmtId="180" fontId="41" fillId="28" borderId="50" xfId="16" applyNumberFormat="1" applyFont="1" applyFill="1" applyBorder="1" applyAlignment="1" applyProtection="1">
      <alignment horizontal="center"/>
      <protection locked="0"/>
    </xf>
    <xf numFmtId="0" fontId="49" fillId="77" borderId="0" xfId="0" applyFont="1" applyFill="1" applyAlignment="1">
      <alignment horizontal="center"/>
    </xf>
    <xf numFmtId="0" fontId="30" fillId="77" borderId="0" xfId="0" applyFont="1" applyFill="1" applyAlignment="1">
      <alignment horizontal="center" wrapText="1"/>
    </xf>
    <xf numFmtId="0" fontId="6" fillId="77" borderId="0" xfId="0" applyFont="1" applyFill="1" applyAlignment="1">
      <alignment horizontal="left"/>
    </xf>
    <xf numFmtId="0" fontId="0" fillId="77" borderId="0" xfId="0" applyFill="1" applyAlignment="1">
      <alignment vertical="top"/>
    </xf>
    <xf numFmtId="0" fontId="46" fillId="77" borderId="0" xfId="0" applyFont="1" applyFill="1" applyAlignment="1">
      <alignment vertical="top"/>
    </xf>
    <xf numFmtId="0" fontId="30" fillId="77" borderId="0" xfId="0" applyFont="1" applyFill="1" applyAlignment="1">
      <alignment horizontal="center" vertical="top"/>
    </xf>
    <xf numFmtId="0" fontId="55" fillId="77" borderId="0" xfId="0" applyFont="1" applyFill="1" applyAlignment="1">
      <alignment vertical="center"/>
    </xf>
    <xf numFmtId="0" fontId="8" fillId="77" borderId="0" xfId="0" applyFont="1" applyFill="1" applyAlignment="1">
      <alignment vertical="center"/>
    </xf>
    <xf numFmtId="0" fontId="56" fillId="77" borderId="0" xfId="0" applyFont="1" applyFill="1" applyAlignment="1">
      <alignment horizontal="center" wrapText="1"/>
    </xf>
    <xf numFmtId="0" fontId="56" fillId="77" borderId="0" xfId="0" applyFont="1" applyFill="1" applyAlignment="1">
      <alignment horizontal="center"/>
    </xf>
    <xf numFmtId="0" fontId="56" fillId="77" borderId="0" xfId="0" applyFont="1" applyFill="1" applyAlignment="1">
      <alignment horizontal="center" vertical="center"/>
    </xf>
    <xf numFmtId="0" fontId="57" fillId="77" borderId="0" xfId="0" applyFont="1" applyFill="1"/>
    <xf numFmtId="0" fontId="57" fillId="77" borderId="0" xfId="0" applyFont="1" applyFill="1" applyAlignment="1">
      <alignment horizontal="center"/>
    </xf>
    <xf numFmtId="0" fontId="48" fillId="78" borderId="51" xfId="0" applyFont="1" applyFill="1" applyBorder="1" applyAlignment="1">
      <alignment horizontal="center" vertical="center"/>
    </xf>
    <xf numFmtId="0" fontId="7" fillId="77" borderId="0" xfId="0" applyFont="1" applyFill="1" applyAlignment="1">
      <alignment horizontal="left" vertical="center" wrapText="1"/>
    </xf>
    <xf numFmtId="0" fontId="55" fillId="77" borderId="0" xfId="0" applyFont="1" applyFill="1" applyAlignment="1">
      <alignment/>
    </xf>
    <xf numFmtId="0" fontId="4" fillId="77" borderId="0" xfId="0" applyFont="1" applyFill="1"/>
    <xf numFmtId="0" fontId="205" fillId="77" borderId="0" xfId="0" applyFont="1" applyFill="1"/>
    <xf numFmtId="180" fontId="41" fillId="77" borderId="50" xfId="16" applyNumberFormat="1" applyFont="1" applyFill="1" applyBorder="1" applyAlignment="1" applyProtection="1">
      <alignment horizontal="center"/>
      <protection locked="0"/>
    </xf>
    <xf numFmtId="0" fontId="0" fillId="77" borderId="0" xfId="0" applyFont="1" applyFill="1" applyAlignment="1">
      <alignment horizontal="center"/>
    </xf>
    <xf numFmtId="0" fontId="44" fillId="77" borderId="0" xfId="0" applyFont="1" applyFill="1" applyAlignment="1">
      <alignment horizontal="center" vertical="center"/>
    </xf>
    <xf numFmtId="0" fontId="37" fillId="77" borderId="0" xfId="0" applyFont="1" applyFill="1" applyAlignment="1">
      <alignment horizontal="center"/>
    </xf>
    <xf numFmtId="180" fontId="41" fillId="28" borderId="52" xfId="16" applyNumberFormat="1" applyFont="1" applyFill="1" applyBorder="1" applyAlignment="1" applyProtection="1">
      <alignment horizontal="center"/>
      <protection locked="0"/>
    </xf>
    <xf numFmtId="0" fontId="5" fillId="77" borderId="0" xfId="0" applyFont="1" applyFill="1" applyBorder="1"/>
    <xf numFmtId="180" fontId="41" fillId="77" borderId="0" xfId="16" applyNumberFormat="1" applyFont="1" applyFill="1" applyBorder="1" applyAlignment="1" applyProtection="1">
      <alignment horizontal="center"/>
      <protection locked="0"/>
    </xf>
    <xf numFmtId="0" fontId="31" fillId="77" borderId="0" xfId="0" applyFont="1" applyFill="1" applyBorder="1" applyAlignment="1">
      <alignment/>
    </xf>
    <xf numFmtId="180" fontId="41" fillId="77" borderId="15" xfId="16" applyNumberFormat="1" applyFont="1" applyFill="1" applyBorder="1" applyAlignment="1" applyProtection="1">
      <alignment horizontal="center"/>
      <protection locked="0"/>
    </xf>
    <xf numFmtId="180" fontId="41" fillId="77" borderId="53" xfId="16" applyNumberFormat="1" applyFont="1" applyFill="1" applyBorder="1" applyAlignment="1" applyProtection="1">
      <alignment horizontal="center"/>
      <protection locked="0"/>
    </xf>
    <xf numFmtId="180" fontId="41" fillId="77" borderId="16" xfId="16" applyNumberFormat="1" applyFont="1" applyFill="1" applyBorder="1" applyAlignment="1" applyProtection="1">
      <alignment horizontal="center"/>
      <protection locked="0"/>
    </xf>
    <xf numFmtId="180" fontId="41" fillId="77" borderId="52" xfId="16" applyNumberFormat="1" applyFont="1" applyFill="1" applyBorder="1" applyAlignment="1" applyProtection="1">
      <alignment horizontal="center"/>
      <protection locked="0"/>
    </xf>
    <xf numFmtId="180" fontId="41" fillId="77" borderId="52" xfId="16" applyNumberFormat="1" applyFont="1" applyFill="1" applyBorder="1" applyAlignment="1" applyProtection="1">
      <alignment horizontal="left"/>
      <protection locked="0"/>
    </xf>
    <xf numFmtId="0" fontId="6" fillId="77" borderId="0" xfId="0" applyFont="1" applyFill="1" applyAlignment="1">
      <alignment vertical="center"/>
    </xf>
    <xf numFmtId="0" fontId="49" fillId="77" borderId="0" xfId="0" applyFont="1" applyFill="1" applyAlignment="1">
      <alignment horizontal="center" vertical="center"/>
    </xf>
    <xf numFmtId="180" fontId="41" fillId="77" borderId="0" xfId="16" applyNumberFormat="1" applyFont="1" applyFill="1" applyBorder="1" applyAlignment="1" applyProtection="1">
      <alignment horizontal="center" vertical="center"/>
      <protection locked="0"/>
    </xf>
    <xf numFmtId="180" fontId="41" fillId="77" borderId="16" xfId="16" applyNumberFormat="1" applyFont="1" applyFill="1" applyBorder="1" applyAlignment="1" applyProtection="1">
      <alignment horizontal="center" vertical="center"/>
      <protection locked="0"/>
    </xf>
    <xf numFmtId="0" fontId="2" fillId="77" borderId="0" xfId="0" applyFont="1" applyFill="1" applyAlignment="1">
      <alignment wrapText="1"/>
    </xf>
    <xf numFmtId="0" fontId="40" fillId="77" borderId="0" xfId="0" applyFont="1" applyFill="1" applyBorder="1" applyAlignment="1">
      <alignment horizontal="left" vertical="center"/>
    </xf>
    <xf numFmtId="0" fontId="49" fillId="77" borderId="0" xfId="0" applyFont="1" applyFill="1" applyAlignment="1">
      <alignment horizontal="center"/>
    </xf>
    <xf numFmtId="178" fontId="47" fillId="28" borderId="54" xfId="59" applyNumberFormat="1" applyFont="1" applyFill="1" applyBorder="1" applyAlignment="1">
      <alignment horizontal="left" vertical="center"/>
    </xf>
    <xf numFmtId="178" fontId="47" fillId="77" borderId="54" xfId="59" applyNumberFormat="1" applyFont="1" applyFill="1" applyBorder="1" applyAlignment="1">
      <alignment horizontal="left" vertical="center"/>
    </xf>
    <xf numFmtId="178" fontId="47" fillId="77" borderId="0" xfId="59" applyNumberFormat="1" applyFont="1" applyFill="1" applyBorder="1" applyAlignment="1">
      <alignment horizontal="left" vertical="top"/>
    </xf>
    <xf numFmtId="0" fontId="30" fillId="77" borderId="0" xfId="0" applyFont="1" applyFill="1" applyAlignment="1">
      <alignment horizontal="center" wrapText="1"/>
    </xf>
    <xf numFmtId="0" fontId="38" fillId="77" borderId="0" xfId="0" applyFont="1" applyFill="1"/>
    <xf numFmtId="0" fontId="44" fillId="77" borderId="0" xfId="0" applyFont="1" applyFill="1"/>
    <xf numFmtId="0" fontId="9" fillId="77" borderId="0" xfId="0" applyFont="1" applyFill="1" applyAlignment="1">
      <alignment/>
    </xf>
    <xf numFmtId="0" fontId="42" fillId="77" borderId="0" xfId="0" applyFont="1" applyFill="1" applyAlignment="1">
      <alignment horizontal="center"/>
    </xf>
    <xf numFmtId="0" fontId="37" fillId="77" borderId="0" xfId="0" applyNumberFormat="1" applyFont="1" applyFill="1" applyBorder="1" applyAlignment="1">
      <alignment horizontal="center"/>
    </xf>
    <xf numFmtId="175" fontId="41" fillId="77" borderId="0" xfId="0" applyNumberFormat="1" applyFont="1" applyFill="1" applyBorder="1" applyAlignment="1">
      <alignment/>
    </xf>
    <xf numFmtId="0" fontId="41" fillId="77" borderId="0" xfId="0" applyNumberFormat="1" applyFont="1" applyFill="1" applyBorder="1" applyAlignment="1">
      <alignment horizontal="center"/>
    </xf>
    <xf numFmtId="0" fontId="44" fillId="77" borderId="0" xfId="0" applyFont="1" applyFill="1" applyAlignment="1">
      <alignment wrapText="1"/>
    </xf>
    <xf numFmtId="0" fontId="29" fillId="77" borderId="0" xfId="0" applyFont="1" applyFill="1" applyBorder="1"/>
    <xf numFmtId="176" fontId="35" fillId="28" borderId="0" xfId="0" applyNumberFormat="1" applyFont="1" applyFill="1" applyBorder="1" applyAlignment="1" applyProtection="1">
      <alignment horizontal="center" vertical="center"/>
      <protection locked="0"/>
    </xf>
    <xf numFmtId="0" fontId="44" fillId="77" borderId="0" xfId="0" applyFont="1" applyFill="1" applyAlignment="1">
      <alignment horizontal="left" wrapText="1"/>
    </xf>
    <xf numFmtId="0" fontId="42" fillId="77" borderId="0" xfId="0" applyFont="1" applyFill="1" applyAlignment="1">
      <alignment horizontal="center"/>
    </xf>
    <xf numFmtId="0" fontId="38" fillId="77" borderId="0" xfId="0" applyFont="1" applyFill="1" applyBorder="1" applyAlignment="1">
      <alignment horizontal="left" vertical="top"/>
    </xf>
    <xf numFmtId="178" fontId="47" fillId="26" borderId="54" xfId="59" applyNumberFormat="1" applyFont="1" applyFill="1" applyBorder="1" applyAlignment="1">
      <alignment horizontal="left" vertical="center"/>
    </xf>
    <xf numFmtId="0" fontId="10" fillId="77" borderId="0" xfId="0" applyFont="1" applyFill="1" applyAlignment="1">
      <alignment vertical="center"/>
    </xf>
    <xf numFmtId="0" fontId="2" fillId="77" borderId="0" xfId="0" applyFont="1" applyFill="1" applyAlignment="1">
      <alignment vertical="top"/>
    </xf>
    <xf numFmtId="0" fontId="87" fillId="77" borderId="0" xfId="0" applyFont="1" applyFill="1" applyBorder="1" applyAlignment="1">
      <alignment wrapText="1"/>
    </xf>
    <xf numFmtId="0" fontId="10" fillId="77" borderId="0" xfId="0" applyFont="1" applyFill="1" applyAlignment="1">
      <alignment/>
    </xf>
    <xf numFmtId="0" fontId="211" fillId="77" borderId="0" xfId="0" applyFont="1" applyFill="1" applyBorder="1" applyAlignment="1">
      <alignment vertical="center"/>
    </xf>
    <xf numFmtId="0" fontId="44" fillId="77" borderId="0" xfId="0" applyFont="1" applyFill="1" applyAlignment="1">
      <alignment horizontal="left" wrapText="1"/>
    </xf>
    <xf numFmtId="0" fontId="37" fillId="77" borderId="0" xfId="0" applyFont="1" applyFill="1" applyBorder="1" applyAlignment="1">
      <alignment vertical="center"/>
    </xf>
    <xf numFmtId="0" fontId="44" fillId="77" borderId="0" xfId="0" applyFont="1" applyFill="1" applyAlignment="1">
      <alignment horizontal="left"/>
    </xf>
    <xf numFmtId="0" fontId="33" fillId="77" borderId="0" xfId="0" applyFont="1" applyFill="1" applyAlignment="1">
      <alignment vertical="center"/>
    </xf>
    <xf numFmtId="0" fontId="50" fillId="77" borderId="55" xfId="16" applyNumberFormat="1" applyFont="1" applyFill="1" applyBorder="1" applyAlignment="1" applyProtection="1">
      <alignment horizontal="center" vertical="center"/>
      <protection locked="0"/>
    </xf>
    <xf numFmtId="0" fontId="50" fillId="77" borderId="56" xfId="16" applyNumberFormat="1" applyFont="1" applyFill="1" applyBorder="1" applyAlignment="1" applyProtection="1">
      <alignment horizontal="center" vertical="center"/>
      <protection locked="0"/>
    </xf>
    <xf numFmtId="0" fontId="40" fillId="77" borderId="0" xfId="0" applyFont="1" applyFill="1" applyAlignment="1">
      <alignment horizontal="left"/>
    </xf>
    <xf numFmtId="0" fontId="44" fillId="77" borderId="0" xfId="0" applyFont="1" applyFill="1" applyAlignment="1">
      <alignment horizontal="left" wrapText="1"/>
    </xf>
    <xf numFmtId="0" fontId="43" fillId="77" borderId="0" xfId="0" applyFont="1" applyFill="1" applyBorder="1" applyAlignment="1">
      <alignment horizontal="left" vertical="center"/>
    </xf>
    <xf numFmtId="0" fontId="40" fillId="77" borderId="0" xfId="0" applyFont="1" applyFill="1" applyBorder="1" applyAlignment="1">
      <alignment horizontal="left" vertical="top"/>
    </xf>
    <xf numFmtId="0" fontId="40" fillId="77" borderId="0" xfId="0" applyFont="1" applyFill="1" applyBorder="1" applyAlignment="1">
      <alignment vertical="center"/>
    </xf>
    <xf numFmtId="0" fontId="40" fillId="77" borderId="0" xfId="0" applyFont="1" applyFill="1" applyBorder="1" applyAlignment="1">
      <alignment horizontal="left"/>
    </xf>
    <xf numFmtId="0" fontId="3" fillId="77" borderId="0" xfId="0" applyFont="1" applyFill="1" applyAlignment="1">
      <alignment horizontal="left"/>
    </xf>
    <xf numFmtId="0" fontId="44" fillId="77" borderId="0" xfId="0" applyFont="1" applyFill="1" applyAlignment="1">
      <alignment horizontal="center"/>
    </xf>
    <xf numFmtId="0" fontId="41" fillId="77" borderId="0" xfId="0" applyFont="1" applyFill="1" applyBorder="1" applyAlignment="1">
      <alignment wrapText="1"/>
    </xf>
    <xf numFmtId="0" fontId="0" fillId="77" borderId="0" xfId="0" applyFont="1" applyFill="1" applyBorder="1" applyAlignment="1">
      <alignment/>
    </xf>
    <xf numFmtId="0" fontId="44" fillId="77" borderId="0" xfId="0" applyFont="1" applyFill="1" applyBorder="1" applyAlignment="1">
      <alignment horizontal="left" vertical="center"/>
    </xf>
    <xf numFmtId="0" fontId="44" fillId="77" borderId="0" xfId="0" applyFont="1" applyFill="1" applyBorder="1" applyAlignment="1">
      <alignment horizontal="left" vertical="center" wrapText="1"/>
    </xf>
    <xf numFmtId="178" fontId="208" fillId="28" borderId="54" xfId="59" applyNumberFormat="1" applyFont="1" applyFill="1" applyBorder="1" applyAlignment="1">
      <alignment horizontal="left" vertical="center"/>
    </xf>
    <xf numFmtId="0" fontId="44" fillId="77" borderId="19" xfId="0" applyFont="1" applyFill="1" applyBorder="1" applyAlignment="1">
      <alignment horizontal="left" vertical="center" wrapText="1"/>
    </xf>
    <xf numFmtId="178" fontId="208" fillId="26" borderId="54" xfId="59" applyNumberFormat="1" applyFont="1" applyFill="1" applyBorder="1" applyAlignment="1">
      <alignment horizontal="left" vertical="center"/>
    </xf>
    <xf numFmtId="178" fontId="208" fillId="77" borderId="54" xfId="59" applyNumberFormat="1" applyFont="1" applyFill="1" applyBorder="1" applyAlignment="1">
      <alignment horizontal="left" vertical="center"/>
    </xf>
    <xf numFmtId="0" fontId="46" fillId="77" borderId="0" xfId="0" applyFont="1" applyFill="1" applyAlignment="1">
      <alignment horizontal="center"/>
    </xf>
    <xf numFmtId="287" fontId="212" fillId="77" borderId="54" xfId="16" applyNumberFormat="1" applyFont="1" applyFill="1" applyBorder="1" applyAlignment="1">
      <alignment horizontal="left" vertical="center"/>
    </xf>
    <xf numFmtId="169" fontId="208" fillId="28" borderId="54" xfId="16" applyFont="1" applyFill="1" applyBorder="1" applyAlignment="1">
      <alignment horizontal="left" vertical="center"/>
    </xf>
    <xf numFmtId="174" fontId="209" fillId="78" borderId="28" xfId="25" applyNumberFormat="1" applyFont="1" applyFill="1" applyBorder="1" applyAlignment="1">
      <alignment horizontal="center" vertical="center" wrapText="1"/>
      <protection/>
    </xf>
    <xf numFmtId="174" fontId="209" fillId="78" borderId="20" xfId="25" applyNumberFormat="1" applyFont="1" applyFill="1" applyBorder="1" applyAlignment="1">
      <alignment horizontal="center" vertical="center" wrapText="1"/>
      <protection/>
    </xf>
    <xf numFmtId="174" fontId="209" fillId="78" borderId="9" xfId="25" applyNumberFormat="1" applyFont="1" applyFill="1" applyBorder="1" applyAlignment="1">
      <alignment horizontal="center" vertical="center" wrapText="1"/>
      <protection/>
    </xf>
    <xf numFmtId="0" fontId="213" fillId="77" borderId="0" xfId="0" applyFont="1" applyFill="1"/>
    <xf numFmtId="0" fontId="213" fillId="77" borderId="26" xfId="0" applyFont="1" applyFill="1" applyBorder="1"/>
    <xf numFmtId="175" fontId="87" fillId="77" borderId="57" xfId="0" applyNumberFormat="1" applyFont="1" applyFill="1" applyBorder="1" applyAlignment="1">
      <alignment horizontal="center"/>
    </xf>
    <xf numFmtId="175" fontId="87" fillId="77" borderId="58" xfId="0" applyNumberFormat="1" applyFont="1" applyFill="1" applyBorder="1" applyAlignment="1">
      <alignment horizontal="center"/>
    </xf>
    <xf numFmtId="175" fontId="87" fillId="77" borderId="59" xfId="0" applyNumberFormat="1" applyFont="1" applyFill="1" applyBorder="1" applyAlignment="1">
      <alignment horizontal="center"/>
    </xf>
    <xf numFmtId="175" fontId="87" fillId="77" borderId="36" xfId="0" applyNumberFormat="1" applyFont="1" applyFill="1" applyBorder="1" applyAlignment="1">
      <alignment horizontal="center"/>
    </xf>
    <xf numFmtId="175" fontId="87" fillId="77" borderId="26" xfId="0" applyNumberFormat="1" applyFont="1" applyFill="1" applyBorder="1" applyAlignment="1">
      <alignment horizontal="center"/>
    </xf>
    <xf numFmtId="175" fontId="87" fillId="77" borderId="16" xfId="0" applyNumberFormat="1" applyFont="1" applyFill="1" applyBorder="1" applyAlignment="1">
      <alignment horizontal="center"/>
    </xf>
    <xf numFmtId="175" fontId="40" fillId="77" borderId="26" xfId="0" applyNumberFormat="1" applyFont="1" applyFill="1" applyBorder="1" applyAlignment="1">
      <alignment horizontal="center"/>
    </xf>
    <xf numFmtId="166" fontId="214" fillId="77" borderId="0" xfId="0" applyNumberFormat="1" applyFont="1" applyFill="1" applyBorder="1" applyAlignment="1">
      <alignment horizontal="center"/>
    </xf>
    <xf numFmtId="0" fontId="215" fillId="77" borderId="0" xfId="0" applyFont="1" applyFill="1" applyBorder="1"/>
    <xf numFmtId="166" fontId="215" fillId="77" borderId="0" xfId="0" applyNumberFormat="1" applyFont="1" applyFill="1" applyBorder="1" applyAlignment="1">
      <alignment horizontal="center"/>
    </xf>
    <xf numFmtId="175" fontId="87" fillId="77" borderId="28" xfId="0" applyNumberFormat="1" applyFont="1" applyFill="1" applyBorder="1" applyAlignment="1">
      <alignment horizontal="center"/>
    </xf>
    <xf numFmtId="175" fontId="87" fillId="77" borderId="20" xfId="0" applyNumberFormat="1" applyFont="1" applyFill="1" applyBorder="1" applyAlignment="1">
      <alignment horizontal="center"/>
    </xf>
    <xf numFmtId="166" fontId="87" fillId="77" borderId="20" xfId="0" applyNumberFormat="1" applyFont="1" applyFill="1" applyBorder="1" applyAlignment="1">
      <alignment horizontal="center"/>
    </xf>
    <xf numFmtId="166" fontId="87" fillId="77" borderId="60" xfId="0" applyNumberFormat="1" applyFont="1" applyFill="1" applyBorder="1" applyAlignment="1">
      <alignment horizontal="center"/>
    </xf>
    <xf numFmtId="166" fontId="10" fillId="77" borderId="0" xfId="0" applyNumberFormat="1" applyFont="1" applyFill="1" applyBorder="1" applyAlignment="1">
      <alignment horizontal="center"/>
    </xf>
    <xf numFmtId="177" fontId="10" fillId="77" borderId="0" xfId="0" applyNumberFormat="1" applyFont="1" applyFill="1"/>
    <xf numFmtId="175" fontId="87" fillId="77" borderId="15" xfId="0" applyNumberFormat="1" applyFont="1" applyFill="1" applyBorder="1" applyAlignment="1">
      <alignment horizontal="center"/>
    </xf>
    <xf numFmtId="175" fontId="87" fillId="77" borderId="0" xfId="0" applyNumberFormat="1" applyFont="1" applyFill="1" applyBorder="1" applyAlignment="1">
      <alignment horizontal="center"/>
    </xf>
    <xf numFmtId="166" fontId="87" fillId="77" borderId="0" xfId="0" applyNumberFormat="1" applyFont="1" applyFill="1" applyBorder="1" applyAlignment="1">
      <alignment horizontal="center"/>
    </xf>
    <xf numFmtId="166" fontId="87" fillId="77" borderId="19" xfId="0" applyNumberFormat="1" applyFont="1" applyFill="1" applyBorder="1" applyAlignment="1">
      <alignment horizontal="center"/>
    </xf>
    <xf numFmtId="166" fontId="10" fillId="77" borderId="0" xfId="0" applyNumberFormat="1" applyFont="1" applyFill="1"/>
    <xf numFmtId="166" fontId="213" fillId="77" borderId="0" xfId="0" applyNumberFormat="1" applyFont="1" applyFill="1" applyBorder="1" applyAlignment="1">
      <alignment horizontal="center"/>
    </xf>
    <xf numFmtId="166" fontId="87" fillId="28" borderId="50" xfId="0" applyNumberFormat="1" applyFont="1" applyFill="1" applyBorder="1" applyAlignment="1">
      <alignment horizontal="center"/>
    </xf>
    <xf numFmtId="166" fontId="87" fillId="28" borderId="61" xfId="0" applyNumberFormat="1" applyFont="1" applyFill="1" applyBorder="1" applyAlignment="1">
      <alignment horizontal="center"/>
    </xf>
    <xf numFmtId="166" fontId="87" fillId="28" borderId="52" xfId="0" applyNumberFormat="1" applyFont="1" applyFill="1" applyBorder="1" applyAlignment="1">
      <alignment horizontal="center"/>
    </xf>
    <xf numFmtId="0" fontId="10" fillId="77" borderId="0" xfId="0" applyFont="1" applyFill="1" applyBorder="1"/>
    <xf numFmtId="166" fontId="44" fillId="77" borderId="0" xfId="0" applyNumberFormat="1" applyFont="1" applyFill="1" applyBorder="1" applyAlignment="1">
      <alignment horizontal="center"/>
    </xf>
    <xf numFmtId="0" fontId="215" fillId="77" borderId="0" xfId="0" applyFont="1" applyFill="1"/>
    <xf numFmtId="0" fontId="216" fillId="77" borderId="0" xfId="0" applyFont="1" applyFill="1" applyAlignment="1">
      <alignment wrapText="1"/>
    </xf>
    <xf numFmtId="0" fontId="216" fillId="77" borderId="0" xfId="0" applyFont="1" applyFill="1" applyAlignment="1">
      <alignment/>
    </xf>
    <xf numFmtId="0" fontId="10" fillId="77" borderId="0" xfId="0" applyFont="1" applyFill="1" applyAlignment="1">
      <alignment wrapText="1"/>
    </xf>
    <xf numFmtId="174" fontId="87" fillId="79" borderId="0" xfId="0" applyNumberFormat="1" applyFont="1" applyFill="1" applyBorder="1" applyAlignment="1">
      <alignment horizontal="center" vertical="center" wrapText="1"/>
    </xf>
    <xf numFmtId="0" fontId="44" fillId="0" borderId="9" xfId="0" applyNumberFormat="1" applyFont="1" applyBorder="1" applyAlignment="1">
      <alignment horizontal="center"/>
    </xf>
    <xf numFmtId="0" fontId="44" fillId="0" borderId="9" xfId="0" applyNumberFormat="1" applyFont="1" applyBorder="1" applyAlignment="1">
      <alignment horizontal="center"/>
    </xf>
    <xf numFmtId="0" fontId="44" fillId="77" borderId="62" xfId="0" applyFont="1" applyFill="1" applyBorder="1" applyAlignment="1">
      <alignment vertical="center"/>
    </xf>
    <xf numFmtId="0" fontId="10" fillId="77" borderId="0" xfId="0" applyFont="1" applyFill="1" applyAlignment="1">
      <alignment horizontal="left"/>
    </xf>
    <xf numFmtId="0" fontId="44" fillId="77" borderId="0" xfId="0" applyFont="1" applyFill="1" applyBorder="1" applyAlignment="1">
      <alignment vertical="center" wrapText="1"/>
    </xf>
    <xf numFmtId="0" fontId="10" fillId="77" borderId="0" xfId="0" applyFont="1" applyFill="1" applyAlignment="1">
      <alignment horizontal="left" vertical="center"/>
    </xf>
    <xf numFmtId="0" fontId="44" fillId="77" borderId="0" xfId="0" applyFont="1" applyFill="1" applyAlignment="1">
      <alignment vertical="center"/>
    </xf>
    <xf numFmtId="0" fontId="219" fillId="77" borderId="0" xfId="0" applyFont="1" applyFill="1" applyAlignment="1">
      <alignment horizontal="center" wrapText="1"/>
    </xf>
    <xf numFmtId="0" fontId="220" fillId="77" borderId="0" xfId="0" applyFont="1" applyFill="1" applyAlignment="1">
      <alignment horizontal="center" wrapText="1"/>
    </xf>
    <xf numFmtId="0" fontId="218" fillId="77" borderId="0" xfId="0" applyFont="1" applyFill="1" applyBorder="1" applyAlignment="1">
      <alignment vertical="top"/>
    </xf>
    <xf numFmtId="0" fontId="40" fillId="77" borderId="0" xfId="0" applyFont="1" applyFill="1" applyBorder="1" applyAlignment="1">
      <alignment/>
    </xf>
    <xf numFmtId="0" fontId="40" fillId="77" borderId="0" xfId="0" applyFont="1" applyFill="1" applyAlignment="1">
      <alignment horizontal="left" vertical="top"/>
    </xf>
    <xf numFmtId="0" fontId="40" fillId="77" borderId="0" xfId="0" applyFont="1" applyFill="1" applyAlignment="1">
      <alignment vertical="top"/>
    </xf>
    <xf numFmtId="0" fontId="221" fillId="77" borderId="0" xfId="89" applyFont="1" applyFill="1"/>
    <xf numFmtId="0" fontId="222" fillId="77" borderId="0" xfId="0" applyFont="1" applyFill="1" applyBorder="1" applyAlignment="1">
      <alignment horizontal="left"/>
    </xf>
    <xf numFmtId="0" fontId="222" fillId="77" borderId="0" xfId="0" applyFont="1" applyFill="1" applyBorder="1" applyAlignment="1">
      <alignment horizontal="left" vertical="center"/>
    </xf>
    <xf numFmtId="0" fontId="3" fillId="77" borderId="0" xfId="0" applyFont="1" applyFill="1" applyAlignment="1">
      <alignment vertical="center"/>
    </xf>
    <xf numFmtId="0" fontId="37" fillId="77" borderId="0" xfId="0" applyFont="1" applyFill="1" applyAlignment="1">
      <alignment horizontal="left" vertical="center"/>
    </xf>
    <xf numFmtId="287" fontId="212" fillId="77" borderId="63" xfId="16" applyNumberFormat="1" applyFont="1" applyFill="1" applyBorder="1" applyAlignment="1">
      <alignment horizontal="left" vertical="center"/>
    </xf>
    <xf numFmtId="178" fontId="208" fillId="28" borderId="15" xfId="59" applyNumberFormat="1" applyFont="1" applyFill="1" applyBorder="1" applyAlignment="1">
      <alignment vertical="center"/>
    </xf>
    <xf numFmtId="3" fontId="44" fillId="77" borderId="9" xfId="0" applyNumberFormat="1" applyFont="1" applyFill="1" applyBorder="1" applyAlignment="1">
      <alignment horizontal="center"/>
    </xf>
    <xf numFmtId="0" fontId="37" fillId="0" borderId="9" xfId="0" applyNumberFormat="1" applyFont="1" applyBorder="1" applyAlignment="1">
      <alignment horizontal="center"/>
    </xf>
    <xf numFmtId="0" fontId="10" fillId="77" borderId="9" xfId="0" applyFont="1" applyFill="1" applyBorder="1" applyAlignment="1">
      <alignment horizontal="center"/>
    </xf>
    <xf numFmtId="174" fontId="209" fillId="79" borderId="0" xfId="0" applyNumberFormat="1" applyFont="1" applyFill="1" applyBorder="1" applyAlignment="1">
      <alignment horizontal="center" vertical="center" wrapText="1"/>
    </xf>
    <xf numFmtId="3" fontId="44" fillId="77" borderId="0" xfId="0" applyNumberFormat="1" applyFont="1" applyFill="1" applyBorder="1" applyAlignment="1">
      <alignment horizontal="center"/>
    </xf>
    <xf numFmtId="0" fontId="44" fillId="77" borderId="0" xfId="0" applyFont="1" applyFill="1" applyAlignment="1">
      <alignment horizontal="left" wrapText="1"/>
    </xf>
    <xf numFmtId="169" fontId="44" fillId="77" borderId="0" xfId="16" applyFont="1" applyFill="1"/>
    <xf numFmtId="0" fontId="40" fillId="77" borderId="0" xfId="0" applyFont="1" applyFill="1"/>
    <xf numFmtId="0" fontId="44" fillId="77" borderId="9" xfId="0" applyFont="1" applyFill="1" applyBorder="1" applyAlignment="1">
      <alignment horizontal="center"/>
    </xf>
    <xf numFmtId="169" fontId="40" fillId="77" borderId="0" xfId="16" applyFont="1" applyFill="1"/>
    <xf numFmtId="175" fontId="3" fillId="77" borderId="0" xfId="0" applyNumberFormat="1" applyFont="1" applyFill="1"/>
    <xf numFmtId="174" fontId="48" fillId="78" borderId="51" xfId="25" applyNumberFormat="1" applyFont="1" applyFill="1" applyBorder="1" applyAlignment="1">
      <alignment horizontal="center" vertical="center" wrapText="1"/>
      <protection/>
    </xf>
    <xf numFmtId="174" fontId="48" fillId="78" borderId="9" xfId="25" applyNumberFormat="1" applyFont="1" applyFill="1" applyBorder="1" applyAlignment="1">
      <alignment horizontal="center" vertical="center" wrapText="1"/>
      <protection/>
    </xf>
    <xf numFmtId="174" fontId="48" fillId="77" borderId="0" xfId="25" applyNumberFormat="1" applyFont="1" applyFill="1" applyBorder="1" applyAlignment="1">
      <alignment horizontal="center" vertical="center" wrapText="1"/>
      <protection/>
    </xf>
    <xf numFmtId="174" fontId="48" fillId="78" borderId="57" xfId="25" applyNumberFormat="1" applyFont="1" applyFill="1" applyBorder="1" applyAlignment="1">
      <alignment horizontal="center" vertical="center" wrapText="1"/>
      <protection/>
    </xf>
    <xf numFmtId="10" fontId="37" fillId="77" borderId="57" xfId="0" applyNumberFormat="1" applyFont="1" applyFill="1" applyBorder="1" applyAlignment="1" applyProtection="1">
      <alignment horizontal="center"/>
      <protection locked="0"/>
    </xf>
    <xf numFmtId="10" fontId="37" fillId="77" borderId="0" xfId="0" applyNumberFormat="1" applyFont="1" applyFill="1" applyBorder="1" applyAlignment="1">
      <alignment horizontal="center"/>
    </xf>
    <xf numFmtId="17" fontId="37" fillId="0" borderId="59" xfId="0" applyNumberFormat="1" applyFont="1" applyFill="1" applyBorder="1" applyAlignment="1">
      <alignment horizontal="center"/>
    </xf>
    <xf numFmtId="1" fontId="37" fillId="0" borderId="59" xfId="0" applyNumberFormat="1" applyFont="1" applyFill="1" applyBorder="1" applyAlignment="1">
      <alignment horizontal="center"/>
    </xf>
    <xf numFmtId="0" fontId="37" fillId="0" borderId="59" xfId="0" applyFont="1" applyFill="1" applyBorder="1" applyAlignment="1">
      <alignment horizontal="center"/>
    </xf>
    <xf numFmtId="10" fontId="41" fillId="0" borderId="59" xfId="0" applyNumberFormat="1" applyFont="1" applyFill="1" applyBorder="1" applyAlignment="1">
      <alignment horizontal="center"/>
    </xf>
    <xf numFmtId="173" fontId="41" fillId="0" borderId="64" xfId="16" applyNumberFormat="1" applyFont="1" applyFill="1" applyBorder="1"/>
    <xf numFmtId="173" fontId="41" fillId="0" borderId="59" xfId="16" applyNumberFormat="1" applyFont="1" applyFill="1" applyBorder="1"/>
    <xf numFmtId="10" fontId="37" fillId="77" borderId="64" xfId="0" applyNumberFormat="1" applyFont="1" applyFill="1" applyBorder="1" applyAlignment="1" applyProtection="1">
      <alignment horizontal="center"/>
      <protection locked="0"/>
    </xf>
    <xf numFmtId="17" fontId="37" fillId="77" borderId="59" xfId="0" applyNumberFormat="1" applyFont="1" applyFill="1" applyBorder="1" applyAlignment="1">
      <alignment horizontal="center"/>
    </xf>
    <xf numFmtId="0" fontId="37" fillId="77" borderId="59" xfId="0" applyFont="1" applyFill="1" applyBorder="1" applyAlignment="1">
      <alignment horizontal="center"/>
    </xf>
    <xf numFmtId="17" fontId="38" fillId="77" borderId="65" xfId="0" applyNumberFormat="1" applyFont="1" applyFill="1" applyBorder="1"/>
    <xf numFmtId="0" fontId="38" fillId="77" borderId="65" xfId="0" applyFont="1" applyFill="1" applyBorder="1"/>
    <xf numFmtId="10" fontId="7" fillId="77" borderId="65" xfId="0" applyNumberFormat="1" applyFont="1" applyFill="1" applyBorder="1"/>
    <xf numFmtId="173" fontId="38" fillId="77" borderId="65" xfId="0" applyNumberFormat="1" applyFont="1" applyFill="1" applyBorder="1"/>
    <xf numFmtId="17" fontId="37" fillId="28" borderId="64" xfId="0" applyNumberFormat="1" applyFont="1" applyFill="1" applyBorder="1"/>
    <xf numFmtId="0" fontId="37" fillId="28" borderId="64" xfId="0" applyFont="1" applyFill="1" applyBorder="1"/>
    <xf numFmtId="10" fontId="41" fillId="28" borderId="64" xfId="0" applyNumberFormat="1" applyFont="1" applyFill="1" applyBorder="1"/>
    <xf numFmtId="173" fontId="37" fillId="28" borderId="64" xfId="0" applyNumberFormat="1" applyFont="1" applyFill="1" applyBorder="1" applyProtection="1">
      <protection locked="0"/>
    </xf>
    <xf numFmtId="173" fontId="41" fillId="28" borderId="64" xfId="16" applyNumberFormat="1" applyFont="1" applyFill="1" applyBorder="1" applyProtection="1">
      <protection/>
    </xf>
    <xf numFmtId="17" fontId="45" fillId="77" borderId="64" xfId="0" applyNumberFormat="1" applyFont="1" applyFill="1" applyBorder="1"/>
    <xf numFmtId="0" fontId="45" fillId="77" borderId="64" xfId="0" applyFont="1" applyFill="1" applyBorder="1"/>
    <xf numFmtId="10" fontId="7" fillId="77" borderId="64" xfId="0" applyNumberFormat="1" applyFont="1" applyFill="1" applyBorder="1"/>
    <xf numFmtId="173" fontId="45" fillId="77" borderId="64" xfId="0" applyNumberFormat="1" applyFont="1" applyFill="1" applyBorder="1"/>
    <xf numFmtId="10" fontId="41" fillId="77" borderId="59" xfId="0" applyNumberFormat="1" applyFont="1" applyFill="1" applyBorder="1" applyAlignment="1">
      <alignment horizontal="center"/>
    </xf>
    <xf numFmtId="173" fontId="41" fillId="77" borderId="64" xfId="16" applyNumberFormat="1" applyFont="1" applyFill="1" applyBorder="1"/>
    <xf numFmtId="173" fontId="41" fillId="77" borderId="59" xfId="16" applyNumberFormat="1" applyFont="1" applyFill="1" applyBorder="1"/>
    <xf numFmtId="10" fontId="41" fillId="77" borderId="59" xfId="0" applyNumberFormat="1" applyFont="1" applyFill="1" applyBorder="1" applyAlignment="1" quotePrefix="1">
      <alignment horizontal="center"/>
    </xf>
    <xf numFmtId="10" fontId="37" fillId="28" borderId="64" xfId="0" applyNumberFormat="1" applyFont="1" applyFill="1" applyBorder="1" applyAlignment="1" applyProtection="1">
      <alignment horizontal="center"/>
      <protection locked="0"/>
    </xf>
    <xf numFmtId="17" fontId="7" fillId="77" borderId="65" xfId="0" applyNumberFormat="1" applyFont="1" applyFill="1" applyBorder="1"/>
    <xf numFmtId="10" fontId="37" fillId="77" borderId="66" xfId="0" applyNumberFormat="1" applyFont="1" applyFill="1" applyBorder="1" applyAlignment="1" applyProtection="1">
      <alignment horizontal="center"/>
      <protection locked="0"/>
    </xf>
    <xf numFmtId="10" fontId="37" fillId="28" borderId="66" xfId="0" applyNumberFormat="1" applyFont="1" applyFill="1" applyBorder="1" applyAlignment="1" applyProtection="1">
      <alignment horizontal="center"/>
      <protection locked="0"/>
    </xf>
    <xf numFmtId="0" fontId="224" fillId="77" borderId="0" xfId="0" applyFont="1" applyFill="1" applyAlignment="1">
      <alignment horizontal="center"/>
    </xf>
    <xf numFmtId="0" fontId="224" fillId="77" borderId="0" xfId="0" applyFont="1" applyFill="1"/>
    <xf numFmtId="0" fontId="3" fillId="77" borderId="0" xfId="0" applyFont="1" applyFill="1" applyAlignment="1">
      <alignment horizontal="center"/>
    </xf>
    <xf numFmtId="10" fontId="41" fillId="28" borderId="59" xfId="0" applyNumberFormat="1" applyFont="1" applyFill="1" applyBorder="1" applyAlignment="1">
      <alignment horizontal="center"/>
    </xf>
    <xf numFmtId="0" fontId="218" fillId="77" borderId="0" xfId="0" applyFont="1" applyFill="1" applyAlignment="1">
      <alignment vertical="center"/>
    </xf>
    <xf numFmtId="287" fontId="212" fillId="77" borderId="67" xfId="16" applyNumberFormat="1" applyFont="1" applyFill="1" applyBorder="1" applyAlignment="1">
      <alignment horizontal="left" vertical="center"/>
    </xf>
    <xf numFmtId="174" fontId="209" fillId="80" borderId="9" xfId="0" applyNumberFormat="1" applyFont="1" applyFill="1" applyBorder="1" applyAlignment="1">
      <alignment horizontal="center" vertical="center" wrapText="1"/>
    </xf>
    <xf numFmtId="174" fontId="48" fillId="80" borderId="9" xfId="0" applyNumberFormat="1" applyFont="1" applyFill="1" applyBorder="1" applyAlignment="1">
      <alignment horizontal="center" vertical="center" wrapText="1"/>
    </xf>
    <xf numFmtId="0" fontId="213" fillId="77" borderId="9" xfId="0" applyFont="1" applyFill="1" applyBorder="1" applyAlignment="1">
      <alignment horizontal="left" vertical="top" wrapText="1"/>
    </xf>
    <xf numFmtId="0" fontId="213" fillId="77" borderId="68" xfId="0" applyFont="1" applyFill="1" applyBorder="1" applyAlignment="1">
      <alignment vertical="top"/>
    </xf>
    <xf numFmtId="0" fontId="10" fillId="77" borderId="30" xfId="0" applyFont="1" applyFill="1" applyBorder="1" applyAlignment="1">
      <alignment vertical="top"/>
    </xf>
    <xf numFmtId="0" fontId="10" fillId="77" borderId="69" xfId="0" applyFont="1" applyFill="1" applyBorder="1" applyAlignment="1">
      <alignment vertical="top"/>
    </xf>
    <xf numFmtId="0" fontId="10" fillId="77" borderId="0" xfId="0" applyFont="1" applyFill="1" applyBorder="1" applyAlignment="1">
      <alignment vertical="top"/>
    </xf>
    <xf numFmtId="0" fontId="10" fillId="77" borderId="0" xfId="0" applyFont="1" applyFill="1" applyAlignment="1">
      <alignment vertical="top"/>
    </xf>
    <xf numFmtId="0" fontId="10" fillId="77" borderId="9" xfId="0" applyFont="1" applyFill="1" applyBorder="1" applyAlignment="1">
      <alignment horizontal="left" vertical="top" wrapText="1"/>
    </xf>
    <xf numFmtId="0" fontId="213" fillId="77" borderId="9" xfId="0" applyFont="1" applyFill="1" applyBorder="1" applyAlignment="1">
      <alignment horizontal="center" vertical="center" textRotation="180"/>
    </xf>
    <xf numFmtId="0" fontId="37" fillId="77" borderId="0" xfId="0" applyFont="1" applyFill="1" applyProtection="1">
      <protection locked="0"/>
    </xf>
    <xf numFmtId="0" fontId="37" fillId="77" borderId="0" xfId="0" applyFont="1" applyFill="1" applyAlignment="1" applyProtection="1">
      <alignment wrapText="1"/>
      <protection locked="0"/>
    </xf>
    <xf numFmtId="0" fontId="37" fillId="77" borderId="0" xfId="0" applyFont="1" applyFill="1" applyAlignment="1" applyProtection="1">
      <alignment horizontal="center" vertical="center"/>
      <protection locked="0"/>
    </xf>
    <xf numFmtId="0" fontId="37" fillId="77" borderId="0" xfId="0" applyFont="1" applyFill="1" applyBorder="1" applyAlignment="1" applyProtection="1">
      <alignment horizontal="center" vertical="center"/>
      <protection locked="0"/>
    </xf>
    <xf numFmtId="178" fontId="208" fillId="28" borderId="54" xfId="59" applyNumberFormat="1" applyFont="1" applyFill="1" applyBorder="1" applyAlignment="1" applyProtection="1">
      <alignment horizontal="left" vertical="center"/>
      <protection locked="0"/>
    </xf>
    <xf numFmtId="0" fontId="6" fillId="77" borderId="0" xfId="0" applyFont="1" applyFill="1" applyAlignment="1" applyProtection="1">
      <alignment horizontal="left"/>
      <protection locked="0"/>
    </xf>
    <xf numFmtId="0" fontId="42" fillId="77" borderId="0" xfId="0" applyFont="1" applyFill="1" applyAlignment="1" applyProtection="1">
      <alignment horizontal="center"/>
      <protection locked="0"/>
    </xf>
    <xf numFmtId="0" fontId="42" fillId="77" borderId="0" xfId="0" applyFont="1" applyFill="1" applyBorder="1" applyAlignment="1" applyProtection="1">
      <alignment horizontal="center"/>
      <protection locked="0"/>
    </xf>
    <xf numFmtId="178" fontId="208" fillId="77" borderId="54" xfId="59" applyNumberFormat="1" applyFont="1" applyFill="1" applyBorder="1" applyAlignment="1" applyProtection="1">
      <alignment horizontal="left" vertical="center"/>
      <protection locked="0"/>
    </xf>
    <xf numFmtId="178" fontId="47" fillId="77" borderId="54" xfId="59" applyNumberFormat="1" applyFont="1" applyFill="1" applyBorder="1" applyAlignment="1" applyProtection="1">
      <alignment horizontal="left" vertical="center"/>
      <protection locked="0"/>
    </xf>
    <xf numFmtId="0" fontId="6" fillId="77" borderId="0" xfId="0" applyFont="1" applyFill="1" applyProtection="1">
      <protection locked="0"/>
    </xf>
    <xf numFmtId="0" fontId="49" fillId="77" borderId="0" xfId="0" applyFont="1" applyFill="1" applyAlignment="1" applyProtection="1">
      <alignment horizontal="center"/>
      <protection locked="0"/>
    </xf>
    <xf numFmtId="0" fontId="44" fillId="77" borderId="0" xfId="0" applyFont="1" applyFill="1" applyProtection="1">
      <protection locked="0"/>
    </xf>
    <xf numFmtId="0" fontId="46" fillId="77" borderId="0" xfId="0" applyFont="1" applyFill="1" applyAlignment="1" applyProtection="1">
      <alignment horizontal="center"/>
      <protection locked="0"/>
    </xf>
    <xf numFmtId="0" fontId="46" fillId="77" borderId="0" xfId="0" applyFont="1" applyFill="1" applyAlignment="1" applyProtection="1">
      <alignment horizontal="center" vertical="center"/>
      <protection locked="0"/>
    </xf>
    <xf numFmtId="0" fontId="42" fillId="77" borderId="0" xfId="0" applyFont="1" applyFill="1" applyAlignment="1" applyProtection="1">
      <alignment horizontal="center" vertical="center"/>
      <protection locked="0"/>
    </xf>
    <xf numFmtId="0" fontId="42" fillId="77" borderId="0" xfId="0" applyFont="1" applyFill="1" applyBorder="1" applyAlignment="1" applyProtection="1">
      <alignment horizontal="center" vertical="center"/>
      <protection locked="0"/>
    </xf>
    <xf numFmtId="0" fontId="44" fillId="77" borderId="0" xfId="0" applyFont="1" applyFill="1" applyAlignment="1" applyProtection="1">
      <alignment horizontal="center" vertical="center"/>
      <protection locked="0"/>
    </xf>
    <xf numFmtId="0" fontId="37" fillId="77" borderId="0" xfId="0" applyFont="1" applyFill="1" applyAlignment="1" applyProtection="1">
      <alignment vertical="center"/>
      <protection locked="0"/>
    </xf>
    <xf numFmtId="0" fontId="87" fillId="77" borderId="0" xfId="0" applyFont="1" applyFill="1" applyBorder="1" applyAlignment="1" applyProtection="1">
      <alignment vertical="center"/>
      <protection locked="0"/>
    </xf>
    <xf numFmtId="0" fontId="40" fillId="77" borderId="0" xfId="0" applyFont="1" applyFill="1" applyBorder="1" applyAlignment="1" applyProtection="1">
      <alignment horizontal="left" vertical="top"/>
      <protection locked="0"/>
    </xf>
    <xf numFmtId="0" fontId="87" fillId="77" borderId="0" xfId="0" applyFont="1" applyFill="1" applyBorder="1" applyAlignment="1" applyProtection="1">
      <alignment horizontal="left" vertical="center" wrapText="1"/>
      <protection locked="0"/>
    </xf>
    <xf numFmtId="0" fontId="41" fillId="77" borderId="0" xfId="0" applyFont="1" applyFill="1" applyProtection="1">
      <protection locked="0"/>
    </xf>
    <xf numFmtId="0" fontId="87" fillId="77" borderId="0" xfId="0" applyFont="1" applyFill="1" applyBorder="1" applyAlignment="1" applyProtection="1">
      <alignment horizontal="left" vertical="top" wrapText="1"/>
      <protection locked="0"/>
    </xf>
    <xf numFmtId="0" fontId="38" fillId="77" borderId="0" xfId="0" applyFont="1" applyFill="1" applyBorder="1" applyAlignment="1" applyProtection="1">
      <alignment horizontal="left"/>
      <protection locked="0"/>
    </xf>
    <xf numFmtId="0" fontId="87" fillId="77" borderId="0" xfId="0" applyFont="1" applyFill="1" applyBorder="1" applyAlignment="1" applyProtection="1">
      <alignment vertical="top"/>
      <protection locked="0"/>
    </xf>
    <xf numFmtId="3" fontId="54" fillId="77" borderId="0" xfId="0" applyNumberFormat="1" applyFont="1" applyFill="1" applyBorder="1" applyAlignment="1" applyProtection="1">
      <alignment horizontal="left" vertical="center"/>
      <protection locked="0"/>
    </xf>
    <xf numFmtId="0" fontId="40" fillId="77" borderId="0" xfId="0" applyFont="1" applyFill="1" applyAlignment="1" applyProtection="1">
      <alignment/>
      <protection locked="0"/>
    </xf>
    <xf numFmtId="0" fontId="46" fillId="77" borderId="0" xfId="0" applyFont="1" applyFill="1" applyAlignment="1" applyProtection="1">
      <alignment/>
      <protection locked="0"/>
    </xf>
    <xf numFmtId="0" fontId="46" fillId="77" borderId="0" xfId="0" applyFont="1" applyFill="1" applyBorder="1" applyAlignment="1" applyProtection="1">
      <alignment horizontal="center" vertical="center"/>
      <protection locked="0"/>
    </xf>
    <xf numFmtId="0" fontId="1" fillId="77" borderId="0" xfId="0" applyFont="1" applyFill="1" applyProtection="1">
      <protection locked="0"/>
    </xf>
    <xf numFmtId="0" fontId="48" fillId="78" borderId="70" xfId="0" applyNumberFormat="1" applyFont="1" applyFill="1" applyBorder="1" applyAlignment="1" applyProtection="1">
      <alignment horizontal="center" vertical="center" wrapText="1"/>
      <protection locked="0"/>
    </xf>
    <xf numFmtId="0" fontId="48" fillId="78" borderId="71" xfId="0" applyNumberFormat="1" applyFont="1" applyFill="1" applyBorder="1" applyAlignment="1" applyProtection="1">
      <alignment horizontal="center" vertical="center" wrapText="1"/>
      <protection locked="0"/>
    </xf>
    <xf numFmtId="0" fontId="48" fillId="78" borderId="72" xfId="0" applyNumberFormat="1" applyFont="1" applyFill="1" applyBorder="1" applyAlignment="1" applyProtection="1">
      <alignment horizontal="center" vertical="center" wrapText="1"/>
      <protection locked="0"/>
    </xf>
    <xf numFmtId="0" fontId="48" fillId="78" borderId="73" xfId="0" applyNumberFormat="1" applyFont="1" applyFill="1" applyBorder="1" applyAlignment="1" applyProtection="1">
      <alignment horizontal="center" vertical="center" wrapText="1"/>
      <protection locked="0"/>
    </xf>
    <xf numFmtId="3" fontId="223" fillId="77" borderId="15" xfId="0" applyNumberFormat="1" applyFont="1" applyFill="1" applyBorder="1" applyAlignment="1" applyProtection="1">
      <alignment vertical="center"/>
      <protection locked="0"/>
    </xf>
    <xf numFmtId="3" fontId="45" fillId="77" borderId="0" xfId="0" applyNumberFormat="1" applyFont="1" applyFill="1" applyBorder="1" applyAlignment="1" applyProtection="1">
      <alignment vertical="center"/>
      <protection locked="0"/>
    </xf>
    <xf numFmtId="3" fontId="45" fillId="77" borderId="0" xfId="0" applyNumberFormat="1" applyFont="1" applyFill="1" applyBorder="1" applyAlignment="1" applyProtection="1">
      <alignment horizontal="center" vertical="center"/>
      <protection locked="0"/>
    </xf>
    <xf numFmtId="3" fontId="41" fillId="77" borderId="0" xfId="0" applyNumberFormat="1" applyFont="1" applyFill="1" applyBorder="1" applyAlignment="1" applyProtection="1">
      <alignment horizontal="center" vertical="center"/>
      <protection locked="0"/>
    </xf>
    <xf numFmtId="3" fontId="45" fillId="77" borderId="19" xfId="0" applyNumberFormat="1" applyFont="1" applyFill="1" applyBorder="1" applyAlignment="1" applyProtection="1">
      <alignment horizontal="center" vertical="center"/>
      <protection locked="0"/>
    </xf>
    <xf numFmtId="0" fontId="45" fillId="77" borderId="0" xfId="0" applyFont="1" applyFill="1" applyBorder="1" applyProtection="1">
      <protection locked="0"/>
    </xf>
    <xf numFmtId="3" fontId="87" fillId="77" borderId="15" xfId="0" applyNumberFormat="1" applyFont="1" applyFill="1" applyBorder="1" applyAlignment="1" applyProtection="1">
      <alignment vertical="center"/>
      <protection locked="0"/>
    </xf>
    <xf numFmtId="3" fontId="41" fillId="28" borderId="50" xfId="0" applyNumberFormat="1" applyFont="1" applyFill="1" applyBorder="1" applyAlignment="1" applyProtection="1">
      <alignment horizontal="center" vertical="center"/>
      <protection locked="0"/>
    </xf>
    <xf numFmtId="9" fontId="37" fillId="28" borderId="19" xfId="15" applyFont="1" applyFill="1" applyBorder="1" applyAlignment="1" applyProtection="1">
      <alignment horizontal="center" vertical="center"/>
      <protection locked="0"/>
    </xf>
    <xf numFmtId="0" fontId="1" fillId="77" borderId="19" xfId="0" applyFont="1" applyFill="1" applyBorder="1" applyAlignment="1" applyProtection="1">
      <alignment horizontal="center" vertical="center"/>
      <protection locked="0"/>
    </xf>
    <xf numFmtId="3" fontId="43" fillId="77" borderId="15" xfId="0" applyNumberFormat="1" applyFont="1" applyFill="1" applyBorder="1" applyAlignment="1" applyProtection="1">
      <alignment vertical="center"/>
      <protection locked="0"/>
    </xf>
    <xf numFmtId="3" fontId="7" fillId="77" borderId="0" xfId="0" applyNumberFormat="1" applyFont="1" applyFill="1" applyBorder="1" applyAlignment="1" applyProtection="1">
      <alignment vertical="center" wrapText="1"/>
      <protection locked="0"/>
    </xf>
    <xf numFmtId="3" fontId="7" fillId="77" borderId="0" xfId="0" applyNumberFormat="1" applyFont="1" applyFill="1" applyBorder="1" applyAlignment="1" applyProtection="1">
      <alignment horizontal="center" vertical="center"/>
      <protection locked="0"/>
    </xf>
    <xf numFmtId="9" fontId="37" fillId="77" borderId="0" xfId="0" applyNumberFormat="1" applyFont="1" applyFill="1" applyBorder="1" applyAlignment="1" applyProtection="1">
      <alignment horizontal="center" vertical="center"/>
      <protection locked="0"/>
    </xf>
    <xf numFmtId="9" fontId="38" fillId="77" borderId="19" xfId="0" applyNumberFormat="1" applyFont="1" applyFill="1" applyBorder="1" applyAlignment="1" applyProtection="1">
      <alignment horizontal="center" vertical="center"/>
      <protection locked="0"/>
    </xf>
    <xf numFmtId="0" fontId="39" fillId="77" borderId="0" xfId="0" applyFont="1" applyFill="1" applyProtection="1">
      <protection locked="0"/>
    </xf>
    <xf numFmtId="3" fontId="41" fillId="77" borderId="0" xfId="0" applyNumberFormat="1" applyFont="1" applyFill="1" applyBorder="1" applyAlignment="1" applyProtection="1">
      <alignment vertical="center"/>
      <protection locked="0"/>
    </xf>
    <xf numFmtId="3" fontId="41" fillId="77" borderId="0" xfId="0" applyNumberFormat="1" applyFont="1" applyFill="1" applyBorder="1" applyAlignment="1" applyProtection="1">
      <alignment vertical="center" wrapText="1"/>
      <protection locked="0"/>
    </xf>
    <xf numFmtId="9" fontId="37" fillId="77" borderId="19" xfId="0" applyNumberFormat="1" applyFont="1" applyFill="1" applyBorder="1" applyAlignment="1" applyProtection="1">
      <alignment horizontal="center" vertical="center"/>
      <protection locked="0"/>
    </xf>
    <xf numFmtId="3" fontId="217" fillId="77" borderId="15" xfId="0" applyNumberFormat="1" applyFont="1" applyFill="1" applyBorder="1" applyAlignment="1" applyProtection="1">
      <alignment vertical="center"/>
      <protection locked="0"/>
    </xf>
    <xf numFmtId="3" fontId="204" fillId="77" borderId="0" xfId="0" applyNumberFormat="1" applyFont="1" applyFill="1" applyBorder="1" applyAlignment="1" applyProtection="1">
      <alignment vertical="center" wrapText="1"/>
      <protection locked="0"/>
    </xf>
    <xf numFmtId="0" fontId="1" fillId="77" borderId="0" xfId="0" applyFont="1" applyFill="1" applyBorder="1" applyProtection="1">
      <protection locked="0"/>
    </xf>
    <xf numFmtId="0" fontId="87" fillId="77" borderId="15" xfId="0" applyNumberFormat="1" applyFont="1" applyFill="1" applyBorder="1" applyAlignment="1" applyProtection="1">
      <alignment vertical="top"/>
      <protection locked="0"/>
    </xf>
    <xf numFmtId="9" fontId="1" fillId="77" borderId="19" xfId="15" applyFont="1" applyFill="1" applyBorder="1" applyAlignment="1" applyProtection="1">
      <alignment horizontal="center" vertical="center"/>
      <protection locked="0"/>
    </xf>
    <xf numFmtId="0" fontId="41" fillId="77" borderId="0" xfId="0" applyNumberFormat="1" applyFont="1" applyFill="1" applyBorder="1" applyAlignment="1" applyProtection="1">
      <alignment vertical="top" wrapText="1"/>
      <protection locked="0"/>
    </xf>
    <xf numFmtId="9" fontId="37" fillId="77" borderId="19" xfId="15" applyFont="1" applyFill="1" applyBorder="1" applyAlignment="1" applyProtection="1">
      <alignment horizontal="center" vertical="center"/>
      <protection locked="0"/>
    </xf>
    <xf numFmtId="0" fontId="87" fillId="77" borderId="15" xfId="0" applyNumberFormat="1" applyFont="1" applyFill="1" applyBorder="1" applyAlignment="1" applyProtection="1">
      <alignment vertical="top" wrapText="1"/>
      <protection locked="0"/>
    </xf>
    <xf numFmtId="3" fontId="87" fillId="77" borderId="15" xfId="0" applyNumberFormat="1" applyFont="1" applyFill="1" applyBorder="1" applyAlignment="1" applyProtection="1">
      <alignment vertical="center" wrapText="1"/>
      <protection locked="0"/>
    </xf>
    <xf numFmtId="3" fontId="41" fillId="77" borderId="0" xfId="0" applyNumberFormat="1" applyFont="1" applyFill="1" applyBorder="1" applyAlignment="1" applyProtection="1">
      <alignment horizontal="left" vertical="center"/>
      <protection locked="0"/>
    </xf>
    <xf numFmtId="3" fontId="41" fillId="77" borderId="19" xfId="0" applyNumberFormat="1" applyFont="1" applyFill="1" applyBorder="1" applyAlignment="1" applyProtection="1">
      <alignment horizontal="center" vertical="center" wrapText="1"/>
      <protection locked="0"/>
    </xf>
    <xf numFmtId="3" fontId="206" fillId="77" borderId="0" xfId="0" applyNumberFormat="1" applyFont="1" applyFill="1" applyBorder="1" applyAlignment="1" applyProtection="1">
      <alignment horizontal="center" vertical="center"/>
      <protection locked="0"/>
    </xf>
    <xf numFmtId="3" fontId="223" fillId="77" borderId="15" xfId="0" applyNumberFormat="1" applyFont="1" applyFill="1" applyBorder="1" applyAlignment="1" applyProtection="1">
      <alignment vertical="center" wrapText="1"/>
      <protection locked="0"/>
    </xf>
    <xf numFmtId="3" fontId="45" fillId="77" borderId="0" xfId="0" applyNumberFormat="1" applyFont="1" applyFill="1" applyBorder="1" applyAlignment="1" applyProtection="1">
      <alignment vertical="center" wrapText="1"/>
      <protection locked="0"/>
    </xf>
    <xf numFmtId="3" fontId="87" fillId="77" borderId="15" xfId="0" applyNumberFormat="1" applyFont="1" applyFill="1" applyBorder="1" applyAlignment="1" applyProtection="1">
      <alignment horizontal="left" vertical="center" wrapText="1"/>
      <protection locked="0"/>
    </xf>
    <xf numFmtId="3" fontId="87" fillId="77" borderId="15" xfId="0" applyNumberFormat="1" applyFont="1" applyFill="1" applyBorder="1" applyAlignment="1" applyProtection="1">
      <alignment horizontal="center" vertical="center"/>
      <protection locked="0"/>
    </xf>
    <xf numFmtId="3" fontId="43" fillId="77" borderId="15" xfId="0" applyNumberFormat="1" applyFont="1" applyFill="1" applyBorder="1" applyAlignment="1" applyProtection="1">
      <alignment horizontal="center" vertical="center"/>
      <protection locked="0"/>
    </xf>
    <xf numFmtId="3" fontId="87" fillId="77" borderId="15" xfId="0" applyNumberFormat="1" applyFont="1" applyFill="1" applyBorder="1" applyAlignment="1" applyProtection="1">
      <alignment horizontal="left" vertical="center"/>
      <protection locked="0"/>
    </xf>
    <xf numFmtId="3" fontId="41" fillId="77" borderId="16" xfId="0" applyNumberFormat="1" applyFont="1" applyFill="1" applyBorder="1" applyAlignment="1" applyProtection="1">
      <alignment vertical="center" wrapText="1"/>
      <protection locked="0"/>
    </xf>
    <xf numFmtId="3" fontId="41" fillId="77" borderId="16" xfId="0" applyNumberFormat="1" applyFont="1" applyFill="1" applyBorder="1" applyAlignment="1" applyProtection="1">
      <alignment horizontal="center" vertical="center"/>
      <protection locked="0"/>
    </xf>
    <xf numFmtId="3" fontId="40" fillId="77" borderId="74" xfId="0" applyNumberFormat="1" applyFont="1" applyFill="1" applyBorder="1" applyAlignment="1" applyProtection="1">
      <alignment horizontal="left" vertical="center"/>
      <protection locked="0"/>
    </xf>
    <xf numFmtId="3" fontId="38" fillId="77" borderId="50" xfId="0" applyNumberFormat="1" applyFont="1" applyFill="1" applyBorder="1" applyAlignment="1" applyProtection="1">
      <alignment horizontal="center" vertical="center"/>
      <protection locked="0"/>
    </xf>
    <xf numFmtId="3" fontId="38" fillId="77" borderId="75" xfId="0" applyNumberFormat="1" applyFont="1" applyFill="1" applyBorder="1" applyAlignment="1" applyProtection="1">
      <alignment horizontal="center" vertical="center"/>
      <protection locked="0"/>
    </xf>
    <xf numFmtId="3" fontId="38" fillId="77" borderId="76" xfId="0" applyNumberFormat="1" applyFont="1" applyFill="1" applyBorder="1" applyAlignment="1" applyProtection="1">
      <alignment horizontal="center" vertical="center"/>
      <protection locked="0"/>
    </xf>
    <xf numFmtId="3" fontId="40" fillId="77" borderId="77" xfId="0" applyNumberFormat="1" applyFont="1" applyFill="1" applyBorder="1" applyAlignment="1" applyProtection="1">
      <alignment horizontal="left" vertical="center"/>
      <protection locked="0"/>
    </xf>
    <xf numFmtId="3" fontId="38" fillId="77" borderId="52" xfId="0" applyNumberFormat="1" applyFont="1" applyFill="1" applyBorder="1" applyAlignment="1" applyProtection="1">
      <alignment horizontal="center" vertical="center"/>
      <protection locked="0"/>
    </xf>
    <xf numFmtId="3" fontId="7" fillId="77" borderId="0" xfId="0" applyNumberFormat="1" applyFont="1" applyFill="1" applyBorder="1" applyAlignment="1" applyProtection="1">
      <alignment horizontal="left" vertical="center"/>
      <protection locked="0"/>
    </xf>
    <xf numFmtId="3" fontId="203" fillId="77" borderId="0" xfId="0" applyNumberFormat="1" applyFont="1" applyFill="1" applyBorder="1" applyAlignment="1" applyProtection="1">
      <alignment horizontal="left" vertical="center"/>
      <protection locked="0"/>
    </xf>
    <xf numFmtId="3" fontId="38" fillId="77" borderId="0" xfId="0" applyNumberFormat="1" applyFont="1" applyFill="1" applyBorder="1" applyAlignment="1" applyProtection="1">
      <alignment horizontal="center" vertical="center"/>
      <protection locked="0"/>
    </xf>
    <xf numFmtId="0" fontId="39" fillId="77" borderId="0" xfId="0" applyFont="1" applyFill="1" applyBorder="1" applyProtection="1">
      <protection locked="0"/>
    </xf>
    <xf numFmtId="3" fontId="7" fillId="77" borderId="19" xfId="0" applyNumberFormat="1" applyFont="1" applyFill="1" applyBorder="1" applyAlignment="1" applyProtection="1">
      <alignment horizontal="center" vertical="center"/>
      <protection locked="0"/>
    </xf>
    <xf numFmtId="0" fontId="55" fillId="77" borderId="0" xfId="0" applyFont="1" applyFill="1" applyBorder="1" applyAlignment="1" applyProtection="1">
      <alignment horizontal="center"/>
      <protection locked="0"/>
    </xf>
    <xf numFmtId="0" fontId="31" fillId="77" borderId="0" xfId="0" applyFont="1" applyFill="1" applyBorder="1" applyAlignment="1" applyProtection="1">
      <alignment horizontal="center"/>
      <protection locked="0"/>
    </xf>
    <xf numFmtId="3" fontId="54" fillId="77" borderId="0" xfId="0" applyNumberFormat="1" applyFont="1" applyFill="1" applyBorder="1" applyAlignment="1" applyProtection="1">
      <alignment horizontal="center" vertical="center"/>
      <protection locked="0"/>
    </xf>
    <xf numFmtId="286" fontId="41" fillId="77" borderId="0" xfId="0" applyNumberFormat="1" applyFont="1" applyFill="1" applyBorder="1" applyAlignment="1" applyProtection="1">
      <alignment horizontal="center" vertical="center"/>
      <protection locked="0"/>
    </xf>
    <xf numFmtId="175" fontId="41" fillId="77" borderId="19" xfId="0" applyNumberFormat="1" applyFont="1" applyFill="1" applyBorder="1" applyAlignment="1" applyProtection="1">
      <alignment horizontal="center" vertical="center"/>
      <protection locked="0"/>
    </xf>
    <xf numFmtId="0" fontId="31" fillId="77" borderId="0" xfId="0" applyFont="1" applyFill="1" applyAlignment="1" applyProtection="1">
      <alignment horizontal="center"/>
      <protection locked="0"/>
    </xf>
    <xf numFmtId="0" fontId="55" fillId="77" borderId="0" xfId="0" applyFont="1" applyFill="1" applyAlignment="1" applyProtection="1">
      <alignment horizontal="center"/>
      <protection locked="0"/>
    </xf>
    <xf numFmtId="3" fontId="7" fillId="77" borderId="0" xfId="0" applyNumberFormat="1" applyFont="1" applyFill="1" applyBorder="1" applyAlignment="1" applyProtection="1">
      <alignment vertical="center"/>
      <protection locked="0"/>
    </xf>
    <xf numFmtId="173" fontId="7" fillId="77" borderId="0" xfId="18" applyNumberFormat="1" applyFont="1" applyFill="1" applyBorder="1" applyAlignment="1" applyProtection="1">
      <alignment horizontal="center" vertical="center"/>
      <protection locked="0"/>
    </xf>
    <xf numFmtId="173" fontId="7" fillId="77" borderId="0" xfId="0" applyNumberFormat="1" applyFont="1" applyFill="1" applyBorder="1" applyAlignment="1" applyProtection="1">
      <alignment horizontal="center" vertical="center"/>
      <protection locked="0"/>
    </xf>
    <xf numFmtId="169" fontId="7" fillId="77" borderId="19" xfId="16" applyFont="1" applyFill="1" applyBorder="1" applyAlignment="1" applyProtection="1">
      <alignment horizontal="center" vertical="center"/>
      <protection locked="0"/>
    </xf>
    <xf numFmtId="3" fontId="43" fillId="77" borderId="15" xfId="0" applyNumberFormat="1" applyFont="1" applyFill="1" applyBorder="1" applyAlignment="1" applyProtection="1">
      <alignment horizontal="left" vertical="center"/>
      <protection locked="0"/>
    </xf>
    <xf numFmtId="0" fontId="55" fillId="77" borderId="0" xfId="0" applyFont="1" applyFill="1" applyBorder="1" applyProtection="1">
      <protection locked="0"/>
    </xf>
    <xf numFmtId="287" fontId="7" fillId="77" borderId="0" xfId="16" applyNumberFormat="1" applyFont="1" applyFill="1" applyBorder="1" applyAlignment="1" applyProtection="1">
      <alignment horizontal="center" vertical="center"/>
      <protection locked="0"/>
    </xf>
    <xf numFmtId="172" fontId="7" fillId="77" borderId="0" xfId="0" applyNumberFormat="1" applyFont="1" applyFill="1" applyBorder="1" applyAlignment="1" applyProtection="1">
      <alignment horizontal="center" vertical="center"/>
      <protection locked="0"/>
    </xf>
    <xf numFmtId="175" fontId="7" fillId="77" borderId="19" xfId="0" applyNumberFormat="1" applyFont="1" applyFill="1" applyBorder="1" applyAlignment="1" applyProtection="1">
      <alignment horizontal="center" vertical="center"/>
      <protection locked="0"/>
    </xf>
    <xf numFmtId="0" fontId="55" fillId="77" borderId="0" xfId="0" applyFont="1" applyFill="1" applyProtection="1">
      <protection locked="0"/>
    </xf>
    <xf numFmtId="0" fontId="87" fillId="77" borderId="15" xfId="0" applyNumberFormat="1" applyFont="1" applyFill="1" applyBorder="1" applyAlignment="1" applyProtection="1">
      <alignment horizontal="left" vertical="center"/>
      <protection locked="0"/>
    </xf>
    <xf numFmtId="0" fontId="41" fillId="77" borderId="0" xfId="0" applyNumberFormat="1" applyFont="1" applyFill="1" applyBorder="1" applyAlignment="1" applyProtection="1">
      <alignment horizontal="left" vertical="center"/>
      <protection locked="0"/>
    </xf>
    <xf numFmtId="3" fontId="37" fillId="77" borderId="0" xfId="0" applyNumberFormat="1" applyFont="1" applyFill="1" applyBorder="1" applyAlignment="1" applyProtection="1">
      <alignment horizontal="center" vertical="center"/>
      <protection locked="0"/>
    </xf>
    <xf numFmtId="0" fontId="87" fillId="77" borderId="53" xfId="0" applyNumberFormat="1" applyFont="1" applyFill="1" applyBorder="1" applyAlignment="1" applyProtection="1">
      <alignment horizontal="left" vertical="center"/>
      <protection locked="0"/>
    </xf>
    <xf numFmtId="0" fontId="41" fillId="77" borderId="16" xfId="0" applyNumberFormat="1" applyFont="1" applyFill="1" applyBorder="1" applyAlignment="1" applyProtection="1">
      <alignment horizontal="left" vertical="center"/>
      <protection locked="0"/>
    </xf>
    <xf numFmtId="39" fontId="38" fillId="77" borderId="16" xfId="0" applyNumberFormat="1" applyFont="1" applyFill="1" applyBorder="1" applyAlignment="1" applyProtection="1">
      <alignment horizontal="center"/>
      <protection locked="0"/>
    </xf>
    <xf numFmtId="39" fontId="37" fillId="77" borderId="16" xfId="0" applyNumberFormat="1" applyFont="1" applyFill="1" applyBorder="1" applyAlignment="1" applyProtection="1">
      <alignment horizontal="center"/>
      <protection locked="0"/>
    </xf>
    <xf numFmtId="39" fontId="54" fillId="77" borderId="16" xfId="0" applyNumberFormat="1" applyFont="1" applyFill="1" applyBorder="1" applyAlignment="1" applyProtection="1">
      <alignment horizontal="left"/>
      <protection locked="0"/>
    </xf>
    <xf numFmtId="39" fontId="54" fillId="77" borderId="16" xfId="0" applyNumberFormat="1" applyFont="1" applyFill="1" applyBorder="1" applyAlignment="1" applyProtection="1">
      <alignment horizontal="center"/>
      <protection locked="0"/>
    </xf>
    <xf numFmtId="3" fontId="41" fillId="77" borderId="16" xfId="0" applyNumberFormat="1" applyFont="1" applyFill="1" applyBorder="1" applyAlignment="1" applyProtection="1">
      <alignment vertical="center"/>
      <protection locked="0"/>
    </xf>
    <xf numFmtId="0" fontId="37" fillId="77" borderId="16" xfId="0" applyFont="1" applyFill="1" applyBorder="1" applyProtection="1">
      <protection locked="0"/>
    </xf>
    <xf numFmtId="0" fontId="37" fillId="77" borderId="78" xfId="0" applyFont="1" applyFill="1" applyBorder="1" applyAlignment="1" applyProtection="1">
      <alignment horizontal="center" vertical="center"/>
      <protection locked="0"/>
    </xf>
    <xf numFmtId="0" fontId="52" fillId="77" borderId="0" xfId="0" applyFont="1" applyFill="1" applyBorder="1" applyAlignment="1" applyProtection="1">
      <alignment horizontal="center" wrapText="1"/>
      <protection locked="0"/>
    </xf>
    <xf numFmtId="0" fontId="215" fillId="28" borderId="0" xfId="0" applyFont="1" applyFill="1" applyProtection="1">
      <protection locked="0"/>
    </xf>
    <xf numFmtId="0" fontId="41" fillId="28" borderId="0" xfId="0" applyFont="1" applyFill="1" applyAlignment="1" applyProtection="1">
      <alignment/>
      <protection locked="0"/>
    </xf>
    <xf numFmtId="39" fontId="7" fillId="28" borderId="0" xfId="0" applyNumberFormat="1" applyFont="1" applyFill="1" applyBorder="1" applyAlignment="1" applyProtection="1">
      <alignment horizontal="center"/>
      <protection locked="0"/>
    </xf>
    <xf numFmtId="3" fontId="41" fillId="28" borderId="0" xfId="0" applyNumberFormat="1" applyFont="1" applyFill="1" applyBorder="1" applyAlignment="1" applyProtection="1">
      <alignment vertical="center"/>
      <protection locked="0"/>
    </xf>
    <xf numFmtId="0" fontId="41" fillId="28" borderId="0" xfId="0" applyNumberFormat="1" applyFont="1" applyFill="1" applyBorder="1" applyAlignment="1" applyProtection="1">
      <alignment vertical="center"/>
      <protection locked="0"/>
    </xf>
    <xf numFmtId="0" fontId="41" fillId="28" borderId="0" xfId="0" applyFont="1" applyFill="1" applyAlignment="1" applyProtection="1">
      <alignment horizontal="center" vertical="center"/>
      <protection locked="0"/>
    </xf>
    <xf numFmtId="0" fontId="41" fillId="28" borderId="0" xfId="0" applyFont="1" applyFill="1" applyBorder="1" applyAlignment="1" applyProtection="1">
      <alignment horizontal="center" vertical="center"/>
      <protection locked="0"/>
    </xf>
    <xf numFmtId="3" fontId="41" fillId="77" borderId="19" xfId="0" applyNumberFormat="1" applyFont="1" applyFill="1" applyBorder="1" applyAlignment="1" applyProtection="1">
      <alignment horizontal="center" vertical="center"/>
      <protection locked="0"/>
    </xf>
    <xf numFmtId="3" fontId="203" fillId="77" borderId="0" xfId="0" applyNumberFormat="1" applyFont="1" applyFill="1" applyBorder="1" applyAlignment="1" applyProtection="1">
      <alignment horizontal="center" vertical="center"/>
      <protection locked="0"/>
    </xf>
    <xf numFmtId="169" fontId="41" fillId="77" borderId="19" xfId="16" applyFont="1" applyFill="1" applyBorder="1" applyAlignment="1" applyProtection="1">
      <alignment horizontal="center" vertical="center"/>
      <protection locked="0"/>
    </xf>
    <xf numFmtId="173" fontId="41" fillId="77" borderId="0" xfId="18" applyNumberFormat="1" applyFont="1" applyFill="1" applyBorder="1" applyAlignment="1" applyProtection="1">
      <alignment horizontal="center" vertical="center"/>
      <protection locked="0"/>
    </xf>
    <xf numFmtId="173" fontId="41" fillId="77" borderId="0" xfId="0" applyNumberFormat="1" applyFont="1" applyFill="1" applyBorder="1" applyAlignment="1" applyProtection="1">
      <alignment horizontal="center" vertical="center"/>
      <protection locked="0"/>
    </xf>
    <xf numFmtId="0" fontId="38" fillId="77" borderId="0" xfId="0" applyFont="1" applyFill="1" applyProtection="1">
      <protection locked="0"/>
    </xf>
    <xf numFmtId="3" fontId="87" fillId="77" borderId="53" xfId="0" applyNumberFormat="1" applyFont="1" applyFill="1" applyBorder="1" applyAlignment="1" applyProtection="1">
      <alignment horizontal="left" vertical="center"/>
      <protection locked="0"/>
    </xf>
    <xf numFmtId="3" fontId="38" fillId="77" borderId="16" xfId="0" applyNumberFormat="1" applyFont="1" applyFill="1" applyBorder="1" applyAlignment="1" applyProtection="1">
      <alignment horizontal="center" vertical="center"/>
      <protection locked="0"/>
    </xf>
    <xf numFmtId="3" fontId="37" fillId="77" borderId="16" xfId="0" applyNumberFormat="1" applyFont="1" applyFill="1" applyBorder="1" applyAlignment="1" applyProtection="1">
      <alignment horizontal="center" vertical="center"/>
      <protection locked="0"/>
    </xf>
    <xf numFmtId="3" fontId="54" fillId="77" borderId="16" xfId="0" applyNumberFormat="1" applyFont="1" applyFill="1" applyBorder="1" applyAlignment="1" applyProtection="1">
      <alignment horizontal="left" vertical="center"/>
      <protection locked="0"/>
    </xf>
    <xf numFmtId="0" fontId="1" fillId="77" borderId="16" xfId="0" applyFont="1" applyFill="1" applyBorder="1" applyProtection="1">
      <protection locked="0"/>
    </xf>
    <xf numFmtId="3" fontId="7" fillId="77" borderId="78" xfId="0" applyNumberFormat="1" applyFont="1" applyFill="1" applyBorder="1" applyAlignment="1" applyProtection="1">
      <alignment horizontal="center" vertical="center"/>
      <protection locked="0"/>
    </xf>
    <xf numFmtId="0" fontId="54" fillId="28" borderId="0" xfId="0" applyFont="1" applyFill="1" applyAlignment="1" applyProtection="1">
      <alignment/>
      <protection locked="0"/>
    </xf>
    <xf numFmtId="39" fontId="38" fillId="28" borderId="0" xfId="0" applyNumberFormat="1" applyFont="1" applyFill="1" applyBorder="1" applyAlignment="1" applyProtection="1">
      <alignment horizontal="center"/>
      <protection locked="0"/>
    </xf>
    <xf numFmtId="0" fontId="37" fillId="28" borderId="0" xfId="0" applyFont="1" applyFill="1" applyBorder="1" applyAlignment="1" applyProtection="1">
      <alignment horizontal="center" vertical="center"/>
      <protection locked="0"/>
    </xf>
    <xf numFmtId="0" fontId="37" fillId="77" borderId="0" xfId="0" applyFont="1" applyFill="1" applyBorder="1" applyProtection="1">
      <protection locked="0"/>
    </xf>
    <xf numFmtId="3" fontId="40" fillId="77" borderId="79" xfId="0" applyNumberFormat="1" applyFont="1" applyFill="1" applyBorder="1" applyAlignment="1" applyProtection="1">
      <alignment horizontal="left" vertical="center"/>
      <protection locked="0"/>
    </xf>
    <xf numFmtId="3" fontId="38" fillId="77" borderId="80" xfId="0" applyNumberFormat="1" applyFont="1" applyFill="1" applyBorder="1" applyAlignment="1" applyProtection="1">
      <alignment horizontal="center" vertical="center"/>
      <protection locked="0"/>
    </xf>
    <xf numFmtId="3" fontId="38" fillId="77" borderId="81" xfId="0" applyNumberFormat="1" applyFont="1" applyFill="1" applyBorder="1" applyAlignment="1" applyProtection="1">
      <alignment horizontal="center" vertical="center"/>
      <protection locked="0"/>
    </xf>
    <xf numFmtId="3" fontId="87" fillId="77" borderId="28" xfId="0" applyNumberFormat="1" applyFont="1" applyFill="1" applyBorder="1" applyAlignment="1" applyProtection="1">
      <alignment horizontal="left" vertical="center"/>
      <protection locked="0"/>
    </xf>
    <xf numFmtId="3" fontId="7" fillId="77" borderId="20" xfId="0" applyNumberFormat="1" applyFont="1" applyFill="1" applyBorder="1" applyAlignment="1" applyProtection="1">
      <alignment horizontal="left" vertical="center"/>
      <protection locked="0"/>
    </xf>
    <xf numFmtId="3" fontId="203" fillId="77" borderId="20" xfId="0" applyNumberFormat="1" applyFont="1" applyFill="1" applyBorder="1" applyAlignment="1" applyProtection="1">
      <alignment horizontal="left" vertical="center"/>
      <protection locked="0"/>
    </xf>
    <xf numFmtId="3" fontId="38" fillId="77" borderId="20" xfId="0" applyNumberFormat="1" applyFont="1" applyFill="1" applyBorder="1" applyAlignment="1" applyProtection="1">
      <alignment horizontal="center" vertical="center"/>
      <protection locked="0"/>
    </xf>
    <xf numFmtId="0" fontId="39" fillId="77" borderId="20" xfId="0" applyFont="1" applyFill="1" applyBorder="1" applyProtection="1">
      <protection locked="0"/>
    </xf>
    <xf numFmtId="3" fontId="7" fillId="77" borderId="20" xfId="0" applyNumberFormat="1" applyFont="1" applyFill="1" applyBorder="1" applyAlignment="1" applyProtection="1">
      <alignment horizontal="center" vertical="center"/>
      <protection locked="0"/>
    </xf>
    <xf numFmtId="3" fontId="7" fillId="77" borderId="60" xfId="0" applyNumberFormat="1" applyFont="1" applyFill="1" applyBorder="1" applyAlignment="1" applyProtection="1">
      <alignment horizontal="center" vertical="center"/>
      <protection locked="0"/>
    </xf>
    <xf numFmtId="173" fontId="41" fillId="77" borderId="19" xfId="0" applyNumberFormat="1" applyFont="1" applyFill="1" applyBorder="1" applyAlignment="1" applyProtection="1">
      <alignment horizontal="center" vertical="center"/>
      <protection locked="0"/>
    </xf>
    <xf numFmtId="0" fontId="41" fillId="77" borderId="16" xfId="0" applyNumberFormat="1" applyFont="1" applyFill="1" applyBorder="1" applyAlignment="1" applyProtection="1">
      <alignment horizontal="left" vertical="center"/>
      <protection locked="0"/>
    </xf>
    <xf numFmtId="3" fontId="38" fillId="77" borderId="16" xfId="0" applyNumberFormat="1" applyFont="1" applyFill="1" applyBorder="1" applyAlignment="1" applyProtection="1">
      <alignment horizontal="center" vertical="center"/>
      <protection locked="0"/>
    </xf>
    <xf numFmtId="0" fontId="1" fillId="77" borderId="16" xfId="0" applyFont="1" applyFill="1" applyBorder="1" applyProtection="1">
      <protection locked="0"/>
    </xf>
    <xf numFmtId="3" fontId="54" fillId="77" borderId="16" xfId="0" applyNumberFormat="1" applyFont="1" applyFill="1" applyBorder="1" applyAlignment="1" applyProtection="1">
      <alignment horizontal="left" vertical="center"/>
      <protection locked="0"/>
    </xf>
    <xf numFmtId="3" fontId="41" fillId="77" borderId="16" xfId="0" applyNumberFormat="1" applyFont="1" applyFill="1" applyBorder="1" applyAlignment="1" applyProtection="1">
      <alignment vertical="center"/>
      <protection locked="0"/>
    </xf>
    <xf numFmtId="173" fontId="7" fillId="77" borderId="19" xfId="16" applyNumberFormat="1" applyFont="1" applyFill="1" applyBorder="1" applyAlignment="1" applyProtection="1">
      <alignment horizontal="center" vertical="center"/>
      <protection locked="0"/>
    </xf>
    <xf numFmtId="175" fontId="7" fillId="77" borderId="19" xfId="16" applyNumberFormat="1" applyFont="1" applyFill="1" applyBorder="1" applyAlignment="1" applyProtection="1">
      <alignment horizontal="center" vertical="center"/>
      <protection locked="0"/>
    </xf>
    <xf numFmtId="0" fontId="37" fillId="28" borderId="0" xfId="0" applyFont="1" applyFill="1" applyAlignment="1" applyProtection="1">
      <alignment horizontal="center" vertical="center"/>
      <protection locked="0"/>
    </xf>
    <xf numFmtId="10" fontId="37" fillId="28" borderId="0" xfId="0" applyNumberFormat="1" applyFont="1" applyFill="1" applyBorder="1" applyAlignment="1" applyProtection="1">
      <alignment horizontal="center" vertical="center"/>
      <protection locked="0"/>
    </xf>
    <xf numFmtId="10" fontId="206" fillId="77" borderId="0" xfId="0" applyNumberFormat="1" applyFont="1" applyFill="1" applyBorder="1" applyAlignment="1" applyProtection="1">
      <alignment horizontal="center" vertical="center"/>
      <protection/>
    </xf>
    <xf numFmtId="10" fontId="37" fillId="77" borderId="0" xfId="0" applyNumberFormat="1" applyFont="1" applyFill="1" applyBorder="1" applyAlignment="1" applyProtection="1">
      <alignment horizontal="center" vertical="center"/>
      <protection locked="0"/>
    </xf>
    <xf numFmtId="10" fontId="38" fillId="77" borderId="0" xfId="0" applyNumberFormat="1" applyFont="1" applyFill="1" applyBorder="1" applyAlignment="1" applyProtection="1">
      <alignment horizontal="center" vertical="center"/>
      <protection locked="0"/>
    </xf>
    <xf numFmtId="10" fontId="45" fillId="77" borderId="0" xfId="0" applyNumberFormat="1" applyFont="1" applyFill="1" applyBorder="1" applyAlignment="1" applyProtection="1">
      <alignment horizontal="center" vertical="center"/>
      <protection locked="0"/>
    </xf>
    <xf numFmtId="10" fontId="37" fillId="28" borderId="0" xfId="15" applyNumberFormat="1" applyFont="1" applyFill="1" applyBorder="1" applyAlignment="1" applyProtection="1">
      <alignment horizontal="center" vertical="center"/>
      <protection locked="0"/>
    </xf>
    <xf numFmtId="10" fontId="37" fillId="77" borderId="0" xfId="15" applyNumberFormat="1" applyFont="1" applyFill="1" applyBorder="1" applyAlignment="1" applyProtection="1">
      <alignment horizontal="center" vertical="center"/>
      <protection locked="0"/>
    </xf>
    <xf numFmtId="10" fontId="1" fillId="77" borderId="0" xfId="15" applyNumberFormat="1" applyFont="1" applyFill="1" applyBorder="1" applyAlignment="1" applyProtection="1">
      <alignment horizontal="center" vertical="center"/>
      <protection locked="0"/>
    </xf>
    <xf numFmtId="10" fontId="41" fillId="77" borderId="0" xfId="15" applyNumberFormat="1" applyFont="1" applyFill="1" applyBorder="1" applyAlignment="1" applyProtection="1">
      <alignment horizontal="center" vertical="center"/>
      <protection locked="0"/>
    </xf>
    <xf numFmtId="10" fontId="41" fillId="77" borderId="0" xfId="0" applyNumberFormat="1" applyFont="1" applyFill="1" applyBorder="1" applyAlignment="1" applyProtection="1">
      <alignment horizontal="center" vertical="center" wrapText="1"/>
      <protection locked="0"/>
    </xf>
    <xf numFmtId="10" fontId="206" fillId="77" borderId="0" xfId="0" applyNumberFormat="1" applyFont="1" applyFill="1" applyBorder="1" applyAlignment="1" applyProtection="1">
      <alignment horizontal="center" vertical="center" wrapText="1"/>
      <protection locked="0"/>
    </xf>
    <xf numFmtId="10" fontId="1" fillId="77" borderId="0" xfId="0" applyNumberFormat="1" applyFont="1" applyFill="1" applyBorder="1" applyAlignment="1" applyProtection="1">
      <alignment vertical="center"/>
      <protection locked="0"/>
    </xf>
    <xf numFmtId="10" fontId="41" fillId="77" borderId="0" xfId="0" applyNumberFormat="1" applyFont="1" applyFill="1" applyBorder="1" applyAlignment="1" applyProtection="1">
      <alignment horizontal="center" vertical="center"/>
      <protection locked="0"/>
    </xf>
    <xf numFmtId="10" fontId="1" fillId="77" borderId="0" xfId="0" applyNumberFormat="1" applyFont="1" applyFill="1" applyBorder="1" applyAlignment="1" applyProtection="1">
      <alignment horizontal="center" vertical="center"/>
      <protection locked="0"/>
    </xf>
    <xf numFmtId="10" fontId="207" fillId="77" borderId="0" xfId="0" applyNumberFormat="1" applyFont="1" applyFill="1" applyBorder="1" applyAlignment="1" applyProtection="1">
      <alignment horizontal="center" vertical="center"/>
      <protection locked="0"/>
    </xf>
    <xf numFmtId="10" fontId="206" fillId="77" borderId="0" xfId="0" applyNumberFormat="1" applyFont="1" applyFill="1" applyBorder="1" applyAlignment="1" applyProtection="1">
      <alignment horizontal="center" vertical="center"/>
      <protection locked="0"/>
    </xf>
    <xf numFmtId="10" fontId="1" fillId="28" borderId="0" xfId="0" applyNumberFormat="1" applyFont="1" applyFill="1" applyBorder="1" applyAlignment="1" applyProtection="1">
      <alignment horizontal="center" vertical="center"/>
      <protection locked="0"/>
    </xf>
    <xf numFmtId="0" fontId="0" fillId="77" borderId="0" xfId="0" applyFill="1" applyProtection="1">
      <protection locked="0"/>
    </xf>
    <xf numFmtId="0" fontId="87" fillId="77" borderId="0" xfId="0" applyFont="1" applyFill="1" applyBorder="1" applyAlignment="1" applyProtection="1">
      <alignment vertical="top" wrapText="1"/>
      <protection locked="0"/>
    </xf>
    <xf numFmtId="0" fontId="48" fillId="78" borderId="82" xfId="0" applyNumberFormat="1" applyFont="1" applyFill="1" applyBorder="1" applyAlignment="1" applyProtection="1">
      <alignment horizontal="center" vertical="center" wrapText="1"/>
      <protection locked="0"/>
    </xf>
    <xf numFmtId="3" fontId="87" fillId="77" borderId="0" xfId="0" applyNumberFormat="1" applyFont="1" applyFill="1" applyBorder="1" applyAlignment="1" applyProtection="1">
      <alignment horizontal="center" vertical="center"/>
      <protection locked="0"/>
    </xf>
    <xf numFmtId="3" fontId="87" fillId="77" borderId="0" xfId="0" applyNumberFormat="1" applyFont="1" applyFill="1" applyBorder="1" applyAlignment="1" applyProtection="1">
      <alignment vertical="center"/>
      <protection locked="0"/>
    </xf>
    <xf numFmtId="3" fontId="7" fillId="77" borderId="20" xfId="0" applyNumberFormat="1" applyFont="1" applyFill="1" applyBorder="1" applyAlignment="1" applyProtection="1">
      <alignment horizontal="left" vertical="center"/>
      <protection locked="0"/>
    </xf>
    <xf numFmtId="3" fontId="203" fillId="77" borderId="20" xfId="0" applyNumberFormat="1" applyFont="1" applyFill="1" applyBorder="1" applyAlignment="1" applyProtection="1">
      <alignment horizontal="left" vertical="center"/>
      <protection locked="0"/>
    </xf>
    <xf numFmtId="3" fontId="38" fillId="77" borderId="20" xfId="0" applyNumberFormat="1" applyFont="1" applyFill="1" applyBorder="1" applyAlignment="1" applyProtection="1">
      <alignment horizontal="center" vertical="center"/>
      <protection locked="0"/>
    </xf>
    <xf numFmtId="0" fontId="39" fillId="77" borderId="20" xfId="0" applyFont="1" applyFill="1" applyBorder="1" applyProtection="1">
      <protection locked="0"/>
    </xf>
    <xf numFmtId="3" fontId="7" fillId="77" borderId="20" xfId="0" applyNumberFormat="1" applyFont="1" applyFill="1" applyBorder="1" applyAlignment="1" applyProtection="1">
      <alignment horizontal="center" vertical="center"/>
      <protection locked="0"/>
    </xf>
    <xf numFmtId="3" fontId="87" fillId="77" borderId="53" xfId="0" applyNumberFormat="1" applyFont="1" applyFill="1" applyBorder="1" applyAlignment="1" applyProtection="1">
      <alignment vertical="center"/>
      <protection locked="0"/>
    </xf>
    <xf numFmtId="0" fontId="10" fillId="77" borderId="0" xfId="0" applyFont="1" applyFill="1" applyProtection="1">
      <protection locked="0"/>
    </xf>
    <xf numFmtId="0" fontId="44" fillId="81" borderId="15" xfId="0" applyFont="1" applyFill="1" applyBorder="1" applyAlignment="1" applyProtection="1">
      <alignment horizontal="left" vertical="center"/>
      <protection locked="0"/>
    </xf>
    <xf numFmtId="0" fontId="44" fillId="81" borderId="53" xfId="0" applyFont="1" applyFill="1" applyBorder="1" applyAlignment="1" applyProtection="1">
      <alignment horizontal="left" vertical="center"/>
      <protection locked="0"/>
    </xf>
    <xf numFmtId="173" fontId="41" fillId="77" borderId="19" xfId="18" applyNumberFormat="1" applyFont="1" applyFill="1" applyBorder="1" applyAlignment="1" applyProtection="1">
      <alignment horizontal="center" vertical="center"/>
      <protection locked="0"/>
    </xf>
    <xf numFmtId="3" fontId="38" fillId="77" borderId="56" xfId="0" applyNumberFormat="1" applyFont="1" applyFill="1" applyBorder="1" applyAlignment="1" applyProtection="1">
      <alignment horizontal="center" vertical="center"/>
      <protection locked="0"/>
    </xf>
    <xf numFmtId="169" fontId="0" fillId="77" borderId="0" xfId="16" applyFont="1" applyFill="1" applyProtection="1">
      <protection locked="0"/>
    </xf>
    <xf numFmtId="286" fontId="41" fillId="77" borderId="19" xfId="0" applyNumberFormat="1" applyFont="1" applyFill="1" applyBorder="1" applyAlignment="1" applyProtection="1">
      <alignment horizontal="center" vertical="center"/>
      <protection locked="0"/>
    </xf>
    <xf numFmtId="0" fontId="55" fillId="77" borderId="16" xfId="0" applyFont="1" applyFill="1" applyBorder="1" applyProtection="1">
      <protection locked="0"/>
    </xf>
    <xf numFmtId="3" fontId="203" fillId="77" borderId="16" xfId="0" applyNumberFormat="1" applyFont="1" applyFill="1" applyBorder="1" applyAlignment="1" applyProtection="1">
      <alignment horizontal="left" vertical="center"/>
      <protection locked="0"/>
    </xf>
    <xf numFmtId="3" fontId="7" fillId="77" borderId="16" xfId="0" applyNumberFormat="1" applyFont="1" applyFill="1" applyBorder="1" applyAlignment="1" applyProtection="1">
      <alignment horizontal="center" vertical="center"/>
      <protection locked="0"/>
    </xf>
    <xf numFmtId="3" fontId="7" fillId="77" borderId="16" xfId="0" applyNumberFormat="1" applyFont="1" applyFill="1" applyBorder="1" applyAlignment="1" applyProtection="1">
      <alignment vertical="center"/>
      <protection locked="0"/>
    </xf>
    <xf numFmtId="172" fontId="7" fillId="77" borderId="16" xfId="0" applyNumberFormat="1" applyFont="1" applyFill="1" applyBorder="1" applyAlignment="1" applyProtection="1">
      <alignment horizontal="center" vertical="center"/>
      <protection locked="0"/>
    </xf>
    <xf numFmtId="0" fontId="37" fillId="28" borderId="9" xfId="0" applyNumberFormat="1" applyFont="1" applyFill="1" applyBorder="1" applyAlignment="1" applyProtection="1">
      <alignment horizontal="center"/>
      <protection locked="0"/>
    </xf>
    <xf numFmtId="3" fontId="44" fillId="28" borderId="9" xfId="0" applyNumberFormat="1" applyFont="1" applyFill="1" applyBorder="1" applyAlignment="1" applyProtection="1">
      <alignment horizontal="center"/>
      <protection locked="0"/>
    </xf>
    <xf numFmtId="0" fontId="37" fillId="28" borderId="9" xfId="0" applyNumberFormat="1" applyFont="1" applyFill="1" applyBorder="1" applyAlignment="1" applyProtection="1">
      <alignment horizontal="center"/>
      <protection locked="0"/>
    </xf>
    <xf numFmtId="0" fontId="215" fillId="28" borderId="0" xfId="0" applyFont="1" applyFill="1" applyAlignment="1" applyProtection="1">
      <alignment/>
      <protection locked="0"/>
    </xf>
    <xf numFmtId="0" fontId="215" fillId="28" borderId="0" xfId="0" applyFont="1" applyFill="1" applyBorder="1" applyProtection="1">
      <protection locked="0"/>
    </xf>
    <xf numFmtId="0" fontId="40" fillId="26" borderId="0" xfId="0" applyFont="1" applyFill="1" applyBorder="1" applyAlignment="1" applyProtection="1">
      <alignment horizontal="center"/>
      <protection locked="0"/>
    </xf>
    <xf numFmtId="0" fontId="2" fillId="77" borderId="0" xfId="0" applyFont="1" applyFill="1" applyProtection="1">
      <protection locked="0"/>
    </xf>
    <xf numFmtId="0" fontId="10" fillId="77" borderId="0" xfId="0" applyFont="1" applyFill="1" applyBorder="1" applyProtection="1">
      <protection locked="0"/>
    </xf>
    <xf numFmtId="0" fontId="38" fillId="77" borderId="0" xfId="0" applyFont="1" applyFill="1" applyBorder="1" applyAlignment="1" applyProtection="1">
      <alignment horizontal="left" vertical="top"/>
      <protection locked="0"/>
    </xf>
    <xf numFmtId="178" fontId="208" fillId="26" borderId="54" xfId="59" applyNumberFormat="1" applyFont="1" applyFill="1" applyBorder="1" applyAlignment="1" applyProtection="1">
      <alignment horizontal="left" vertical="center"/>
      <protection locked="0"/>
    </xf>
    <xf numFmtId="0" fontId="215" fillId="77" borderId="0" xfId="0" applyFont="1" applyFill="1" applyAlignment="1" applyProtection="1">
      <alignment wrapText="1"/>
      <protection locked="0"/>
    </xf>
    <xf numFmtId="0" fontId="37" fillId="0" borderId="9" xfId="0" applyNumberFormat="1" applyFont="1" applyBorder="1" applyAlignment="1" applyProtection="1">
      <alignment horizontal="center"/>
      <protection locked="0"/>
    </xf>
    <xf numFmtId="38" fontId="44" fillId="28" borderId="9" xfId="0" applyNumberFormat="1" applyFont="1" applyFill="1" applyBorder="1" applyAlignment="1" applyProtection="1">
      <alignment horizontal="center"/>
      <protection locked="0"/>
    </xf>
    <xf numFmtId="0" fontId="2" fillId="77" borderId="0" xfId="0" applyFont="1" applyFill="1" applyBorder="1" applyProtection="1">
      <protection locked="0"/>
    </xf>
    <xf numFmtId="0" fontId="10" fillId="28" borderId="0" xfId="0" applyFont="1" applyFill="1" applyBorder="1" applyProtection="1">
      <protection locked="0"/>
    </xf>
    <xf numFmtId="0" fontId="10" fillId="28" borderId="0" xfId="0" applyFont="1" applyFill="1" applyProtection="1">
      <protection locked="0"/>
    </xf>
    <xf numFmtId="9" fontId="37" fillId="28" borderId="0" xfId="0" applyNumberFormat="1" applyFont="1" applyFill="1" applyBorder="1" applyAlignment="1" applyProtection="1">
      <alignment horizontal="center" vertical="center"/>
      <protection locked="0"/>
    </xf>
    <xf numFmtId="3" fontId="210" fillId="77" borderId="0" xfId="0" applyNumberFormat="1" applyFont="1" applyFill="1" applyBorder="1" applyAlignment="1" applyProtection="1">
      <alignment horizontal="center" vertical="center"/>
      <protection locked="0"/>
    </xf>
    <xf numFmtId="9" fontId="37" fillId="28" borderId="0" xfId="0" applyNumberFormat="1" applyFont="1" applyFill="1" applyBorder="1" applyAlignment="1">
      <alignment horizontal="center" vertical="center"/>
    </xf>
    <xf numFmtId="9" fontId="37" fillId="28" borderId="0" xfId="0" applyNumberFormat="1" applyFont="1" applyFill="1" applyBorder="1" applyAlignment="1">
      <alignment horizontal="center"/>
    </xf>
    <xf numFmtId="0" fontId="7" fillId="77" borderId="9" xfId="0" applyFont="1" applyFill="1" applyBorder="1" applyAlignment="1" applyProtection="1">
      <alignment horizontal="center" vertical="center" wrapText="1"/>
      <protection locked="0"/>
    </xf>
    <xf numFmtId="0" fontId="7" fillId="28" borderId="9" xfId="0" applyFont="1" applyFill="1" applyBorder="1" applyAlignment="1" applyProtection="1">
      <alignment horizontal="center" vertical="center" wrapText="1"/>
      <protection locked="0"/>
    </xf>
    <xf numFmtId="0" fontId="41" fillId="77" borderId="74" xfId="0" applyFont="1" applyFill="1" applyBorder="1" applyAlignment="1" applyProtection="1">
      <alignment horizontal="left" vertical="center" wrapText="1"/>
      <protection locked="0"/>
    </xf>
    <xf numFmtId="0" fontId="41" fillId="77" borderId="75" xfId="0" applyFont="1" applyFill="1" applyBorder="1" applyAlignment="1" applyProtection="1">
      <alignment horizontal="center" vertical="center" wrapText="1"/>
      <protection locked="0"/>
    </xf>
    <xf numFmtId="0" fontId="41" fillId="77" borderId="76" xfId="0" applyFont="1" applyFill="1" applyBorder="1" applyAlignment="1" applyProtection="1">
      <alignment horizontal="center" vertical="center" wrapText="1"/>
      <protection locked="0"/>
    </xf>
    <xf numFmtId="0" fontId="50" fillId="77" borderId="77" xfId="0" applyFont="1" applyFill="1" applyBorder="1" applyAlignment="1" applyProtection="1">
      <alignment horizontal="left" vertical="center" wrapText="1"/>
      <protection locked="0"/>
    </xf>
    <xf numFmtId="0" fontId="50" fillId="28" borderId="50" xfId="0" applyFont="1" applyFill="1" applyBorder="1" applyAlignment="1" applyProtection="1">
      <alignment horizontal="center" vertical="center" wrapText="1"/>
      <protection locked="0"/>
    </xf>
    <xf numFmtId="0" fontId="50" fillId="28" borderId="52" xfId="0" applyFont="1" applyFill="1" applyBorder="1" applyAlignment="1" applyProtection="1">
      <alignment horizontal="center" vertical="center" wrapText="1"/>
      <protection locked="0"/>
    </xf>
    <xf numFmtId="0" fontId="50" fillId="77" borderId="83" xfId="0" applyFont="1" applyFill="1" applyBorder="1" applyAlignment="1" applyProtection="1">
      <alignment horizontal="left" vertical="center" wrapText="1"/>
      <protection locked="0"/>
    </xf>
    <xf numFmtId="0" fontId="7" fillId="77" borderId="84" xfId="0" applyFont="1" applyFill="1" applyBorder="1" applyAlignment="1" applyProtection="1">
      <alignment horizontal="left" wrapText="1"/>
      <protection locked="0"/>
    </xf>
    <xf numFmtId="0" fontId="50" fillId="77" borderId="15" xfId="0" applyFont="1" applyFill="1" applyBorder="1" applyAlignment="1" applyProtection="1">
      <alignment horizontal="left" vertical="center" wrapText="1"/>
      <protection locked="0"/>
    </xf>
    <xf numFmtId="170" fontId="7" fillId="77" borderId="0" xfId="18" applyFont="1" applyFill="1" applyBorder="1" applyAlignment="1" applyProtection="1">
      <alignment vertical="center"/>
      <protection locked="0"/>
    </xf>
    <xf numFmtId="170" fontId="7" fillId="77" borderId="0" xfId="18" applyFont="1" applyFill="1" applyBorder="1" applyAlignment="1" applyProtection="1">
      <alignment/>
      <protection locked="0"/>
    </xf>
    <xf numFmtId="180" fontId="7" fillId="77" borderId="0" xfId="16" applyNumberFormat="1" applyFont="1" applyFill="1" applyBorder="1" applyAlignment="1" applyProtection="1">
      <alignment horizontal="center"/>
      <protection locked="0"/>
    </xf>
    <xf numFmtId="0" fontId="4" fillId="77" borderId="19" xfId="0" applyFont="1" applyFill="1" applyBorder="1" applyProtection="1">
      <protection locked="0"/>
    </xf>
    <xf numFmtId="170" fontId="7" fillId="77" borderId="0" xfId="18" applyFont="1" applyFill="1" applyBorder="1" applyAlignment="1" applyProtection="1">
      <alignment horizontal="center" vertical="center"/>
      <protection locked="0"/>
    </xf>
    <xf numFmtId="0" fontId="205" fillId="77" borderId="0" xfId="0" applyFont="1" applyFill="1" applyBorder="1" applyProtection="1">
      <protection locked="0"/>
    </xf>
    <xf numFmtId="0" fontId="41" fillId="77" borderId="0" xfId="0" applyFont="1" applyFill="1" applyBorder="1" applyAlignment="1" applyProtection="1">
      <alignment horizontal="center" vertical="center"/>
      <protection locked="0"/>
    </xf>
    <xf numFmtId="0" fontId="6" fillId="77" borderId="19" xfId="0" applyFont="1" applyFill="1" applyBorder="1" applyProtection="1">
      <protection locked="0"/>
    </xf>
    <xf numFmtId="0" fontId="41" fillId="77" borderId="0" xfId="0" applyFont="1" applyFill="1" applyBorder="1" applyAlignment="1" applyProtection="1">
      <alignment horizontal="center" vertical="center" wrapText="1"/>
      <protection locked="0"/>
    </xf>
    <xf numFmtId="0" fontId="50" fillId="77" borderId="0" xfId="0" applyFont="1" applyFill="1" applyBorder="1" applyAlignment="1" applyProtection="1">
      <alignment horizontal="left" vertical="center" wrapText="1"/>
      <protection locked="0"/>
    </xf>
    <xf numFmtId="0" fontId="41" fillId="77" borderId="15" xfId="0" applyFont="1" applyFill="1" applyBorder="1" applyAlignment="1" applyProtection="1">
      <alignment horizontal="left" vertical="center" wrapText="1"/>
      <protection locked="0"/>
    </xf>
    <xf numFmtId="0" fontId="5" fillId="77" borderId="19" xfId="0" applyFont="1" applyFill="1" applyBorder="1" applyProtection="1">
      <protection locked="0"/>
    </xf>
    <xf numFmtId="0" fontId="5" fillId="77" borderId="0" xfId="0" applyFont="1" applyFill="1" applyBorder="1" applyProtection="1">
      <protection locked="0"/>
    </xf>
    <xf numFmtId="180" fontId="41" fillId="77" borderId="16" xfId="16" applyNumberFormat="1" applyFont="1" applyFill="1" applyBorder="1" applyProtection="1">
      <protection locked="0"/>
    </xf>
    <xf numFmtId="0" fontId="5" fillId="77" borderId="16" xfId="0" applyFont="1" applyFill="1" applyBorder="1" applyProtection="1">
      <protection locked="0"/>
    </xf>
    <xf numFmtId="0" fontId="5" fillId="77" borderId="78" xfId="0" applyFont="1" applyFill="1" applyBorder="1" applyProtection="1">
      <protection locked="0"/>
    </xf>
    <xf numFmtId="0" fontId="215" fillId="28" borderId="0" xfId="0" applyFont="1" applyFill="1" applyAlignment="1" applyProtection="1">
      <alignment horizontal="left"/>
      <protection locked="0"/>
    </xf>
    <xf numFmtId="0" fontId="5" fillId="28" borderId="0" xfId="0" applyFont="1" applyFill="1" applyProtection="1">
      <protection locked="0"/>
    </xf>
    <xf numFmtId="1" fontId="41" fillId="77" borderId="85" xfId="0" applyNumberFormat="1" applyFont="1" applyFill="1" applyBorder="1" applyAlignment="1" applyProtection="1">
      <alignment horizontal="center"/>
      <protection locked="0"/>
    </xf>
    <xf numFmtId="1" fontId="41" fillId="77" borderId="86" xfId="0" applyNumberFormat="1" applyFont="1" applyFill="1" applyBorder="1" applyAlignment="1" applyProtection="1">
      <alignment horizontal="center"/>
      <protection locked="0"/>
    </xf>
    <xf numFmtId="9" fontId="47" fillId="82" borderId="0" xfId="0" applyNumberFormat="1" applyFont="1" applyFill="1" applyAlignment="1">
      <alignment horizontal="center"/>
    </xf>
    <xf numFmtId="3" fontId="223" fillId="77" borderId="0" xfId="0" applyNumberFormat="1" applyFont="1" applyFill="1" applyBorder="1" applyAlignment="1" applyProtection="1">
      <alignment vertical="center"/>
      <protection locked="0"/>
    </xf>
    <xf numFmtId="0" fontId="1" fillId="77" borderId="19" xfId="0" applyFont="1" applyFill="1" applyBorder="1" applyProtection="1">
      <protection locked="0"/>
    </xf>
    <xf numFmtId="0" fontId="44" fillId="28" borderId="0" xfId="0" applyFont="1" applyFill="1" applyProtection="1">
      <protection locked="0"/>
    </xf>
    <xf numFmtId="0" fontId="6" fillId="28" borderId="0" xfId="0" applyFont="1" applyFill="1" applyAlignment="1" applyProtection="1">
      <alignment horizontal="left"/>
      <protection locked="0"/>
    </xf>
    <xf numFmtId="0" fontId="231" fillId="77" borderId="0" xfId="0" applyFont="1" applyFill="1" applyAlignment="1" applyProtection="1">
      <alignment horizontal="center"/>
      <protection locked="0"/>
    </xf>
    <xf numFmtId="0" fontId="228" fillId="77" borderId="0" xfId="0" applyFont="1" applyFill="1" applyAlignment="1" applyProtection="1">
      <alignment horizontal="center"/>
      <protection locked="0"/>
    </xf>
    <xf numFmtId="0" fontId="229" fillId="77" borderId="0" xfId="0" applyFont="1" applyFill="1" applyBorder="1" applyAlignment="1" applyProtection="1">
      <alignment horizontal="center"/>
      <protection locked="0"/>
    </xf>
    <xf numFmtId="0" fontId="230" fillId="77" borderId="0" xfId="0" applyFont="1" applyFill="1" applyAlignment="1" applyProtection="1">
      <alignment horizontal="center"/>
      <protection locked="0"/>
    </xf>
    <xf numFmtId="0" fontId="228" fillId="77" borderId="0" xfId="0" applyFont="1" applyFill="1" applyBorder="1" applyAlignment="1" applyProtection="1">
      <alignment horizontal="center"/>
      <protection locked="0"/>
    </xf>
    <xf numFmtId="0" fontId="231" fillId="77" borderId="0" xfId="0" applyFont="1" applyFill="1" applyBorder="1" applyAlignment="1" applyProtection="1">
      <alignment horizontal="center"/>
      <protection locked="0"/>
    </xf>
    <xf numFmtId="0" fontId="0" fillId="77" borderId="0" xfId="0" applyFill="1" applyBorder="1" applyProtection="1">
      <protection locked="0"/>
    </xf>
    <xf numFmtId="0" fontId="1" fillId="77" borderId="0" xfId="0" applyFont="1" applyFill="1" applyBorder="1" applyAlignment="1" applyProtection="1">
      <alignment horizontal="center" vertical="center"/>
      <protection locked="0"/>
    </xf>
    <xf numFmtId="9" fontId="37" fillId="77" borderId="0" xfId="15" applyFont="1" applyFill="1" applyBorder="1" applyAlignment="1" applyProtection="1">
      <alignment horizontal="center" vertical="center"/>
      <protection locked="0"/>
    </xf>
    <xf numFmtId="3" fontId="227" fillId="77" borderId="15" xfId="0" applyNumberFormat="1" applyFont="1" applyFill="1" applyBorder="1" applyAlignment="1" applyProtection="1">
      <alignment vertical="center"/>
      <protection locked="0"/>
    </xf>
    <xf numFmtId="3" fontId="227" fillId="0" borderId="15" xfId="0" applyNumberFormat="1" applyFont="1" applyFill="1" applyBorder="1" applyAlignment="1" applyProtection="1">
      <alignment vertical="center" wrapText="1"/>
      <protection locked="0"/>
    </xf>
    <xf numFmtId="0" fontId="87" fillId="77" borderId="15" xfId="0" applyFont="1" applyFill="1" applyBorder="1" applyAlignment="1" applyProtection="1">
      <alignment vertical="top" wrapText="1"/>
      <protection locked="0"/>
    </xf>
    <xf numFmtId="3" fontId="87" fillId="77" borderId="28" xfId="0" applyNumberFormat="1" applyFont="1" applyFill="1" applyBorder="1" applyAlignment="1" applyProtection="1">
      <alignment horizontal="left" vertical="center"/>
      <protection locked="0"/>
    </xf>
    <xf numFmtId="0" fontId="228" fillId="77" borderId="0" xfId="0" applyFont="1" applyFill="1" applyAlignment="1" applyProtection="1">
      <alignment horizontal="center" vertical="center"/>
      <protection locked="0"/>
    </xf>
    <xf numFmtId="0" fontId="228" fillId="77" borderId="0" xfId="0" applyFont="1" applyFill="1" applyBorder="1" applyAlignment="1" applyProtection="1">
      <alignment horizontal="center" vertical="center"/>
      <protection locked="0"/>
    </xf>
    <xf numFmtId="3" fontId="227" fillId="77" borderId="0" xfId="0" applyNumberFormat="1" applyFont="1" applyFill="1" applyBorder="1" applyAlignment="1" applyProtection="1">
      <alignment vertical="center"/>
      <protection locked="0"/>
    </xf>
    <xf numFmtId="0" fontId="228" fillId="77" borderId="19" xfId="0" applyFont="1" applyFill="1" applyBorder="1" applyAlignment="1" applyProtection="1">
      <alignment horizontal="center" vertical="center"/>
      <protection locked="0"/>
    </xf>
    <xf numFmtId="9" fontId="41" fillId="28" borderId="0" xfId="15" applyFont="1" applyFill="1" applyBorder="1" applyAlignment="1">
      <alignment vertical="top"/>
    </xf>
    <xf numFmtId="0" fontId="10" fillId="26" borderId="9" xfId="0" applyFont="1" applyFill="1" applyBorder="1" applyAlignment="1" applyProtection="1">
      <alignment horizontal="center"/>
      <protection locked="0"/>
    </xf>
    <xf numFmtId="175" fontId="87" fillId="77" borderId="87" xfId="0" applyNumberFormat="1" applyFont="1" applyFill="1" applyBorder="1" applyAlignment="1">
      <alignment horizontal="center"/>
    </xf>
    <xf numFmtId="0" fontId="41" fillId="77" borderId="77" xfId="0" applyFont="1" applyFill="1" applyBorder="1" applyAlignment="1" applyProtection="1">
      <alignment horizontal="left" vertical="center" wrapText="1"/>
      <protection locked="0"/>
    </xf>
    <xf numFmtId="0" fontId="40" fillId="77" borderId="0" xfId="0" applyFont="1" applyFill="1" applyBorder="1" applyAlignment="1">
      <alignment horizontal="left" vertical="center"/>
    </xf>
    <xf numFmtId="0" fontId="87" fillId="77" borderId="0" xfId="0" applyFont="1" applyFill="1" applyBorder="1" applyAlignment="1">
      <alignment horizontal="left" wrapText="1"/>
    </xf>
    <xf numFmtId="0" fontId="40" fillId="77" borderId="0" xfId="0" applyFont="1" applyFill="1" applyBorder="1" applyAlignment="1" applyProtection="1">
      <alignment horizontal="left" vertical="top"/>
      <protection locked="0"/>
    </xf>
    <xf numFmtId="0" fontId="40" fillId="77" borderId="0" xfId="0" applyFont="1" applyFill="1" applyBorder="1" applyAlignment="1">
      <alignment horizontal="left" vertical="top"/>
    </xf>
    <xf numFmtId="0" fontId="87" fillId="77" borderId="0" xfId="0" applyFont="1" applyFill="1" applyBorder="1" applyAlignment="1" applyProtection="1">
      <alignment horizontal="left" vertical="center" wrapText="1"/>
      <protection locked="0"/>
    </xf>
    <xf numFmtId="0" fontId="87" fillId="28" borderId="88" xfId="0" applyFont="1" applyFill="1" applyBorder="1" applyAlignment="1">
      <alignment horizontal="left" vertical="center"/>
    </xf>
    <xf numFmtId="0" fontId="208" fillId="28" borderId="63" xfId="59" applyNumberFormat="1" applyFont="1" applyFill="1" applyBorder="1" applyAlignment="1">
      <alignment horizontal="left" vertical="center"/>
    </xf>
    <xf numFmtId="0" fontId="87" fillId="77" borderId="0" xfId="0" applyFont="1" applyFill="1" applyAlignment="1">
      <alignment/>
    </xf>
    <xf numFmtId="0" fontId="87" fillId="77" borderId="0" xfId="0" applyFont="1" applyFill="1" applyAlignment="1">
      <alignment wrapText="1"/>
    </xf>
    <xf numFmtId="0" fontId="87" fillId="77" borderId="0" xfId="0" applyFont="1" applyFill="1" applyAlignment="1">
      <alignment horizontal="left" wrapText="1"/>
    </xf>
    <xf numFmtId="0" fontId="87" fillId="77" borderId="0" xfId="0" applyFont="1" applyFill="1" applyAlignment="1">
      <alignment horizontal="left"/>
    </xf>
    <xf numFmtId="0" fontId="87" fillId="77" borderId="16" xfId="0" applyFont="1" applyFill="1" applyBorder="1" applyAlignment="1">
      <alignment horizontal="left" wrapText="1"/>
    </xf>
    <xf numFmtId="0" fontId="0" fillId="77" borderId="0" xfId="0" applyFont="1" applyFill="1" applyBorder="1" applyAlignment="1">
      <alignment vertical="center"/>
    </xf>
    <xf numFmtId="0" fontId="3" fillId="77" borderId="0" xfId="0" applyFont="1" applyFill="1" applyBorder="1" applyAlignment="1">
      <alignment vertical="center"/>
    </xf>
    <xf numFmtId="0" fontId="40" fillId="77" borderId="0" xfId="0" applyFont="1" applyFill="1" applyBorder="1" applyAlignment="1">
      <alignment horizontal="left"/>
    </xf>
    <xf numFmtId="0" fontId="87" fillId="77" borderId="0" xfId="59" applyNumberFormat="1" applyFont="1" applyFill="1" applyBorder="1" applyAlignment="1">
      <alignment vertical="center" wrapText="1"/>
    </xf>
    <xf numFmtId="0" fontId="7" fillId="77" borderId="9" xfId="0" applyFont="1" applyFill="1" applyBorder="1" applyAlignment="1" applyProtection="1">
      <alignment horizontal="left" vertical="center"/>
      <protection locked="0"/>
    </xf>
    <xf numFmtId="169" fontId="37" fillId="77" borderId="9" xfId="0" applyNumberFormat="1" applyFont="1" applyFill="1" applyBorder="1"/>
    <xf numFmtId="169" fontId="37" fillId="77" borderId="69" xfId="16" applyFont="1" applyFill="1" applyBorder="1"/>
    <xf numFmtId="169" fontId="37" fillId="77" borderId="9" xfId="16" applyFont="1" applyFill="1" applyBorder="1"/>
    <xf numFmtId="169" fontId="37" fillId="77" borderId="68" xfId="16" applyFont="1" applyFill="1" applyBorder="1"/>
    <xf numFmtId="169" fontId="37" fillId="77" borderId="51" xfId="16" applyFont="1" applyFill="1" applyBorder="1"/>
    <xf numFmtId="169" fontId="37" fillId="77" borderId="0" xfId="16" applyFont="1" applyFill="1"/>
    <xf numFmtId="0" fontId="43" fillId="79" borderId="28" xfId="0" applyNumberFormat="1" applyFont="1" applyFill="1" applyBorder="1" applyAlignment="1">
      <alignment horizontal="center" vertical="center" wrapText="1"/>
    </xf>
    <xf numFmtId="174" fontId="43" fillId="79" borderId="9" xfId="0" applyNumberFormat="1" applyFont="1" applyFill="1" applyBorder="1" applyAlignment="1">
      <alignment horizontal="center" vertical="center" wrapText="1"/>
    </xf>
    <xf numFmtId="0" fontId="87" fillId="77" borderId="0" xfId="0" applyFont="1" applyFill="1"/>
    <xf numFmtId="0" fontId="43" fillId="77" borderId="0" xfId="0" applyFont="1" applyFill="1"/>
    <xf numFmtId="174" fontId="43" fillId="79" borderId="28" xfId="0" applyNumberFormat="1" applyFont="1" applyFill="1" applyBorder="1" applyAlignment="1">
      <alignment horizontal="center" vertical="center" wrapText="1"/>
    </xf>
    <xf numFmtId="0" fontId="40" fillId="77" borderId="0" xfId="0" applyFont="1" applyFill="1" applyBorder="1" applyAlignment="1" applyProtection="1">
      <alignment horizontal="left" vertical="top"/>
      <protection locked="0"/>
    </xf>
    <xf numFmtId="0" fontId="0" fillId="83" borderId="0" xfId="0" applyFont="1" applyFill="1" applyBorder="1" applyAlignment="1">
      <alignment vertical="center"/>
    </xf>
    <xf numFmtId="0" fontId="0" fillId="83" borderId="0" xfId="0" applyFont="1" applyFill="1" applyBorder="1" applyAlignment="1">
      <alignment horizontal="left" vertical="center"/>
    </xf>
    <xf numFmtId="0" fontId="87" fillId="83" borderId="0" xfId="0" applyFont="1" applyFill="1" applyBorder="1" applyAlignment="1">
      <alignment horizontal="left" vertical="center"/>
    </xf>
    <xf numFmtId="178" fontId="208" fillId="83" borderId="54" xfId="59" applyNumberFormat="1" applyFont="1" applyFill="1" applyBorder="1" applyAlignment="1">
      <alignment horizontal="left" vertical="center"/>
    </xf>
    <xf numFmtId="0" fontId="44" fillId="83" borderId="0" xfId="0" applyFont="1" applyFill="1" applyBorder="1" applyAlignment="1">
      <alignment horizontal="left" vertical="center"/>
    </xf>
    <xf numFmtId="174" fontId="43" fillId="79" borderId="9" xfId="0" applyNumberFormat="1" applyFont="1" applyFill="1" applyBorder="1" applyAlignment="1">
      <alignment horizontal="left" vertical="center" wrapText="1"/>
    </xf>
    <xf numFmtId="174" fontId="43" fillId="79" borderId="28" xfId="0" applyNumberFormat="1" applyFont="1" applyFill="1" applyBorder="1" applyAlignment="1">
      <alignment horizontal="left" vertical="center" wrapText="1"/>
    </xf>
    <xf numFmtId="0" fontId="10" fillId="83" borderId="0" xfId="0" applyFont="1" applyFill="1" applyBorder="1" applyAlignment="1">
      <alignment vertical="center"/>
    </xf>
    <xf numFmtId="178" fontId="208" fillId="77" borderId="0" xfId="59" applyNumberFormat="1" applyFont="1" applyFill="1" applyBorder="1" applyAlignment="1" applyProtection="1">
      <alignment horizontal="left" vertical="center"/>
      <protection locked="0"/>
    </xf>
    <xf numFmtId="3" fontId="87" fillId="77" borderId="68" xfId="0" applyNumberFormat="1" applyFont="1" applyFill="1" applyBorder="1" applyAlignment="1">
      <alignment horizontal="center" vertical="center"/>
    </xf>
    <xf numFmtId="3" fontId="87" fillId="77" borderId="30" xfId="0" applyNumberFormat="1" applyFont="1" applyFill="1" applyBorder="1" applyAlignment="1">
      <alignment horizontal="center" vertical="center"/>
    </xf>
    <xf numFmtId="3" fontId="87" fillId="77" borderId="69" xfId="0" applyNumberFormat="1" applyFont="1" applyFill="1" applyBorder="1" applyAlignment="1">
      <alignment horizontal="center" vertical="center"/>
    </xf>
    <xf numFmtId="174" fontId="41" fillId="79" borderId="68" xfId="0" applyNumberFormat="1" applyFont="1" applyFill="1" applyBorder="1" applyAlignment="1">
      <alignment horizontal="center" vertical="center" wrapText="1"/>
    </xf>
    <xf numFmtId="174" fontId="41" fillId="79" borderId="30" xfId="0" applyNumberFormat="1" applyFont="1" applyFill="1" applyBorder="1" applyAlignment="1">
      <alignment horizontal="center" vertical="center" wrapText="1"/>
    </xf>
    <xf numFmtId="174" fontId="41" fillId="79" borderId="69" xfId="0" applyNumberFormat="1" applyFont="1" applyFill="1" applyBorder="1" applyAlignment="1">
      <alignment horizontal="center" vertical="center" wrapText="1"/>
    </xf>
    <xf numFmtId="174" fontId="87" fillId="79" borderId="68" xfId="0" applyNumberFormat="1" applyFont="1" applyFill="1" applyBorder="1" applyAlignment="1">
      <alignment horizontal="center" vertical="center" wrapText="1"/>
    </xf>
    <xf numFmtId="0" fontId="215" fillId="77" borderId="30" xfId="0" applyFont="1" applyFill="1" applyBorder="1"/>
    <xf numFmtId="174" fontId="87" fillId="79" borderId="30" xfId="0" applyNumberFormat="1" applyFont="1" applyFill="1" applyBorder="1" applyAlignment="1">
      <alignment horizontal="center" vertical="center" wrapText="1"/>
    </xf>
    <xf numFmtId="174" fontId="87" fillId="79" borderId="69" xfId="0" applyNumberFormat="1" applyFont="1" applyFill="1" applyBorder="1" applyAlignment="1">
      <alignment horizontal="center" vertical="center" wrapText="1"/>
    </xf>
    <xf numFmtId="3" fontId="41" fillId="77" borderId="68" xfId="0" applyNumberFormat="1" applyFont="1" applyFill="1" applyBorder="1" applyAlignment="1">
      <alignment horizontal="center" vertical="center"/>
    </xf>
    <xf numFmtId="3" fontId="41" fillId="77" borderId="30" xfId="0" applyNumberFormat="1" applyFont="1" applyFill="1" applyBorder="1" applyAlignment="1">
      <alignment horizontal="center" vertical="center"/>
    </xf>
    <xf numFmtId="3" fontId="41" fillId="77" borderId="69" xfId="0" applyNumberFormat="1" applyFont="1" applyFill="1" applyBorder="1" applyAlignment="1">
      <alignment horizontal="center" vertical="center"/>
    </xf>
    <xf numFmtId="0" fontId="40" fillId="77" borderId="0" xfId="0" applyFont="1" applyFill="1" applyBorder="1" applyAlignment="1" applyProtection="1">
      <alignment vertical="top"/>
      <protection locked="0"/>
    </xf>
    <xf numFmtId="0" fontId="34" fillId="77" borderId="0" xfId="89" applyFill="1"/>
    <xf numFmtId="0" fontId="34" fillId="77" borderId="0" xfId="89" applyFill="1" applyProtection="1">
      <protection locked="0"/>
    </xf>
    <xf numFmtId="0" fontId="34" fillId="77" borderId="0" xfId="89" applyFill="1" applyBorder="1" applyAlignment="1" applyProtection="1">
      <alignment horizontal="left" vertical="center"/>
      <protection locked="0"/>
    </xf>
    <xf numFmtId="0" fontId="34" fillId="0" borderId="0" xfId="89"/>
    <xf numFmtId="178" fontId="47" fillId="77" borderId="0" xfId="59" applyNumberFormat="1" applyFont="1" applyFill="1" applyBorder="1" applyAlignment="1">
      <alignment horizontal="left" vertical="center"/>
    </xf>
    <xf numFmtId="178" fontId="34" fillId="77" borderId="0" xfId="89" applyNumberFormat="1" applyFill="1" applyBorder="1" applyAlignment="1">
      <alignment horizontal="left" vertical="center"/>
    </xf>
    <xf numFmtId="0" fontId="34" fillId="77" borderId="0" xfId="89" applyFill="1" applyAlignment="1" applyProtection="1">
      <alignment wrapText="1"/>
      <protection locked="0"/>
    </xf>
    <xf numFmtId="0" fontId="34" fillId="77" borderId="0" xfId="89" applyFill="1" applyBorder="1" applyAlignment="1" applyProtection="1">
      <alignment horizontal="left" vertical="top"/>
      <protection locked="0"/>
    </xf>
    <xf numFmtId="0" fontId="34" fillId="77" borderId="0" xfId="89" applyFill="1" applyBorder="1" applyAlignment="1">
      <alignment horizontal="left" vertical="center"/>
    </xf>
    <xf numFmtId="1" fontId="6" fillId="28" borderId="0" xfId="0" applyNumberFormat="1" applyFont="1" applyFill="1" applyAlignment="1">
      <alignment vertical="center"/>
    </xf>
    <xf numFmtId="0" fontId="6" fillId="28" borderId="0" xfId="0" applyFont="1" applyFill="1"/>
    <xf numFmtId="180" fontId="6" fillId="28" borderId="0" xfId="0" applyNumberFormat="1" applyFont="1" applyFill="1"/>
    <xf numFmtId="0" fontId="0" fillId="28" borderId="0" xfId="0" applyFont="1" applyFill="1"/>
    <xf numFmtId="0" fontId="0" fillId="28" borderId="0" xfId="0" applyFont="1" applyFill="1" applyAlignment="1">
      <alignment horizontal="center"/>
    </xf>
    <xf numFmtId="0" fontId="37" fillId="77" borderId="0" xfId="0" applyFont="1" applyFill="1" applyBorder="1" applyAlignment="1">
      <alignment horizontal="center" vertical="center"/>
    </xf>
    <xf numFmtId="0" fontId="7" fillId="77" borderId="77" xfId="0" applyFont="1" applyFill="1" applyBorder="1" applyAlignment="1" applyProtection="1">
      <alignment horizontal="left" vertical="center" wrapText="1"/>
      <protection locked="0"/>
    </xf>
    <xf numFmtId="0" fontId="0" fillId="83" borderId="0" xfId="0" applyFill="1"/>
    <xf numFmtId="0" fontId="87" fillId="77" borderId="0" xfId="0" applyFont="1" applyFill="1" applyBorder="1" applyAlignment="1" applyProtection="1">
      <alignment vertical="center" wrapText="1"/>
      <protection locked="0"/>
    </xf>
    <xf numFmtId="0" fontId="0" fillId="28" borderId="9" xfId="0" applyFill="1" applyBorder="1"/>
    <xf numFmtId="0" fontId="0" fillId="77" borderId="9" xfId="0" applyFill="1" applyBorder="1" applyAlignment="1">
      <alignment horizontal="center"/>
    </xf>
    <xf numFmtId="0" fontId="40" fillId="77" borderId="0" xfId="0" applyFont="1" applyFill="1" applyAlignment="1">
      <alignment horizontal="center"/>
    </xf>
    <xf numFmtId="178" fontId="208" fillId="83" borderId="89" xfId="59" applyNumberFormat="1" applyFont="1" applyFill="1" applyBorder="1" applyAlignment="1">
      <alignment vertical="center"/>
    </xf>
    <xf numFmtId="0" fontId="44" fillId="83" borderId="0" xfId="0" applyFont="1" applyFill="1"/>
    <xf numFmtId="0" fontId="232" fillId="77" borderId="11" xfId="89" applyFont="1" applyFill="1" applyBorder="1" applyAlignment="1">
      <alignment vertical="center"/>
    </xf>
    <xf numFmtId="0" fontId="44" fillId="77" borderId="0" xfId="0" applyFont="1" applyFill="1" applyAlignment="1">
      <alignment horizontal="left" vertical="center"/>
    </xf>
    <xf numFmtId="0" fontId="208" fillId="77" borderId="0" xfId="59" applyNumberFormat="1" applyFont="1" applyFill="1" applyBorder="1" applyAlignment="1" applyProtection="1">
      <alignment vertical="center" wrapText="1"/>
      <protection locked="0"/>
    </xf>
    <xf numFmtId="0" fontId="44" fillId="83" borderId="0" xfId="0" applyFont="1" applyFill="1" applyAlignment="1">
      <alignment/>
    </xf>
    <xf numFmtId="0" fontId="34" fillId="83" borderId="0" xfId="89" applyFill="1"/>
    <xf numFmtId="0" fontId="87" fillId="77" borderId="0" xfId="0" applyFont="1" applyFill="1" applyBorder="1" applyAlignment="1">
      <alignment vertical="center" wrapText="1"/>
    </xf>
    <xf numFmtId="0" fontId="232" fillId="77" borderId="51" xfId="89" applyFont="1" applyFill="1" applyBorder="1" applyAlignment="1">
      <alignment vertical="center"/>
    </xf>
    <xf numFmtId="0" fontId="209" fillId="78" borderId="9" xfId="0" applyFont="1" applyFill="1" applyBorder="1" applyAlignment="1">
      <alignment horizontal="center"/>
    </xf>
    <xf numFmtId="0" fontId="215" fillId="77" borderId="0" xfId="0" applyFont="1" applyFill="1" applyAlignment="1" applyProtection="1">
      <alignment/>
      <protection locked="0"/>
    </xf>
    <xf numFmtId="166" fontId="87" fillId="77" borderId="50" xfId="0" applyNumberFormat="1" applyFont="1" applyFill="1" applyBorder="1" applyAlignment="1">
      <alignment horizontal="center"/>
    </xf>
    <xf numFmtId="166" fontId="232" fillId="77" borderId="86" xfId="89" applyNumberFormat="1" applyFont="1" applyFill="1" applyBorder="1" applyAlignment="1">
      <alignment horizontal="center" vertical="center"/>
    </xf>
    <xf numFmtId="175" fontId="43" fillId="77" borderId="9" xfId="0" applyNumberFormat="1" applyFont="1" applyFill="1" applyBorder="1" applyAlignment="1">
      <alignment horizontal="center"/>
    </xf>
    <xf numFmtId="175" fontId="43" fillId="77" borderId="9" xfId="0" applyNumberFormat="1" applyFont="1" applyFill="1" applyBorder="1" applyAlignment="1">
      <alignment horizontal="center"/>
    </xf>
    <xf numFmtId="166" fontId="87" fillId="77" borderId="90" xfId="0" applyNumberFormat="1" applyFont="1" applyFill="1" applyBorder="1" applyAlignment="1">
      <alignment horizontal="center"/>
    </xf>
    <xf numFmtId="3" fontId="37" fillId="77" borderId="9" xfId="0" applyNumberFormat="1" applyFont="1" applyFill="1" applyBorder="1" applyAlignment="1" applyProtection="1">
      <alignment horizontal="center"/>
      <protection locked="0"/>
    </xf>
    <xf numFmtId="0" fontId="232" fillId="0" borderId="11" xfId="89" applyFont="1" applyBorder="1" applyAlignment="1">
      <alignment vertical="center"/>
    </xf>
    <xf numFmtId="0" fontId="213" fillId="77" borderId="9" xfId="0" applyFont="1" applyFill="1" applyBorder="1" applyAlignment="1">
      <alignment horizontal="left" vertical="top" wrapText="1"/>
    </xf>
    <xf numFmtId="173" fontId="41" fillId="77" borderId="19" xfId="16" applyNumberFormat="1" applyFont="1" applyFill="1" applyBorder="1" applyAlignment="1" applyProtection="1">
      <alignment horizontal="center" vertical="center"/>
      <protection locked="0"/>
    </xf>
    <xf numFmtId="0" fontId="0" fillId="77" borderId="15" xfId="0" applyFill="1" applyBorder="1" applyProtection="1">
      <protection locked="0"/>
    </xf>
    <xf numFmtId="0" fontId="1" fillId="77" borderId="15" xfId="0" applyFont="1" applyFill="1" applyBorder="1" applyProtection="1">
      <protection locked="0"/>
    </xf>
    <xf numFmtId="9" fontId="37" fillId="28" borderId="0" xfId="15" applyFont="1" applyFill="1" applyBorder="1" applyAlignment="1" applyProtection="1">
      <alignment horizontal="center" vertical="center"/>
      <protection locked="0"/>
    </xf>
    <xf numFmtId="0" fontId="0" fillId="77" borderId="0" xfId="0" applyFont="1" applyFill="1" applyBorder="1" applyAlignment="1">
      <alignment vertical="top"/>
    </xf>
    <xf numFmtId="0" fontId="10" fillId="77" borderId="9" xfId="0" applyFont="1" applyFill="1" applyBorder="1" applyAlignment="1">
      <alignment vertical="top"/>
    </xf>
    <xf numFmtId="0" fontId="0" fillId="26" borderId="0" xfId="0" applyFill="1"/>
    <xf numFmtId="0" fontId="213" fillId="77" borderId="9" xfId="0" applyFont="1" applyFill="1" applyBorder="1" applyAlignment="1">
      <alignment vertical="top" wrapText="1"/>
    </xf>
    <xf numFmtId="178" fontId="208" fillId="26" borderId="89" xfId="59" applyNumberFormat="1" applyFont="1" applyFill="1" applyBorder="1" applyAlignment="1">
      <alignment horizontal="left" vertical="center"/>
    </xf>
    <xf numFmtId="173" fontId="87" fillId="28" borderId="57" xfId="0" applyNumberFormat="1" applyFont="1" applyFill="1" applyBorder="1" applyAlignment="1">
      <alignment horizontal="center"/>
    </xf>
    <xf numFmtId="173" fontId="87" fillId="28" borderId="9" xfId="0" applyNumberFormat="1" applyFont="1" applyFill="1" applyBorder="1" applyAlignment="1">
      <alignment horizontal="center"/>
    </xf>
    <xf numFmtId="0" fontId="0" fillId="83" borderId="0" xfId="0" applyFill="1" applyBorder="1"/>
    <xf numFmtId="0" fontId="213" fillId="77" borderId="0" xfId="0" applyFont="1" applyFill="1" applyBorder="1" applyAlignment="1">
      <alignment horizontal="left" vertical="top" wrapText="1"/>
    </xf>
    <xf numFmtId="0" fontId="10" fillId="77" borderId="0" xfId="0" applyFont="1" applyFill="1" applyBorder="1" applyAlignment="1">
      <alignment horizontal="left" vertical="top" wrapText="1"/>
    </xf>
    <xf numFmtId="0" fontId="213" fillId="77" borderId="60" xfId="0" applyFont="1" applyFill="1" applyBorder="1" applyAlignment="1">
      <alignment vertical="top" wrapText="1"/>
    </xf>
    <xf numFmtId="0" fontId="0" fillId="26" borderId="9" xfId="0" applyFill="1" applyBorder="1"/>
    <xf numFmtId="0" fontId="10" fillId="77" borderId="0" xfId="0" applyFont="1" applyFill="1" applyAlignment="1">
      <alignment horizontal="center" vertical="center"/>
    </xf>
    <xf numFmtId="0" fontId="10" fillId="77" borderId="0" xfId="0" applyFont="1" applyFill="1" applyBorder="1" applyAlignment="1">
      <alignment vertical="center"/>
    </xf>
    <xf numFmtId="175" fontId="43" fillId="77" borderId="57" xfId="0" applyNumberFormat="1" applyFont="1" applyFill="1" applyBorder="1" applyAlignment="1">
      <alignment horizontal="left" vertical="center"/>
    </xf>
    <xf numFmtId="175" fontId="87" fillId="77" borderId="64" xfId="0" applyNumberFormat="1" applyFont="1" applyFill="1" applyBorder="1" applyAlignment="1" quotePrefix="1">
      <alignment horizontal="left" vertical="center"/>
    </xf>
    <xf numFmtId="175" fontId="217" fillId="77" borderId="64" xfId="0" applyNumberFormat="1" applyFont="1" applyFill="1" applyBorder="1" applyAlignment="1">
      <alignment horizontal="left" vertical="center"/>
    </xf>
    <xf numFmtId="175" fontId="43" fillId="77" borderId="64" xfId="0" applyNumberFormat="1" applyFont="1" applyFill="1" applyBorder="1" applyAlignment="1">
      <alignment horizontal="left" vertical="center"/>
    </xf>
    <xf numFmtId="175" fontId="43" fillId="77" borderId="64" xfId="0" applyNumberFormat="1" applyFont="1" applyFill="1" applyBorder="1" applyAlignment="1" quotePrefix="1">
      <alignment horizontal="left" vertical="center"/>
    </xf>
    <xf numFmtId="175" fontId="43" fillId="77" borderId="66" xfId="0" applyNumberFormat="1" applyFont="1" applyFill="1" applyBorder="1" applyAlignment="1" quotePrefix="1">
      <alignment horizontal="left" vertical="center"/>
    </xf>
    <xf numFmtId="0" fontId="87" fillId="77" borderId="58" xfId="0" applyNumberFormat="1" applyFont="1" applyFill="1" applyBorder="1" applyAlignment="1">
      <alignment horizontal="left" vertical="center"/>
    </xf>
    <xf numFmtId="0" fontId="87" fillId="77" borderId="91" xfId="0" applyNumberFormat="1" applyFont="1" applyFill="1" applyBorder="1" applyAlignment="1">
      <alignment horizontal="left" vertical="center"/>
    </xf>
    <xf numFmtId="0" fontId="87" fillId="77" borderId="92" xfId="0" applyNumberFormat="1" applyFont="1" applyFill="1" applyBorder="1" applyAlignment="1">
      <alignment horizontal="left" vertical="center"/>
    </xf>
    <xf numFmtId="0" fontId="44" fillId="77" borderId="57" xfId="0" applyFont="1" applyFill="1" applyBorder="1" applyAlignment="1">
      <alignment horizontal="left" vertical="center"/>
    </xf>
    <xf numFmtId="0" fontId="44" fillId="77" borderId="64" xfId="0" applyFont="1" applyFill="1" applyBorder="1" applyAlignment="1">
      <alignment horizontal="left" vertical="center"/>
    </xf>
    <xf numFmtId="0" fontId="87" fillId="77" borderId="64" xfId="0" applyNumberFormat="1" applyFont="1" applyFill="1" applyBorder="1" applyAlignment="1">
      <alignment horizontal="left" vertical="center"/>
    </xf>
    <xf numFmtId="0" fontId="10" fillId="77" borderId="66" xfId="0" applyFont="1" applyFill="1" applyBorder="1" applyAlignment="1">
      <alignment vertical="center"/>
    </xf>
    <xf numFmtId="175" fontId="87" fillId="77" borderId="58" xfId="0" applyNumberFormat="1" applyFont="1" applyFill="1" applyBorder="1" applyAlignment="1">
      <alignment horizontal="left" vertical="center" wrapText="1"/>
    </xf>
    <xf numFmtId="175" fontId="87" fillId="77" borderId="91" xfId="0" applyNumberFormat="1" applyFont="1" applyFill="1" applyBorder="1" applyAlignment="1">
      <alignment horizontal="left" vertical="center" wrapText="1"/>
    </xf>
    <xf numFmtId="175" fontId="87" fillId="77" borderId="91" xfId="0" applyNumberFormat="1" applyFont="1" applyFill="1" applyBorder="1" applyAlignment="1">
      <alignment horizontal="left" vertical="center"/>
    </xf>
    <xf numFmtId="175" fontId="87" fillId="77" borderId="91" xfId="0" applyNumberFormat="1" applyFont="1" applyFill="1" applyBorder="1" applyAlignment="1">
      <alignment horizontal="center" vertical="center"/>
    </xf>
    <xf numFmtId="175" fontId="87" fillId="77" borderId="92" xfId="0" applyNumberFormat="1" applyFont="1" applyFill="1" applyBorder="1" applyAlignment="1">
      <alignment horizontal="center" vertical="center"/>
    </xf>
    <xf numFmtId="0" fontId="10" fillId="77" borderId="64" xfId="0" applyFont="1" applyFill="1" applyBorder="1" applyAlignment="1">
      <alignment vertical="center"/>
    </xf>
    <xf numFmtId="0" fontId="44" fillId="83" borderId="0" xfId="0" applyFont="1" applyFill="1" applyAlignment="1">
      <alignment vertical="center"/>
    </xf>
    <xf numFmtId="0" fontId="0" fillId="83" borderId="0" xfId="0" applyFill="1" applyAlignment="1">
      <alignment vertical="center"/>
    </xf>
    <xf numFmtId="0" fontId="0" fillId="77" borderId="0" xfId="0" applyFill="1" applyAlignment="1">
      <alignment vertical="center"/>
    </xf>
    <xf numFmtId="0" fontId="233" fillId="77" borderId="0" xfId="0" applyFont="1" applyFill="1" applyBorder="1"/>
    <xf numFmtId="0" fontId="233" fillId="77" borderId="0" xfId="0" applyFont="1" applyFill="1"/>
    <xf numFmtId="0" fontId="41" fillId="77" borderId="51" xfId="0" applyFont="1" applyFill="1" applyBorder="1" applyAlignment="1">
      <alignment vertical="center" wrapText="1"/>
    </xf>
    <xf numFmtId="0" fontId="41" fillId="77" borderId="11" xfId="0" applyFont="1" applyFill="1" applyBorder="1" applyAlignment="1">
      <alignment vertical="center" wrapText="1"/>
    </xf>
    <xf numFmtId="0" fontId="41" fillId="77" borderId="11" xfId="0" applyFont="1" applyFill="1" applyBorder="1" applyAlignment="1">
      <alignment vertical="center"/>
    </xf>
    <xf numFmtId="0" fontId="41" fillId="77" borderId="11" xfId="0" applyFont="1" applyFill="1" applyBorder="1" applyAlignment="1">
      <alignment vertical="center"/>
    </xf>
    <xf numFmtId="0" fontId="41" fillId="77" borderId="11" xfId="0" applyFont="1" applyFill="1" applyBorder="1" applyAlignment="1">
      <alignment vertical="center" wrapText="1"/>
    </xf>
    <xf numFmtId="0" fontId="232" fillId="77" borderId="26" xfId="89" applyFont="1" applyFill="1" applyBorder="1" applyAlignment="1">
      <alignment vertical="center"/>
    </xf>
    <xf numFmtId="0" fontId="41" fillId="77" borderId="26" xfId="0" applyFont="1" applyFill="1" applyBorder="1" applyAlignment="1">
      <alignment vertical="top" wrapText="1"/>
    </xf>
    <xf numFmtId="0" fontId="233" fillId="77" borderId="0" xfId="0" applyFont="1" applyFill="1" applyAlignment="1">
      <alignment horizontal="left"/>
    </xf>
    <xf numFmtId="166" fontId="87" fillId="77" borderId="55" xfId="0" applyNumberFormat="1" applyFont="1" applyFill="1" applyBorder="1" applyAlignment="1">
      <alignment horizontal="center"/>
    </xf>
    <xf numFmtId="166" fontId="87" fillId="77" borderId="56" xfId="0" applyNumberFormat="1" applyFont="1" applyFill="1" applyBorder="1" applyAlignment="1">
      <alignment horizontal="center"/>
    </xf>
    <xf numFmtId="172" fontId="41" fillId="77" borderId="51" xfId="0" applyNumberFormat="1" applyFont="1" applyFill="1" applyBorder="1" applyAlignment="1" applyProtection="1">
      <alignment horizontal="center"/>
      <protection/>
    </xf>
    <xf numFmtId="288" fontId="37" fillId="77" borderId="20" xfId="0" applyNumberFormat="1" applyFont="1" applyFill="1" applyBorder="1" applyAlignment="1" applyProtection="1">
      <alignment horizontal="center"/>
      <protection/>
    </xf>
    <xf numFmtId="288" fontId="41" fillId="77" borderId="51" xfId="0" applyNumberFormat="1" applyFont="1" applyFill="1" applyBorder="1" applyAlignment="1" applyProtection="1">
      <alignment horizontal="center"/>
      <protection/>
    </xf>
    <xf numFmtId="172" fontId="41" fillId="77" borderId="93" xfId="0" applyNumberFormat="1" applyFont="1" applyFill="1" applyBorder="1" applyAlignment="1" applyProtection="1">
      <alignment horizontal="center"/>
      <protection/>
    </xf>
    <xf numFmtId="288" fontId="37" fillId="77" borderId="87" xfId="0" applyNumberFormat="1" applyFont="1" applyFill="1" applyBorder="1" applyAlignment="1" applyProtection="1">
      <alignment horizontal="center"/>
      <protection/>
    </xf>
    <xf numFmtId="288" fontId="41" fillId="77" borderId="93" xfId="0" applyNumberFormat="1" applyFont="1" applyFill="1" applyBorder="1" applyAlignment="1" applyProtection="1">
      <alignment horizontal="center"/>
      <protection/>
    </xf>
    <xf numFmtId="172" fontId="41" fillId="77" borderId="66" xfId="0" applyNumberFormat="1" applyFont="1" applyFill="1" applyBorder="1" applyAlignment="1" applyProtection="1">
      <alignment horizontal="center"/>
      <protection/>
    </xf>
    <xf numFmtId="288" fontId="37" fillId="77" borderId="92" xfId="0" applyNumberFormat="1" applyFont="1" applyFill="1" applyBorder="1" applyAlignment="1" applyProtection="1">
      <alignment horizontal="center"/>
      <protection/>
    </xf>
    <xf numFmtId="288" fontId="41" fillId="77" borderId="66" xfId="0" applyNumberFormat="1" applyFont="1" applyFill="1" applyBorder="1" applyAlignment="1" applyProtection="1">
      <alignment horizontal="center"/>
      <protection/>
    </xf>
    <xf numFmtId="0" fontId="53" fillId="77" borderId="0" xfId="0" applyFont="1" applyFill="1" applyBorder="1" applyAlignment="1">
      <alignment horizontal="left" vertical="top"/>
    </xf>
    <xf numFmtId="0" fontId="10" fillId="49" borderId="9" xfId="0" applyFont="1" applyFill="1" applyBorder="1" applyAlignment="1">
      <alignment horizontal="left" vertical="top" wrapText="1"/>
    </xf>
    <xf numFmtId="0" fontId="0" fillId="28" borderId="9" xfId="0" applyFont="1" applyFill="1" applyBorder="1" applyAlignment="1">
      <alignment vertical="top"/>
    </xf>
    <xf numFmtId="3" fontId="0" fillId="28" borderId="74" xfId="0" applyNumberFormat="1" applyFont="1" applyFill="1" applyBorder="1" applyAlignment="1">
      <alignment vertical="top"/>
    </xf>
    <xf numFmtId="3" fontId="0" fillId="28" borderId="75" xfId="0" applyNumberFormat="1" applyFont="1" applyFill="1" applyBorder="1" applyAlignment="1">
      <alignment vertical="top"/>
    </xf>
    <xf numFmtId="3" fontId="0" fillId="28" borderId="76" xfId="0" applyNumberFormat="1" applyFont="1" applyFill="1" applyBorder="1" applyAlignment="1">
      <alignment vertical="top"/>
    </xf>
    <xf numFmtId="3" fontId="0" fillId="28" borderId="77" xfId="0" applyNumberFormat="1" applyFont="1" applyFill="1" applyBorder="1" applyAlignment="1">
      <alignment vertical="top"/>
    </xf>
    <xf numFmtId="3" fontId="0" fillId="28" borderId="50" xfId="0" applyNumberFormat="1" applyFont="1" applyFill="1" applyBorder="1" applyAlignment="1">
      <alignment vertical="top"/>
    </xf>
    <xf numFmtId="3" fontId="0" fillId="28" borderId="52" xfId="0" applyNumberFormat="1" applyFont="1" applyFill="1" applyBorder="1" applyAlignment="1">
      <alignment vertical="top"/>
    </xf>
    <xf numFmtId="3" fontId="0" fillId="28" borderId="83" xfId="0" applyNumberFormat="1" applyFont="1" applyFill="1" applyBorder="1" applyAlignment="1">
      <alignment vertical="top"/>
    </xf>
    <xf numFmtId="3" fontId="0" fillId="28" borderId="55" xfId="0" applyNumberFormat="1" applyFont="1" applyFill="1" applyBorder="1" applyAlignment="1">
      <alignment vertical="top"/>
    </xf>
    <xf numFmtId="3" fontId="0" fillId="28" borderId="56" xfId="0" applyNumberFormat="1" applyFont="1" applyFill="1" applyBorder="1" applyAlignment="1">
      <alignment vertical="top"/>
    </xf>
    <xf numFmtId="0" fontId="233" fillId="77" borderId="0" xfId="0" applyFont="1" applyFill="1" applyAlignment="1">
      <alignment/>
    </xf>
    <xf numFmtId="0" fontId="40" fillId="83" borderId="0" xfId="0" applyFont="1" applyFill="1"/>
    <xf numFmtId="0" fontId="0" fillId="77" borderId="0" xfId="0" applyFill="1" applyAlignment="1">
      <alignment wrapText="1"/>
    </xf>
    <xf numFmtId="0" fontId="48" fillId="78" borderId="51" xfId="0" applyFont="1" applyFill="1" applyBorder="1" applyAlignment="1">
      <alignment horizontal="center" vertical="center" wrapText="1"/>
    </xf>
    <xf numFmtId="0" fontId="40" fillId="77" borderId="28" xfId="0" applyFont="1" applyFill="1" applyBorder="1" applyAlignment="1">
      <alignment wrapText="1"/>
    </xf>
    <xf numFmtId="0" fontId="44" fillId="77" borderId="15" xfId="0" applyFont="1" applyFill="1" applyBorder="1" applyAlignment="1">
      <alignment wrapText="1"/>
    </xf>
    <xf numFmtId="0" fontId="87" fillId="77" borderId="0" xfId="0" applyFont="1" applyFill="1" applyBorder="1" applyAlignment="1">
      <alignment/>
    </xf>
    <xf numFmtId="0" fontId="0" fillId="77" borderId="0" xfId="0" applyFill="1" applyBorder="1" applyAlignment="1">
      <alignment/>
    </xf>
    <xf numFmtId="0" fontId="0" fillId="77" borderId="19" xfId="0" applyFill="1" applyBorder="1" applyAlignment="1">
      <alignment/>
    </xf>
    <xf numFmtId="0" fontId="44" fillId="77" borderId="53" xfId="0" applyFont="1" applyFill="1" applyBorder="1" applyAlignment="1">
      <alignment wrapText="1"/>
    </xf>
    <xf numFmtId="0" fontId="87" fillId="77" borderId="16" xfId="0" applyFont="1" applyFill="1" applyBorder="1" applyAlignment="1">
      <alignment/>
    </xf>
    <xf numFmtId="0" fontId="0" fillId="77" borderId="16" xfId="0" applyFill="1" applyBorder="1" applyAlignment="1">
      <alignment/>
    </xf>
    <xf numFmtId="0" fontId="0" fillId="77" borderId="78" xfId="0" applyFill="1" applyBorder="1" applyAlignment="1">
      <alignment/>
    </xf>
    <xf numFmtId="0" fontId="40" fillId="77" borderId="68" xfId="0" applyFont="1" applyFill="1" applyBorder="1" applyAlignment="1">
      <alignment wrapText="1"/>
    </xf>
    <xf numFmtId="0" fontId="0" fillId="77" borderId="28" xfId="0" applyFill="1" applyBorder="1" applyAlignment="1">
      <alignment wrapText="1"/>
    </xf>
    <xf numFmtId="0" fontId="0" fillId="77" borderId="20" xfId="0" applyFill="1" applyBorder="1" applyAlignment="1">
      <alignment/>
    </xf>
    <xf numFmtId="0" fontId="0" fillId="77" borderId="60" xfId="0" applyFill="1" applyBorder="1" applyAlignment="1">
      <alignment/>
    </xf>
    <xf numFmtId="0" fontId="40" fillId="77" borderId="15" xfId="0" applyFont="1" applyFill="1" applyBorder="1" applyAlignment="1">
      <alignment wrapText="1"/>
    </xf>
    <xf numFmtId="0" fontId="44" fillId="77" borderId="0" xfId="0" applyFont="1" applyFill="1" applyBorder="1" applyAlignment="1">
      <alignment/>
    </xf>
    <xf numFmtId="0" fontId="0" fillId="77" borderId="53" xfId="0" applyFill="1" applyBorder="1" applyAlignment="1">
      <alignment wrapText="1"/>
    </xf>
    <xf numFmtId="0" fontId="44" fillId="77" borderId="20" xfId="0" applyFont="1" applyFill="1" applyBorder="1" applyAlignment="1">
      <alignment vertical="center"/>
    </xf>
    <xf numFmtId="0" fontId="234" fillId="77" borderId="28" xfId="0" applyFont="1" applyFill="1" applyBorder="1" applyAlignment="1">
      <alignment vertical="center" wrapText="1"/>
    </xf>
    <xf numFmtId="0" fontId="0" fillId="77" borderId="15" xfId="0" applyFill="1" applyBorder="1" applyAlignment="1">
      <alignment wrapText="1"/>
    </xf>
    <xf numFmtId="0" fontId="6" fillId="77" borderId="0" xfId="0" applyFont="1" applyFill="1" applyBorder="1" applyAlignment="1">
      <alignment/>
    </xf>
    <xf numFmtId="0" fontId="234" fillId="77" borderId="53" xfId="0" applyFont="1" applyFill="1" applyBorder="1" applyAlignment="1">
      <alignment vertical="center" wrapText="1"/>
    </xf>
    <xf numFmtId="0" fontId="44" fillId="77" borderId="30" xfId="0" applyFont="1" applyFill="1" applyBorder="1" applyAlignment="1">
      <alignment/>
    </xf>
    <xf numFmtId="0" fontId="0" fillId="77" borderId="30" xfId="0" applyFill="1" applyBorder="1" applyAlignment="1">
      <alignment/>
    </xf>
    <xf numFmtId="0" fontId="0" fillId="77" borderId="69" xfId="0" applyFill="1" applyBorder="1" applyAlignment="1">
      <alignment/>
    </xf>
    <xf numFmtId="10" fontId="37" fillId="0" borderId="64" xfId="0" applyNumberFormat="1" applyFont="1" applyFill="1" applyBorder="1" applyAlignment="1" applyProtection="1">
      <alignment horizontal="center"/>
      <protection locked="0"/>
    </xf>
    <xf numFmtId="0" fontId="218" fillId="77" borderId="0" xfId="0" applyFont="1" applyFill="1" applyBorder="1" applyAlignment="1">
      <alignment horizontal="left" vertical="center"/>
    </xf>
    <xf numFmtId="169" fontId="208" fillId="77" borderId="0" xfId="16" applyFont="1" applyFill="1" applyBorder="1" applyAlignment="1">
      <alignment horizontal="left" vertical="center"/>
    </xf>
    <xf numFmtId="181" fontId="208" fillId="28" borderId="63" xfId="18" applyNumberFormat="1" applyFont="1" applyFill="1" applyBorder="1" applyAlignment="1">
      <alignment horizontal="left" vertical="center"/>
    </xf>
    <xf numFmtId="0" fontId="10" fillId="77" borderId="0" xfId="0" applyFont="1" applyFill="1" applyBorder="1" applyAlignment="1">
      <alignment/>
    </xf>
    <xf numFmtId="0" fontId="44" fillId="77" borderId="0" xfId="0" applyFont="1" applyFill="1" applyBorder="1" applyAlignment="1">
      <alignment horizontal="center"/>
    </xf>
    <xf numFmtId="0" fontId="44" fillId="77" borderId="0" xfId="0" applyFont="1" applyFill="1" applyBorder="1" applyAlignment="1">
      <alignment horizontal="left" wrapText="1"/>
    </xf>
    <xf numFmtId="181" fontId="208" fillId="77" borderId="0" xfId="18" applyNumberFormat="1" applyFont="1" applyFill="1" applyBorder="1" applyAlignment="1">
      <alignment horizontal="left" vertical="center"/>
    </xf>
    <xf numFmtId="0" fontId="44" fillId="77" borderId="0" xfId="0" applyFont="1" applyFill="1" applyBorder="1" applyAlignment="1">
      <alignment wrapText="1"/>
    </xf>
    <xf numFmtId="0" fontId="87" fillId="77" borderId="0" xfId="0" applyFont="1" applyFill="1" applyBorder="1" applyAlignment="1">
      <alignment horizontal="left" vertical="center"/>
    </xf>
    <xf numFmtId="10" fontId="41" fillId="0" borderId="64" xfId="0" applyNumberFormat="1" applyFont="1" applyFill="1" applyBorder="1" applyAlignment="1" applyProtection="1">
      <alignment horizontal="center"/>
      <protection locked="0"/>
    </xf>
    <xf numFmtId="0" fontId="237" fillId="84" borderId="0" xfId="0" applyFont="1" applyFill="1"/>
    <xf numFmtId="0" fontId="0" fillId="84" borderId="0" xfId="0" applyFill="1"/>
    <xf numFmtId="0" fontId="0" fillId="85" borderId="0" xfId="0" applyFill="1"/>
    <xf numFmtId="3" fontId="0" fillId="0" borderId="0" xfId="0" applyNumberFormat="1" applyFill="1" applyProtection="1">
      <protection locked="0"/>
    </xf>
    <xf numFmtId="0" fontId="0" fillId="0" borderId="0" xfId="0" applyFill="1" applyProtection="1">
      <protection locked="0"/>
    </xf>
    <xf numFmtId="3" fontId="0" fillId="85" borderId="0" xfId="0" applyNumberFormat="1" applyFill="1"/>
    <xf numFmtId="2" fontId="0" fillId="0" borderId="0" xfId="0" applyNumberFormat="1" applyFill="1" applyProtection="1">
      <protection locked="0"/>
    </xf>
    <xf numFmtId="0" fontId="237" fillId="84" borderId="0" xfId="0" applyFont="1" applyFill="1" applyAlignment="1">
      <alignment wrapText="1"/>
    </xf>
    <xf numFmtId="17" fontId="237" fillId="86" borderId="30" xfId="0" applyNumberFormat="1" applyFont="1" applyFill="1" applyBorder="1"/>
    <xf numFmtId="0" fontId="237" fillId="86" borderId="30" xfId="0" applyFont="1" applyFill="1" applyBorder="1" applyProtection="1">
      <protection locked="0"/>
    </xf>
    <xf numFmtId="0" fontId="237" fillId="86" borderId="30" xfId="0" applyFont="1" applyFill="1" applyBorder="1"/>
    <xf numFmtId="17" fontId="0" fillId="85" borderId="0" xfId="0" applyNumberFormat="1" applyFill="1"/>
    <xf numFmtId="2" fontId="0" fillId="0" borderId="0" xfId="0" applyNumberFormat="1" applyFill="1"/>
    <xf numFmtId="1" fontId="0" fillId="85" borderId="0" xfId="0" applyNumberFormat="1" applyFill="1"/>
    <xf numFmtId="1" fontId="237" fillId="86" borderId="30" xfId="0" applyNumberFormat="1" applyFont="1" applyFill="1" applyBorder="1"/>
    <xf numFmtId="17" fontId="237" fillId="86" borderId="0" xfId="0" applyNumberFormat="1" applyFont="1" applyFill="1" applyBorder="1"/>
    <xf numFmtId="0" fontId="237" fillId="86" borderId="0" xfId="0" applyFont="1" applyFill="1" applyBorder="1" applyProtection="1">
      <protection locked="0"/>
    </xf>
    <xf numFmtId="0" fontId="237" fillId="86" borderId="0" xfId="0" applyFont="1" applyFill="1" applyBorder="1"/>
    <xf numFmtId="1" fontId="237" fillId="86" borderId="0" xfId="0" applyNumberFormat="1" applyFont="1" applyFill="1" applyBorder="1"/>
    <xf numFmtId="0" fontId="237" fillId="86" borderId="0" xfId="18" applyNumberFormat="1" applyFont="1" applyFill="1" applyBorder="1"/>
    <xf numFmtId="17" fontId="237" fillId="0" borderId="0" xfId="0" applyNumberFormat="1" applyFont="1" applyFill="1" applyBorder="1"/>
    <xf numFmtId="0" fontId="237" fillId="0" borderId="0" xfId="0" applyFont="1" applyFill="1" applyBorder="1" applyProtection="1">
      <protection locked="0"/>
    </xf>
    <xf numFmtId="0" fontId="237" fillId="0" borderId="0" xfId="0" applyFont="1" applyFill="1" applyBorder="1"/>
    <xf numFmtId="1" fontId="237" fillId="0" borderId="0" xfId="0" applyNumberFormat="1" applyFont="1" applyFill="1" applyBorder="1"/>
    <xf numFmtId="4" fontId="237" fillId="84" borderId="0" xfId="0" applyNumberFormat="1" applyFont="1" applyFill="1"/>
    <xf numFmtId="0" fontId="0" fillId="0" borderId="0" xfId="0" applyNumberFormat="1" applyFont="1" applyBorder="1" applyAlignment="1">
      <alignment/>
    </xf>
    <xf numFmtId="174" fontId="48" fillId="78" borderId="0" xfId="25" applyNumberFormat="1" applyFont="1" applyFill="1" applyBorder="1" applyAlignment="1">
      <alignment horizontal="center" vertical="center" wrapText="1"/>
      <protection/>
    </xf>
    <xf numFmtId="0" fontId="41" fillId="87" borderId="0" xfId="0" applyNumberFormat="1" applyFont="1" applyFill="1" applyBorder="1" applyAlignment="1">
      <alignment vertical="top" wrapText="1"/>
    </xf>
    <xf numFmtId="0" fontId="0" fillId="87" borderId="0" xfId="0" applyFont="1" applyFill="1" applyBorder="1"/>
    <xf numFmtId="0" fontId="41" fillId="0" borderId="0" xfId="0" applyNumberFormat="1" applyFont="1" applyBorder="1" applyAlignment="1">
      <alignment vertical="top" wrapText="1"/>
    </xf>
    <xf numFmtId="0" fontId="0" fillId="0" borderId="0" xfId="0" applyFont="1" applyBorder="1"/>
    <xf numFmtId="0" fontId="41" fillId="87" borderId="0" xfId="0" applyNumberFormat="1" applyFont="1" applyFill="1" applyBorder="1" applyAlignment="1">
      <alignment vertical="top"/>
    </xf>
    <xf numFmtId="0" fontId="41" fillId="0" borderId="0" xfId="0" applyNumberFormat="1" applyFont="1" applyBorder="1" applyAlignment="1">
      <alignment vertical="top"/>
    </xf>
    <xf numFmtId="174" fontId="48" fillId="78" borderId="0" xfId="25" applyNumberFormat="1" applyFont="1" applyFill="1" applyBorder="1" applyAlignment="1">
      <alignment vertical="center" wrapText="1"/>
      <protection/>
    </xf>
    <xf numFmtId="0" fontId="0" fillId="87" borderId="0" xfId="0" applyFont="1" applyFill="1" applyBorder="1" applyAlignment="1">
      <alignment/>
    </xf>
    <xf numFmtId="0" fontId="0" fillId="0" borderId="0" xfId="0" applyFont="1" applyBorder="1" applyAlignment="1">
      <alignment/>
    </xf>
    <xf numFmtId="0" fontId="0" fillId="0" borderId="0" xfId="0" applyFont="1" applyFill="1" applyBorder="1"/>
    <xf numFmtId="0" fontId="82" fillId="0" borderId="0" xfId="0" applyNumberFormat="1" applyFont="1" applyBorder="1" applyAlignment="1">
      <alignment wrapText="1"/>
    </xf>
    <xf numFmtId="0" fontId="82" fillId="87" borderId="0" xfId="0" applyNumberFormat="1" applyFont="1" applyFill="1" applyBorder="1" applyAlignment="1">
      <alignment wrapText="1"/>
    </xf>
    <xf numFmtId="173" fontId="87" fillId="28" borderId="57" xfId="0" applyNumberFormat="1" applyFont="1" applyFill="1" applyBorder="1" applyAlignment="1">
      <alignment horizontal="center"/>
    </xf>
    <xf numFmtId="38" fontId="44" fillId="28" borderId="9" xfId="0" applyNumberFormat="1" applyFont="1" applyFill="1" applyBorder="1" applyAlignment="1" applyProtection="1">
      <alignment horizontal="center"/>
      <protection locked="0"/>
    </xf>
    <xf numFmtId="3" fontId="41" fillId="82" borderId="50" xfId="0" applyNumberFormat="1" applyFont="1" applyFill="1" applyBorder="1" applyAlignment="1" applyProtection="1">
      <alignment horizontal="center" vertical="center"/>
      <protection locked="0"/>
    </xf>
    <xf numFmtId="3" fontId="41" fillId="82" borderId="94" xfId="0" applyNumberFormat="1" applyFont="1" applyFill="1" applyBorder="1" applyAlignment="1" applyProtection="1">
      <alignment horizontal="center" vertical="center"/>
      <protection locked="0"/>
    </xf>
    <xf numFmtId="0" fontId="218" fillId="77" borderId="15" xfId="0" applyFont="1" applyFill="1" applyBorder="1" applyAlignment="1" applyProtection="1">
      <alignment vertical="top" wrapText="1"/>
      <protection locked="0"/>
    </xf>
    <xf numFmtId="3" fontId="218" fillId="77" borderId="15" xfId="0" applyNumberFormat="1" applyFont="1" applyFill="1" applyBorder="1" applyAlignment="1" applyProtection="1">
      <alignment vertical="center"/>
      <protection locked="0"/>
    </xf>
    <xf numFmtId="10" fontId="41" fillId="28" borderId="0" xfId="15" applyNumberFormat="1" applyFont="1" applyFill="1" applyBorder="1" applyAlignment="1">
      <alignment horizontal="center" vertical="center"/>
    </xf>
    <xf numFmtId="10" fontId="41" fillId="82" borderId="0" xfId="0" applyNumberFormat="1" applyFont="1" applyFill="1" applyAlignment="1">
      <alignment horizontal="center" vertical="center"/>
    </xf>
    <xf numFmtId="3" fontId="203" fillId="77" borderId="75" xfId="0" applyNumberFormat="1" applyFont="1" applyFill="1" applyBorder="1" applyAlignment="1" applyProtection="1">
      <alignment horizontal="center" vertical="center"/>
      <protection locked="0"/>
    </xf>
    <xf numFmtId="3" fontId="54" fillId="77" borderId="16" xfId="0" applyNumberFormat="1" applyFont="1" applyFill="1" applyBorder="1" applyAlignment="1" applyProtection="1">
      <alignment horizontal="center" vertical="center"/>
      <protection locked="0"/>
    </xf>
    <xf numFmtId="3" fontId="41" fillId="28" borderId="95" xfId="0" applyNumberFormat="1" applyFont="1" applyFill="1" applyBorder="1" applyAlignment="1" applyProtection="1">
      <alignment horizontal="center" vertical="center"/>
      <protection locked="0"/>
    </xf>
    <xf numFmtId="3" fontId="41" fillId="28" borderId="0" xfId="0" applyNumberFormat="1" applyFont="1" applyFill="1" applyBorder="1" applyAlignment="1" applyProtection="1">
      <alignment horizontal="center" vertical="center"/>
      <protection locked="0"/>
    </xf>
    <xf numFmtId="3" fontId="41" fillId="28" borderId="96" xfId="0" applyNumberFormat="1" applyFont="1" applyFill="1" applyBorder="1" applyAlignment="1" applyProtection="1">
      <alignment horizontal="center" vertical="center"/>
      <protection locked="0"/>
    </xf>
    <xf numFmtId="3" fontId="41" fillId="28" borderId="61" xfId="0" applyNumberFormat="1" applyFont="1" applyFill="1" applyBorder="1" applyAlignment="1" applyProtection="1">
      <alignment horizontal="center" vertical="center"/>
      <protection locked="0"/>
    </xf>
    <xf numFmtId="3" fontId="41" fillId="28" borderId="97" xfId="0" applyNumberFormat="1" applyFont="1" applyFill="1" applyBorder="1" applyAlignment="1" applyProtection="1">
      <alignment horizontal="center" vertical="center"/>
      <protection locked="0"/>
    </xf>
    <xf numFmtId="10" fontId="54" fillId="28" borderId="59" xfId="0" applyNumberFormat="1" applyFont="1" applyFill="1" applyBorder="1" applyAlignment="1">
      <alignment horizontal="center"/>
    </xf>
    <xf numFmtId="1" fontId="54" fillId="77" borderId="28" xfId="0" applyNumberFormat="1" applyFont="1" applyFill="1" applyBorder="1" applyAlignment="1" applyProtection="1">
      <alignment horizontal="center"/>
      <protection locked="0"/>
    </xf>
    <xf numFmtId="1" fontId="54" fillId="77" borderId="85" xfId="0" applyNumberFormat="1" applyFont="1" applyFill="1" applyBorder="1" applyAlignment="1" applyProtection="1">
      <alignment horizontal="center"/>
      <protection locked="0"/>
    </xf>
    <xf numFmtId="0" fontId="42" fillId="77" borderId="0" xfId="0" applyFont="1" applyFill="1" applyBorder="1" applyAlignment="1">
      <alignment horizontal="center" vertical="center"/>
    </xf>
    <xf numFmtId="0" fontId="235" fillId="77" borderId="0" xfId="0" applyFont="1" applyFill="1" applyBorder="1" applyAlignment="1">
      <alignment wrapText="1"/>
    </xf>
    <xf numFmtId="0" fontId="235" fillId="77" borderId="19" xfId="0" applyFont="1" applyFill="1" applyBorder="1" applyAlignment="1">
      <alignment wrapText="1"/>
    </xf>
    <xf numFmtId="0" fontId="87" fillId="77" borderId="0" xfId="0" applyFont="1" applyFill="1" applyBorder="1" applyAlignment="1">
      <alignment wrapText="1"/>
    </xf>
    <xf numFmtId="0" fontId="87" fillId="77" borderId="19" xfId="0" applyFont="1" applyFill="1" applyBorder="1" applyAlignment="1">
      <alignment wrapText="1"/>
    </xf>
    <xf numFmtId="0" fontId="44" fillId="77" borderId="20" xfId="0" applyFont="1" applyFill="1" applyBorder="1" applyAlignment="1">
      <alignment wrapText="1"/>
    </xf>
    <xf numFmtId="0" fontId="44" fillId="77" borderId="60" xfId="0" applyFont="1" applyFill="1" applyBorder="1" applyAlignment="1">
      <alignment wrapText="1"/>
    </xf>
    <xf numFmtId="0" fontId="48" fillId="78" borderId="15" xfId="0" applyFont="1" applyFill="1" applyBorder="1" applyAlignment="1">
      <alignment horizontal="center" vertical="center"/>
    </xf>
    <xf numFmtId="0" fontId="48" fillId="78" borderId="0" xfId="0" applyFont="1" applyFill="1" applyBorder="1" applyAlignment="1">
      <alignment horizontal="center" vertical="center"/>
    </xf>
    <xf numFmtId="0" fontId="87" fillId="77" borderId="20" xfId="0" applyFont="1" applyFill="1" applyBorder="1" applyAlignment="1">
      <alignment wrapText="1"/>
    </xf>
    <xf numFmtId="0" fontId="87" fillId="77" borderId="60" xfId="0" applyFont="1" applyFill="1" applyBorder="1" applyAlignment="1">
      <alignment wrapText="1"/>
    </xf>
    <xf numFmtId="0" fontId="44" fillId="77" borderId="30" xfId="0" applyFont="1" applyFill="1" applyBorder="1" applyAlignment="1">
      <alignment wrapText="1"/>
    </xf>
    <xf numFmtId="0" fontId="44" fillId="77" borderId="69" xfId="0" applyFont="1" applyFill="1" applyBorder="1" applyAlignment="1">
      <alignment wrapText="1"/>
    </xf>
    <xf numFmtId="0" fontId="44" fillId="77" borderId="30" xfId="0" applyFont="1" applyFill="1" applyBorder="1" applyAlignment="1">
      <alignment vertical="center" wrapText="1"/>
    </xf>
    <xf numFmtId="0" fontId="44" fillId="77" borderId="69" xfId="0" applyFont="1" applyFill="1" applyBorder="1" applyAlignment="1">
      <alignment vertical="center" wrapText="1"/>
    </xf>
    <xf numFmtId="0" fontId="226" fillId="77" borderId="0" xfId="0" applyFont="1" applyFill="1" applyAlignment="1">
      <alignment horizontal="left"/>
    </xf>
    <xf numFmtId="0" fontId="87" fillId="77" borderId="28" xfId="0" applyFont="1" applyFill="1" applyBorder="1" applyAlignment="1">
      <alignment horizontal="center" wrapText="1"/>
    </xf>
    <xf numFmtId="0" fontId="87" fillId="77" borderId="20" xfId="0" applyFont="1" applyFill="1" applyBorder="1" applyAlignment="1">
      <alignment horizontal="center" wrapText="1"/>
    </xf>
    <xf numFmtId="0" fontId="87" fillId="77" borderId="60" xfId="0" applyFont="1" applyFill="1" applyBorder="1" applyAlignment="1">
      <alignment horizontal="center" wrapText="1"/>
    </xf>
    <xf numFmtId="0" fontId="87" fillId="77" borderId="15" xfId="0" applyFont="1" applyFill="1" applyBorder="1" applyAlignment="1">
      <alignment horizontal="center" wrapText="1"/>
    </xf>
    <xf numFmtId="0" fontId="87" fillId="77" borderId="0" xfId="0" applyFont="1" applyFill="1" applyBorder="1" applyAlignment="1">
      <alignment horizontal="center" wrapText="1"/>
    </xf>
    <xf numFmtId="0" fontId="87" fillId="77" borderId="19" xfId="0" applyFont="1" applyFill="1" applyBorder="1" applyAlignment="1">
      <alignment horizontal="center" wrapText="1"/>
    </xf>
    <xf numFmtId="0" fontId="87" fillId="77" borderId="53" xfId="0" applyFont="1" applyFill="1" applyBorder="1" applyAlignment="1">
      <alignment horizontal="center" wrapText="1"/>
    </xf>
    <xf numFmtId="0" fontId="87" fillId="77" borderId="16" xfId="0" applyFont="1" applyFill="1" applyBorder="1" applyAlignment="1">
      <alignment horizontal="center" wrapText="1"/>
    </xf>
    <xf numFmtId="0" fontId="87" fillId="77" borderId="78" xfId="0" applyFont="1" applyFill="1" applyBorder="1" applyAlignment="1">
      <alignment horizontal="center" wrapText="1"/>
    </xf>
    <xf numFmtId="175" fontId="87" fillId="28" borderId="68" xfId="0" applyNumberFormat="1" applyFont="1" applyFill="1" applyBorder="1" applyAlignment="1">
      <alignment horizontal="left"/>
    </xf>
    <xf numFmtId="175" fontId="87" fillId="28" borderId="69" xfId="0" applyNumberFormat="1" applyFont="1" applyFill="1" applyBorder="1" applyAlignment="1">
      <alignment horizontal="left"/>
    </xf>
    <xf numFmtId="0" fontId="87" fillId="83" borderId="0" xfId="0" applyFont="1" applyFill="1" applyBorder="1" applyAlignment="1">
      <alignment horizontal="left" vertical="center" wrapText="1"/>
    </xf>
    <xf numFmtId="175" fontId="43" fillId="77" borderId="68" xfId="0" applyNumberFormat="1" applyFont="1" applyFill="1" applyBorder="1" applyAlignment="1">
      <alignment horizontal="left"/>
    </xf>
    <xf numFmtId="175" fontId="43" fillId="77" borderId="69" xfId="0" applyNumberFormat="1" applyFont="1" applyFill="1" applyBorder="1" applyAlignment="1">
      <alignment horizontal="left"/>
    </xf>
    <xf numFmtId="174" fontId="209" fillId="78" borderId="68" xfId="25" applyNumberFormat="1" applyFont="1" applyFill="1" applyBorder="1" applyAlignment="1">
      <alignment horizontal="center" vertical="center" wrapText="1"/>
      <protection/>
    </xf>
    <xf numFmtId="174" fontId="209" fillId="78" borderId="69" xfId="25" applyNumberFormat="1" applyFont="1" applyFill="1" applyBorder="1" applyAlignment="1">
      <alignment horizontal="center" vertical="center" wrapText="1"/>
      <protection/>
    </xf>
    <xf numFmtId="175" fontId="87" fillId="28" borderId="68" xfId="0" applyNumberFormat="1" applyFont="1" applyFill="1" applyBorder="1" applyAlignment="1">
      <alignment horizontal="left"/>
    </xf>
    <xf numFmtId="175" fontId="87" fillId="28" borderId="69" xfId="0" applyNumberFormat="1" applyFont="1" applyFill="1" applyBorder="1" applyAlignment="1">
      <alignment horizontal="left"/>
    </xf>
    <xf numFmtId="0" fontId="0" fillId="28" borderId="68" xfId="0" applyFill="1" applyBorder="1" applyAlignment="1">
      <alignment horizontal="left" wrapText="1"/>
    </xf>
    <xf numFmtId="0" fontId="0" fillId="28" borderId="69" xfId="0" applyFill="1" applyBorder="1" applyAlignment="1">
      <alignment horizontal="left" wrapText="1"/>
    </xf>
    <xf numFmtId="0" fontId="0" fillId="28" borderId="68" xfId="0" applyFill="1" applyBorder="1" applyAlignment="1">
      <alignment horizontal="left"/>
    </xf>
    <xf numFmtId="0" fontId="0" fillId="28" borderId="69" xfId="0" applyFill="1" applyBorder="1" applyAlignment="1">
      <alignment horizontal="left"/>
    </xf>
    <xf numFmtId="0" fontId="209" fillId="78" borderId="68" xfId="0" applyFont="1" applyFill="1" applyBorder="1" applyAlignment="1">
      <alignment horizontal="center"/>
    </xf>
    <xf numFmtId="0" fontId="209" fillId="78" borderId="69" xfId="0" applyFont="1" applyFill="1" applyBorder="1" applyAlignment="1">
      <alignment horizontal="center"/>
    </xf>
    <xf numFmtId="0" fontId="208" fillId="83" borderId="0" xfId="59" applyNumberFormat="1" applyFont="1" applyFill="1" applyBorder="1" applyAlignment="1" applyProtection="1">
      <alignment horizontal="left" vertical="center" wrapText="1"/>
      <protection locked="0"/>
    </xf>
    <xf numFmtId="0" fontId="215" fillId="28" borderId="20" xfId="0" applyFont="1" applyFill="1" applyBorder="1" applyAlignment="1" applyProtection="1">
      <alignment wrapText="1"/>
      <protection locked="0"/>
    </xf>
    <xf numFmtId="0" fontId="0" fillId="0" borderId="20" xfId="0" applyBorder="1" applyAlignment="1">
      <alignment wrapText="1"/>
    </xf>
    <xf numFmtId="0" fontId="41" fillId="77" borderId="80" xfId="0" applyFont="1" applyFill="1" applyBorder="1" applyAlignment="1" applyProtection="1">
      <alignment horizontal="center" vertical="center" wrapText="1"/>
      <protection locked="0"/>
    </xf>
    <xf numFmtId="0" fontId="41" fillId="77" borderId="95" xfId="0" applyFont="1" applyFill="1" applyBorder="1" applyAlignment="1" applyProtection="1">
      <alignment horizontal="center" vertical="center" wrapText="1"/>
      <protection locked="0"/>
    </xf>
    <xf numFmtId="0" fontId="41" fillId="77" borderId="94" xfId="0" applyFont="1" applyFill="1" applyBorder="1" applyAlignment="1" applyProtection="1">
      <alignment horizontal="center" vertical="center" wrapText="1"/>
      <protection locked="0"/>
    </xf>
    <xf numFmtId="0" fontId="87" fillId="83" borderId="0" xfId="59" applyNumberFormat="1" applyFont="1" applyFill="1" applyBorder="1" applyAlignment="1">
      <alignment horizontal="left" vertical="center" wrapText="1"/>
    </xf>
    <xf numFmtId="0" fontId="44" fillId="83" borderId="0" xfId="0" applyFont="1" applyFill="1" applyBorder="1" applyAlignment="1">
      <alignment horizontal="left" vertical="center" wrapText="1"/>
    </xf>
    <xf numFmtId="0" fontId="40" fillId="77" borderId="0" xfId="0" applyFont="1" applyFill="1" applyBorder="1" applyAlignment="1">
      <alignment horizontal="left" vertical="top"/>
    </xf>
    <xf numFmtId="0" fontId="41" fillId="77" borderId="98" xfId="0" applyFont="1" applyFill="1" applyBorder="1" applyAlignment="1" applyProtection="1">
      <alignment horizontal="center" vertical="center" wrapText="1"/>
      <protection locked="0"/>
    </xf>
    <xf numFmtId="0" fontId="41" fillId="77" borderId="99" xfId="0" applyFont="1" applyFill="1" applyBorder="1" applyAlignment="1" applyProtection="1">
      <alignment horizontal="center" vertical="center" wrapText="1"/>
      <protection locked="0"/>
    </xf>
    <xf numFmtId="178" fontId="208" fillId="83" borderId="89" xfId="59" applyNumberFormat="1" applyFont="1" applyFill="1" applyBorder="1" applyAlignment="1">
      <alignment horizontal="left" vertical="center"/>
    </xf>
    <xf numFmtId="178" fontId="208" fillId="83" borderId="100" xfId="59" applyNumberFormat="1" applyFont="1" applyFill="1" applyBorder="1" applyAlignment="1">
      <alignment horizontal="left" vertical="center"/>
    </xf>
    <xf numFmtId="0" fontId="44" fillId="83" borderId="0" xfId="0" applyFont="1" applyFill="1" applyAlignment="1">
      <alignment horizontal="left" vertical="center" wrapText="1"/>
    </xf>
    <xf numFmtId="0" fontId="40" fillId="77" borderId="0" xfId="0" applyFont="1" applyFill="1" applyBorder="1" applyAlignment="1" applyProtection="1">
      <alignment horizontal="left" vertical="top"/>
      <protection locked="0"/>
    </xf>
    <xf numFmtId="0" fontId="87" fillId="83" borderId="0" xfId="0" applyFont="1" applyFill="1" applyBorder="1" applyAlignment="1" applyProtection="1">
      <alignment horizontal="left" vertical="center" wrapText="1"/>
      <protection locked="0"/>
    </xf>
    <xf numFmtId="0" fontId="48" fillId="78" borderId="101" xfId="0" applyNumberFormat="1" applyFont="1" applyFill="1" applyBorder="1" applyAlignment="1" applyProtection="1">
      <alignment horizontal="center" vertical="center" wrapText="1"/>
      <protection locked="0"/>
    </xf>
    <xf numFmtId="0" fontId="48" fillId="78" borderId="102" xfId="0" applyNumberFormat="1" applyFont="1" applyFill="1" applyBorder="1" applyAlignment="1" applyProtection="1">
      <alignment horizontal="center" vertical="center" wrapText="1"/>
      <protection locked="0"/>
    </xf>
    <xf numFmtId="0" fontId="48" fillId="78" borderId="103" xfId="0" applyFont="1" applyFill="1" applyBorder="1" applyAlignment="1" applyProtection="1">
      <alignment horizontal="center" vertical="center" wrapText="1"/>
      <protection locked="0"/>
    </xf>
    <xf numFmtId="0" fontId="48" fillId="78" borderId="104" xfId="0" applyFont="1" applyFill="1" applyBorder="1" applyAlignment="1" applyProtection="1">
      <alignment horizontal="center" vertical="center" wrapText="1"/>
      <protection locked="0"/>
    </xf>
    <xf numFmtId="0" fontId="48" fillId="78" borderId="105" xfId="0" applyNumberFormat="1" applyFont="1" applyFill="1" applyBorder="1" applyAlignment="1" applyProtection="1">
      <alignment horizontal="center" vertical="center" wrapText="1"/>
      <protection locked="0"/>
    </xf>
    <xf numFmtId="0" fontId="48" fillId="78" borderId="106" xfId="0" applyNumberFormat="1" applyFont="1" applyFill="1" applyBorder="1" applyAlignment="1" applyProtection="1">
      <alignment horizontal="center" vertical="center" wrapText="1"/>
      <protection locked="0"/>
    </xf>
    <xf numFmtId="0" fontId="48" fillId="78" borderId="107" xfId="0" applyNumberFormat="1" applyFont="1" applyFill="1" applyBorder="1" applyAlignment="1" applyProtection="1">
      <alignment horizontal="center" vertical="center" wrapText="1"/>
      <protection locked="0"/>
    </xf>
    <xf numFmtId="0" fontId="48" fillId="78" borderId="108" xfId="0" applyNumberFormat="1" applyFont="1" applyFill="1" applyBorder="1" applyAlignment="1" applyProtection="1">
      <alignment horizontal="center" vertical="center" wrapText="1"/>
      <protection locked="0"/>
    </xf>
    <xf numFmtId="0" fontId="48" fillId="78" borderId="109" xfId="0" applyNumberFormat="1" applyFont="1" applyFill="1" applyBorder="1" applyAlignment="1" applyProtection="1">
      <alignment horizontal="center" vertical="center" wrapText="1"/>
      <protection locked="0"/>
    </xf>
    <xf numFmtId="0" fontId="48" fillId="78" borderId="110" xfId="0" applyNumberFormat="1" applyFont="1" applyFill="1" applyBorder="1" applyAlignment="1" applyProtection="1">
      <alignment horizontal="center" vertical="center" wrapText="1"/>
      <protection locked="0"/>
    </xf>
    <xf numFmtId="0" fontId="48" fillId="78" borderId="103" xfId="0" applyNumberFormat="1" applyFont="1" applyFill="1" applyBorder="1" applyAlignment="1" applyProtection="1">
      <alignment horizontal="center" vertical="center" wrapText="1"/>
      <protection locked="0"/>
    </xf>
    <xf numFmtId="0" fontId="48" fillId="78" borderId="111" xfId="0" applyNumberFormat="1" applyFont="1" applyFill="1" applyBorder="1" applyAlignment="1" applyProtection="1">
      <alignment horizontal="center" vertical="center" wrapText="1"/>
      <protection locked="0"/>
    </xf>
    <xf numFmtId="0" fontId="40" fillId="77" borderId="0" xfId="0" applyFont="1" applyFill="1" applyAlignment="1">
      <alignment horizontal="left" vertical="top" wrapText="1"/>
    </xf>
    <xf numFmtId="0" fontId="87" fillId="83" borderId="0" xfId="0" applyFont="1" applyFill="1" applyBorder="1" applyAlignment="1">
      <alignment horizontal="left" wrapText="1"/>
    </xf>
    <xf numFmtId="0" fontId="233" fillId="77" borderId="16" xfId="0" applyFont="1" applyFill="1" applyBorder="1" applyAlignment="1">
      <alignment horizontal="left"/>
    </xf>
    <xf numFmtId="0" fontId="237" fillId="84" borderId="0" xfId="0" applyFont="1" applyFill="1" applyAlignment="1">
      <alignment wrapText="1"/>
    </xf>
    <xf numFmtId="0" fontId="0" fillId="0" borderId="16" xfId="0" applyBorder="1" applyAlignment="1">
      <alignment/>
    </xf>
    <xf numFmtId="0" fontId="0" fillId="84" borderId="0" xfId="0" applyFont="1" applyFill="1" applyAlignment="1">
      <alignment horizontal="left" vertical="top" wrapText="1"/>
    </xf>
  </cellXfs>
  <cellStyles count="9774">
    <cellStyle name="Normal" xfId="0" builtinId="0"/>
    <cellStyle name="Percent" xfId="15" builtinId="5"/>
    <cellStyle name="Currency" xfId="16" builtinId="4"/>
    <cellStyle name="Currency [0]" xfId="17" builtinId="7"/>
    <cellStyle name="Comma" xfId="18" builtinId="3"/>
    <cellStyle name="Comma [0]" xfId="19" builtinId="6"/>
    <cellStyle name="Comma 2" xfId="20"/>
    <cellStyle name="Comma 2 2" xfId="21"/>
    <cellStyle name="Comma 3" xfId="22"/>
    <cellStyle name="Currency 2" xfId="23"/>
    <cellStyle name="Normal 2" xfId="24"/>
    <cellStyle name="Normal 2 2" xfId="25"/>
    <cellStyle name="Normal 3" xfId="26"/>
    <cellStyle name="Percent 2" xfId="27"/>
    <cellStyle name="Percent 2 2" xfId="28"/>
    <cellStyle name="Percent 2 3" xfId="29"/>
    <cellStyle name="20% - Accent1 2" xfId="30"/>
    <cellStyle name="20% - Accent2 2" xfId="31"/>
    <cellStyle name="20% - Accent3 2" xfId="32"/>
    <cellStyle name="20% - Accent4 2" xfId="33"/>
    <cellStyle name="20% - Accent5 2" xfId="34"/>
    <cellStyle name="20% - Accent6 2" xfId="35"/>
    <cellStyle name="40% - Accent1 2" xfId="36"/>
    <cellStyle name="40% - Accent2 2" xfId="37"/>
    <cellStyle name="40% - Accent3 2" xfId="38"/>
    <cellStyle name="40% - Accent4 2" xfId="39"/>
    <cellStyle name="40% - Accent5 2" xfId="40"/>
    <cellStyle name="40% - Accent6 2" xfId="41"/>
    <cellStyle name="60% - Accent1 2" xfId="42"/>
    <cellStyle name="60% - Accent2 2" xfId="43"/>
    <cellStyle name="60% - Accent3 2" xfId="44"/>
    <cellStyle name="60% - Accent4 2" xfId="45"/>
    <cellStyle name="60% - Accent5 2" xfId="46"/>
    <cellStyle name="60% - Accent6 2" xfId="47"/>
    <cellStyle name="Accent1 2" xfId="48"/>
    <cellStyle name="Accent2 2" xfId="49"/>
    <cellStyle name="Accent3 2" xfId="50"/>
    <cellStyle name="Accent4 2" xfId="51"/>
    <cellStyle name="Accent5 2" xfId="52"/>
    <cellStyle name="Accent6 2" xfId="53"/>
    <cellStyle name="Bad 2" xfId="54"/>
    <cellStyle name="Calculation 2" xfId="55"/>
    <cellStyle name="Check Cell 2" xfId="56"/>
    <cellStyle name="Comma 4" xfId="57"/>
    <cellStyle name="Comma 2 3" xfId="58"/>
    <cellStyle name="Comma 3 2" xfId="59"/>
    <cellStyle name="Explanatory Text 2" xfId="60"/>
    <cellStyle name="Good 2" xfId="61"/>
    <cellStyle name="Heading 1 2" xfId="62"/>
    <cellStyle name="Heading 2 2" xfId="63"/>
    <cellStyle name="Heading 3 2" xfId="64"/>
    <cellStyle name="Heading 4 2" xfId="65"/>
    <cellStyle name="Input 2" xfId="66"/>
    <cellStyle name="Linked Cell 2" xfId="67"/>
    <cellStyle name="Neutral 2" xfId="68"/>
    <cellStyle name="Normal 2 3" xfId="69"/>
    <cellStyle name="Normal 2 2 2" xfId="70"/>
    <cellStyle name="Normal 3 2" xfId="71"/>
    <cellStyle name="Normal 4" xfId="72"/>
    <cellStyle name="Normal 5" xfId="73"/>
    <cellStyle name="Note 3" xfId="74"/>
    <cellStyle name="Note 2" xfId="75"/>
    <cellStyle name="Output 2" xfId="76"/>
    <cellStyle name="Percent 3" xfId="77"/>
    <cellStyle name="Style 23" xfId="78"/>
    <cellStyle name="Style 23 2" xfId="79"/>
    <cellStyle name="Title 2" xfId="80"/>
    <cellStyle name="Total 2" xfId="81"/>
    <cellStyle name="Warning Text 2" xfId="82"/>
    <cellStyle name="Calculation 2 2" xfId="83"/>
    <cellStyle name="Input 2 2" xfId="84"/>
    <cellStyle name="Note 3 2" xfId="85"/>
    <cellStyle name="Note 2 2" xfId="86"/>
    <cellStyle name="Output 2 2" xfId="87"/>
    <cellStyle name="Total 2 2" xfId="88"/>
    <cellStyle name="Hyperlink" xfId="89" builtinId="8"/>
    <cellStyle name="Normal 5 2" xfId="90"/>
    <cellStyle name="Percent 3 2" xfId="91"/>
    <cellStyle name="Style 23 2 2" xfId="92"/>
    <cellStyle name="Style 23 3" xfId="93"/>
    <cellStyle name="Calculation 2 3" xfId="94"/>
    <cellStyle name="Input 2 3" xfId="95"/>
    <cellStyle name="Note 3 3" xfId="96"/>
    <cellStyle name="Note 2 3" xfId="97"/>
    <cellStyle name="Output 2 3" xfId="98"/>
    <cellStyle name="Total 2 3" xfId="99"/>
    <cellStyle name="Calculation 2 2 2" xfId="100"/>
    <cellStyle name="Input 2 2 2" xfId="101"/>
    <cellStyle name="Note 3 2 2" xfId="102"/>
    <cellStyle name="Note 2 2 2" xfId="103"/>
    <cellStyle name="Output 2 2 2" xfId="104"/>
    <cellStyle name="Total 2 2 2" xfId="105"/>
    <cellStyle name="Comma 5" xfId="106"/>
    <cellStyle name="Followed Hyperlink" xfId="107" hidden="1" builtinId="9"/>
    <cellStyle name="Followed Hyperlink" xfId="108" hidden="1" builtinId="9"/>
    <cellStyle name="Followed Hyperlink" xfId="109" hidden="1" builtinId="9"/>
    <cellStyle name="Followed Hyperlink" xfId="110" hidden="1" builtinId="9"/>
    <cellStyle name="Followed Hyperlink" xfId="111" hidden="1" builtinId="9"/>
    <cellStyle name="Followed Hyperlink" xfId="112" hidden="1" builtinId="9"/>
    <cellStyle name="Followed Hyperlink" xfId="113" hidden="1" builtinId="9"/>
    <cellStyle name="Followed Hyperlink" xfId="114" hidden="1" builtinId="9"/>
    <cellStyle name="Followed Hyperlink" xfId="115" hidden="1" builtinId="9"/>
    <cellStyle name="Followed Hyperlink" xfId="116" hidden="1" builtinId="9"/>
    <cellStyle name="Followed Hyperlink" xfId="117" hidden="1" builtinId="9"/>
    <cellStyle name="Followed Hyperlink" xfId="118" hidden="1" builtinId="9"/>
    <cellStyle name="Followed Hyperlink" xfId="119" hidden="1" builtinId="9"/>
    <cellStyle name="Followed Hyperlink" xfId="120" hidden="1" builtinId="9"/>
    <cellStyle name="Followed Hyperlink" xfId="121" hidden="1" builtinId="9"/>
    <cellStyle name="Followed Hyperlink" xfId="122" hidden="1" builtinId="9"/>
    <cellStyle name="Followed Hyperlink" xfId="123" hidden="1" builtinId="9"/>
    <cellStyle name="Followed Hyperlink" xfId="124" hidden="1" builtinId="9"/>
    <cellStyle name="Followed Hyperlink" xfId="125" hidden="1" builtinId="9"/>
    <cellStyle name="Followed Hyperlink" xfId="126" hidden="1" builtinId="9"/>
    <cellStyle name="Comma 6" xfId="127"/>
    <cellStyle name="Followed Hyperlink" xfId="128" hidden="1" builtinId="9"/>
    <cellStyle name="Followed Hyperlink" xfId="129" hidden="1" builtinId="9"/>
    <cellStyle name="Followed Hyperlink" xfId="130" hidden="1" builtinId="9"/>
    <cellStyle name="Followed Hyperlink" xfId="131" hidden="1" builtinId="9"/>
    <cellStyle name="Followed Hyperlink" xfId="132" hidden="1" builtinId="9"/>
    <cellStyle name="Followed Hyperlink" xfId="133" hidden="1" builtinId="9"/>
    <cellStyle name="Followed Hyperlink" xfId="134" hidden="1" builtinId="9"/>
    <cellStyle name="Followed Hyperlink" xfId="135" hidden="1" builtinId="9"/>
    <cellStyle name="Style 23 3 2" xfId="136"/>
    <cellStyle name="Style 23 2 2 2" xfId="137"/>
    <cellStyle name="Followed Hyperlink" xfId="138" hidden="1" builtinId="9"/>
    <cellStyle name="Followed Hyperlink" xfId="139" hidden="1" builtinId="9"/>
    <cellStyle name="Followed Hyperlink" xfId="140" hidden="1" builtinId="9"/>
    <cellStyle name="Followed Hyperlink" xfId="141" hidden="1" builtinId="9"/>
    <cellStyle name="Followed Hyperlink" xfId="142" hidden="1" builtinId="9"/>
    <cellStyle name="Followed Hyperlink" xfId="143" hidden="1" builtinId="9"/>
    <cellStyle name="Followed Hyperlink" xfId="144" hidden="1" builtinId="9"/>
    <cellStyle name="Followed Hyperlink" xfId="145" hidden="1" builtinId="9"/>
    <cellStyle name="Followed Hyperlink" xfId="146" hidden="1" builtinId="9"/>
    <cellStyle name="Followed Hyperlink" xfId="147" hidden="1" builtinId="9"/>
    <cellStyle name="Comma 13" xfId="148"/>
    <cellStyle name="Followed Hyperlink" xfId="149" hidden="1" builtinId="9"/>
    <cellStyle name="Followed Hyperlink" xfId="150" hidden="1" builtinId="9"/>
    <cellStyle name="Followed Hyperlink" xfId="151" hidden="1" builtinId="9"/>
    <cellStyle name="Followed Hyperlink" xfId="152" hidden="1" builtinId="9"/>
    <cellStyle name="Followed Hyperlink" xfId="153" hidden="1" builtinId="9"/>
    <cellStyle name="Followed Hyperlink" xfId="154" hidden="1" builtinId="9"/>
    <cellStyle name="Followed Hyperlink" xfId="155" hidden="1" builtinId="9"/>
    <cellStyle name="Followed Hyperlink" xfId="156" hidden="1" builtinId="9"/>
    <cellStyle name="Followed Hyperlink" xfId="157" hidden="1" builtinId="9"/>
    <cellStyle name="Followed Hyperlink" xfId="158" hidden="1" builtinId="9"/>
    <cellStyle name="Followed Hyperlink" xfId="159" hidden="1" builtinId="9"/>
    <cellStyle name="Followed Hyperlink" xfId="160" hidden="1" builtinId="9"/>
    <cellStyle name="Followed Hyperlink" xfId="161" hidden="1" builtinId="9"/>
    <cellStyle name="Followed Hyperlink" xfId="162" hidden="1" builtinId="9"/>
    <cellStyle name="Followed Hyperlink" xfId="163" hidden="1" builtinId="9"/>
    <cellStyle name="Followed Hyperlink" xfId="164" hidden="1" builtinId="9"/>
    <cellStyle name="Followed Hyperlink" xfId="165" hidden="1" builtinId="9"/>
    <cellStyle name="Followed Hyperlink" xfId="166" hidden="1" builtinId="9"/>
    <cellStyle name="Followed Hyperlink" xfId="167" hidden="1" builtinId="9"/>
    <cellStyle name="Followed Hyperlink" xfId="168" hidden="1" builtinId="9"/>
    <cellStyle name="Followed Hyperlink" xfId="169" hidden="1" builtinId="9"/>
    <cellStyle name="Followed Hyperlink" xfId="170" hidden="1" builtinId="9"/>
    <cellStyle name="Followed Hyperlink" xfId="171" hidden="1" builtinId="9"/>
    <cellStyle name="Followed Hyperlink" xfId="172" hidden="1" builtinId="9"/>
    <cellStyle name="Followed Hyperlink" xfId="173" hidden="1" builtinId="9"/>
    <cellStyle name="Followed Hyperlink" xfId="174" hidden="1" builtinId="9"/>
    <cellStyle name="Followed Hyperlink" xfId="175" hidden="1" builtinId="9"/>
    <cellStyle name="Followed Hyperlink" xfId="176" hidden="1" builtinId="9"/>
    <cellStyle name="Followed Hyperlink" xfId="177" hidden="1" builtinId="9"/>
    <cellStyle name="Followed Hyperlink" xfId="178" hidden="1" builtinId="9"/>
    <cellStyle name="Followed Hyperlink" xfId="179" hidden="1" builtinId="9"/>
    <cellStyle name="Followed Hyperlink" xfId="180" hidden="1" builtinId="9"/>
    <cellStyle name="Followed Hyperlink" xfId="181" hidden="1" builtinId="9"/>
    <cellStyle name="Followed Hyperlink" xfId="182" hidden="1" builtinId="9"/>
    <cellStyle name="Followed Hyperlink" xfId="183" hidden="1" builtinId="9"/>
    <cellStyle name="Followed Hyperlink" xfId="184" hidden="1" builtinId="9"/>
    <cellStyle name="Followed Hyperlink" xfId="185" hidden="1" builtinId="9"/>
    <cellStyle name="Followed Hyperlink" xfId="186" hidden="1" builtinId="9"/>
    <cellStyle name="Followed Hyperlink" xfId="187" hidden="1" builtinId="9"/>
    <cellStyle name="Followed Hyperlink" xfId="188" hidden="1" builtinId="9"/>
    <cellStyle name="Followed Hyperlink" xfId="189" hidden="1" builtinId="9"/>
    <cellStyle name="Followed Hyperlink" xfId="190" hidden="1" builtinId="9"/>
    <cellStyle name="Followed Hyperlink" xfId="191" hidden="1" builtinId="9"/>
    <cellStyle name="Followed Hyperlink" xfId="192" hidden="1" builtinId="9"/>
    <cellStyle name="Followed Hyperlink" xfId="193" hidden="1" builtinId="9"/>
    <cellStyle name="Followed Hyperlink" xfId="194" hidden="1" builtinId="9"/>
    <cellStyle name="Followed Hyperlink" xfId="195" hidden="1" builtinId="9"/>
    <cellStyle name="Followed Hyperlink" xfId="196" hidden="1" builtinId="9"/>
    <cellStyle name="Followed Hyperlink" xfId="197" hidden="1" builtinId="9"/>
    <cellStyle name="Followed Hyperlink" xfId="198" hidden="1" builtinId="9"/>
    <cellStyle name="Followed Hyperlink" xfId="199" hidden="1" builtinId="9"/>
    <cellStyle name="Followed Hyperlink" xfId="200" hidden="1" builtinId="9"/>
    <cellStyle name="Followed Hyperlink" xfId="201" hidden="1" builtinId="9"/>
    <cellStyle name="Followed Hyperlink" xfId="202" hidden="1" builtinId="9"/>
    <cellStyle name="Followed Hyperlink" xfId="203" hidden="1" builtinId="9"/>
    <cellStyle name="Followed Hyperlink" xfId="204" hidden="1" builtinId="9"/>
    <cellStyle name="Followed Hyperlink" xfId="205" hidden="1" builtinId="9"/>
    <cellStyle name="Followed Hyperlink" xfId="206" hidden="1" builtinId="9"/>
    <cellStyle name="Followed Hyperlink" xfId="207" hidden="1" builtinId="9"/>
    <cellStyle name="Followed Hyperlink" xfId="208" hidden="1" builtinId="9"/>
    <cellStyle name="Followed Hyperlink" xfId="209" hidden="1" builtinId="9"/>
    <cellStyle name="Followed Hyperlink" xfId="210" hidden="1" builtinId="9"/>
    <cellStyle name="Followed Hyperlink" xfId="211" hidden="1" builtinId="9"/>
    <cellStyle name="Followed Hyperlink" xfId="212" hidden="1" builtinId="9"/>
    <cellStyle name="Followed Hyperlink" xfId="213" hidden="1" builtinId="9"/>
    <cellStyle name="Followed Hyperlink" xfId="214" hidden="1" builtinId="9"/>
    <cellStyle name="Followed Hyperlink" xfId="215" hidden="1" builtinId="9"/>
    <cellStyle name="Followed Hyperlink" xfId="216" hidden="1" builtinId="9"/>
    <cellStyle name="Followed Hyperlink" xfId="217" hidden="1" builtinId="9"/>
    <cellStyle name="Followed Hyperlink" xfId="218" hidden="1" builtinId="9"/>
    <cellStyle name="Followed Hyperlink" xfId="219" hidden="1" builtinId="9"/>
    <cellStyle name="Followed Hyperlink" xfId="220" hidden="1" builtinId="9"/>
    <cellStyle name="Followed Hyperlink" xfId="221" hidden="1" builtinId="9"/>
    <cellStyle name="Followed Hyperlink" xfId="222" hidden="1" builtinId="9"/>
    <cellStyle name="Followed Hyperlink" xfId="223" hidden="1" builtinId="9"/>
    <cellStyle name="Followed Hyperlink" xfId="224" hidden="1" builtinId="9"/>
    <cellStyle name="Followed Hyperlink" xfId="225" hidden="1" builtinId="9"/>
    <cellStyle name="Followed Hyperlink" xfId="226" hidden="1" builtinId="9"/>
    <cellStyle name="Followed Hyperlink" xfId="227" hidden="1" builtinId="9"/>
    <cellStyle name="Followed Hyperlink" xfId="228" hidden="1" builtinId="9"/>
    <cellStyle name="Followed Hyperlink" xfId="229" hidden="1" builtinId="9"/>
    <cellStyle name="Followed Hyperlink" xfId="230" hidden="1" builtinId="9"/>
    <cellStyle name="Followed Hyperlink" xfId="231" hidden="1" builtinId="9"/>
    <cellStyle name="Followed Hyperlink" xfId="232" hidden="1" builtinId="9"/>
    <cellStyle name="Followed Hyperlink" xfId="233" hidden="1" builtinId="9"/>
    <cellStyle name="Followed Hyperlink" xfId="234" hidden="1" builtinId="9"/>
    <cellStyle name="Followed Hyperlink" xfId="235" hidden="1" builtinId="9"/>
    <cellStyle name="Followed Hyperlink" xfId="236" hidden="1" builtinId="9"/>
    <cellStyle name="Followed Hyperlink" xfId="237" hidden="1" builtinId="9"/>
    <cellStyle name="Followed Hyperlink" xfId="238" hidden="1" builtinId="9"/>
    <cellStyle name="Followed Hyperlink" xfId="239" hidden="1" builtinId="9"/>
    <cellStyle name="Followed Hyperlink" xfId="240" hidden="1" builtinId="9"/>
    <cellStyle name="Followed Hyperlink" xfId="241" hidden="1" builtinId="9"/>
    <cellStyle name="Followed Hyperlink" xfId="242" hidden="1" builtinId="9"/>
    <cellStyle name="Followed Hyperlink" xfId="243" hidden="1" builtinId="9"/>
    <cellStyle name="Followed Hyperlink" xfId="244" hidden="1" builtinId="9"/>
    <cellStyle name="Followed Hyperlink" xfId="245" hidden="1" builtinId="9"/>
    <cellStyle name="Followed Hyperlink" xfId="246" hidden="1" builtinId="9"/>
    <cellStyle name="Followed Hyperlink" xfId="247" hidden="1" builtinId="9"/>
    <cellStyle name="Followed Hyperlink" xfId="248" hidden="1" builtinId="9"/>
    <cellStyle name="Followed Hyperlink" xfId="249" hidden="1" builtinId="9"/>
    <cellStyle name="Followed Hyperlink" xfId="250" hidden="1" builtinId="9"/>
    <cellStyle name="Followed Hyperlink" xfId="251" hidden="1" builtinId="9"/>
    <cellStyle name="Followed Hyperlink" xfId="252" hidden="1" builtinId="9"/>
    <cellStyle name="Followed Hyperlink" xfId="253" hidden="1" builtinId="9"/>
    <cellStyle name="Followed Hyperlink" xfId="254" hidden="1" builtinId="9"/>
    <cellStyle name="Followed Hyperlink" xfId="255" hidden="1" builtinId="9"/>
    <cellStyle name="Followed Hyperlink" xfId="256" hidden="1" builtinId="9"/>
    <cellStyle name="Followed Hyperlink" xfId="257" hidden="1" builtinId="9"/>
    <cellStyle name="Followed Hyperlink" xfId="258" hidden="1" builtinId="9"/>
    <cellStyle name="Followed Hyperlink" xfId="259" hidden="1" builtinId="9"/>
    <cellStyle name="Followed Hyperlink" xfId="260" hidden="1" builtinId="9"/>
    <cellStyle name="Followed Hyperlink" xfId="261" hidden="1" builtinId="9"/>
    <cellStyle name="Followed Hyperlink" xfId="262" hidden="1" builtinId="9"/>
    <cellStyle name="Followed Hyperlink" xfId="263" hidden="1" builtinId="9"/>
    <cellStyle name="Followed Hyperlink" xfId="264" hidden="1" builtinId="9"/>
    <cellStyle name="Followed Hyperlink" xfId="265" hidden="1" builtinId="9"/>
    <cellStyle name="Followed Hyperlink" xfId="266" hidden="1" builtinId="9"/>
    <cellStyle name="Followed Hyperlink" xfId="267" hidden="1" builtinId="9"/>
    <cellStyle name="Followed Hyperlink" xfId="268" hidden="1" builtinId="9"/>
    <cellStyle name="Followed Hyperlink" xfId="269" hidden="1" builtinId="9"/>
    <cellStyle name="Followed Hyperlink" xfId="270" hidden="1" builtinId="9"/>
    <cellStyle name="Followed Hyperlink" xfId="271" hidden="1" builtinId="9"/>
    <cellStyle name="Followed Hyperlink" xfId="272" hidden="1" builtinId="9"/>
    <cellStyle name="Followed Hyperlink" xfId="273" hidden="1" builtinId="9"/>
    <cellStyle name="Followed Hyperlink" xfId="274" hidden="1" builtinId="9"/>
    <cellStyle name="Followed Hyperlink" xfId="275" hidden="1" builtinId="9"/>
    <cellStyle name="Followed Hyperlink" xfId="276" hidden="1" builtinId="9"/>
    <cellStyle name="Followed Hyperlink" xfId="277" hidden="1" builtinId="9"/>
    <cellStyle name="Followed Hyperlink" xfId="278" hidden="1" builtinId="9"/>
    <cellStyle name="Followed Hyperlink" xfId="279" hidden="1" builtinId="9"/>
    <cellStyle name="Followed Hyperlink" xfId="280" hidden="1" builtinId="9"/>
    <cellStyle name="Followed Hyperlink" xfId="281" hidden="1" builtinId="9"/>
    <cellStyle name="Followed Hyperlink" xfId="282" hidden="1" builtinId="9"/>
    <cellStyle name="Followed Hyperlink" xfId="283" hidden="1" builtinId="9"/>
    <cellStyle name="Followed Hyperlink" xfId="284" hidden="1" builtinId="9"/>
    <cellStyle name="Followed Hyperlink" xfId="285" hidden="1" builtinId="9"/>
    <cellStyle name="Followed Hyperlink" xfId="286" hidden="1" builtinId="9"/>
    <cellStyle name="Followed Hyperlink" xfId="287" hidden="1" builtinId="9"/>
    <cellStyle name="Followed Hyperlink" xfId="288" hidden="1" builtinId="9"/>
    <cellStyle name="Followed Hyperlink" xfId="289" hidden="1" builtinId="9"/>
    <cellStyle name="Followed Hyperlink" xfId="290" hidden="1" builtinId="9"/>
    <cellStyle name="Followed Hyperlink" xfId="291" hidden="1" builtinId="9"/>
    <cellStyle name="Followed Hyperlink" xfId="292" hidden="1" builtinId="9"/>
    <cellStyle name="Followed Hyperlink" xfId="293" hidden="1" builtinId="9"/>
    <cellStyle name="Followed Hyperlink" xfId="294" hidden="1" builtinId="9"/>
    <cellStyle name="Followed Hyperlink" xfId="295" hidden="1" builtinId="9"/>
    <cellStyle name="Followed Hyperlink" xfId="296" hidden="1" builtinId="9"/>
    <cellStyle name="Followed Hyperlink" xfId="297" hidden="1" builtinId="9"/>
    <cellStyle name="Followed Hyperlink" xfId="298" hidden="1" builtinId="9"/>
    <cellStyle name="Followed Hyperlink" xfId="299" hidden="1" builtinId="9"/>
    <cellStyle name="Followed Hyperlink" xfId="300" hidden="1" builtinId="9"/>
    <cellStyle name="Followed Hyperlink" xfId="301" hidden="1" builtinId="9"/>
    <cellStyle name="Followed Hyperlink" xfId="302" hidden="1" builtinId="9"/>
    <cellStyle name="Followed Hyperlink" xfId="303" hidden="1" builtinId="9"/>
    <cellStyle name="Followed Hyperlink" xfId="304" hidden="1" builtinId="9"/>
    <cellStyle name="Followed Hyperlink" xfId="305" hidden="1" builtinId="9"/>
    <cellStyle name="Followed Hyperlink" xfId="306" hidden="1" builtinId="9"/>
    <cellStyle name="Followed Hyperlink" xfId="307" hidden="1" builtinId="9"/>
    <cellStyle name="Followed Hyperlink" xfId="308" hidden="1" builtinId="9"/>
    <cellStyle name="Followed Hyperlink" xfId="309" hidden="1" builtinId="9"/>
    <cellStyle name="Followed Hyperlink" xfId="310" hidden="1" builtinId="9"/>
    <cellStyle name="Followed Hyperlink" xfId="311" hidden="1" builtinId="9"/>
    <cellStyle name="Followed Hyperlink" xfId="312" hidden="1" builtinId="9"/>
    <cellStyle name="Followed Hyperlink" xfId="313" hidden="1" builtinId="9"/>
    <cellStyle name="Followed Hyperlink" xfId="314" hidden="1" builtinId="9"/>
    <cellStyle name="Followed Hyperlink" xfId="315" hidden="1" builtinId="9"/>
    <cellStyle name="Followed Hyperlink" xfId="316" hidden="1" builtinId="9"/>
    <cellStyle name="Followed Hyperlink" xfId="317" hidden="1" builtinId="9"/>
    <cellStyle name="Followed Hyperlink" xfId="318" hidden="1" builtinId="9"/>
    <cellStyle name="Followed Hyperlink" xfId="319" hidden="1" builtinId="9"/>
    <cellStyle name="Followed Hyperlink" xfId="320" hidden="1" builtinId="9"/>
    <cellStyle name="Followed Hyperlink" xfId="321" hidden="1" builtinId="9"/>
    <cellStyle name="Followed Hyperlink" xfId="322" hidden="1" builtinId="9"/>
    <cellStyle name="Followed Hyperlink" xfId="323" hidden="1" builtinId="9"/>
    <cellStyle name="Followed Hyperlink" xfId="324" hidden="1" builtinId="9"/>
    <cellStyle name="Followed Hyperlink" xfId="325" hidden="1" builtinId="9"/>
    <cellStyle name="Followed Hyperlink" xfId="326" hidden="1" builtinId="9"/>
    <cellStyle name="Followed Hyperlink" xfId="327" hidden="1" builtinId="9"/>
    <cellStyle name="Followed Hyperlink" xfId="328" hidden="1" builtinId="9"/>
    <cellStyle name="Followed Hyperlink" xfId="329" hidden="1" builtinId="9"/>
    <cellStyle name="Followed Hyperlink" xfId="330" hidden="1" builtinId="9"/>
    <cellStyle name="Followed Hyperlink" xfId="331" hidden="1" builtinId="9"/>
    <cellStyle name="Followed Hyperlink" xfId="332" hidden="1" builtinId="9"/>
    <cellStyle name="Followed Hyperlink" xfId="333" hidden="1" builtinId="9"/>
    <cellStyle name="Followed Hyperlink" xfId="334" hidden="1" builtinId="9"/>
    <cellStyle name="Followed Hyperlink" xfId="335" hidden="1" builtinId="9"/>
    <cellStyle name="Followed Hyperlink" xfId="336" hidden="1" builtinId="9"/>
    <cellStyle name="Followed Hyperlink" xfId="337" hidden="1" builtinId="9"/>
    <cellStyle name="Followed Hyperlink" xfId="338" hidden="1" builtinId="9"/>
    <cellStyle name="Followed Hyperlink" xfId="339" hidden="1" builtinId="9"/>
    <cellStyle name="Followed Hyperlink" xfId="340" hidden="1" builtinId="9"/>
    <cellStyle name="Followed Hyperlink" xfId="341" hidden="1" builtinId="9"/>
    <cellStyle name="Followed Hyperlink" xfId="342" hidden="1" builtinId="9"/>
    <cellStyle name="Followed Hyperlink" xfId="343" hidden="1" builtinId="9"/>
    <cellStyle name="Followed Hyperlink" xfId="344" hidden="1" builtinId="9"/>
    <cellStyle name="Followed Hyperlink" xfId="345" hidden="1" builtinId="9"/>
    <cellStyle name="Followed Hyperlink" xfId="346" hidden="1" builtinId="9"/>
    <cellStyle name="Followed Hyperlink" xfId="347" hidden="1" builtinId="9"/>
    <cellStyle name="Followed Hyperlink" xfId="348" hidden="1" builtinId="9"/>
    <cellStyle name="Followed Hyperlink" xfId="349" hidden="1" builtinId="9"/>
    <cellStyle name="Followed Hyperlink" xfId="350" hidden="1" builtinId="9"/>
    <cellStyle name="Followed Hyperlink" xfId="351" hidden="1" builtinId="9"/>
    <cellStyle name="Followed Hyperlink" xfId="352" hidden="1" builtinId="9"/>
    <cellStyle name="Followed Hyperlink" xfId="353" hidden="1" builtinId="9"/>
    <cellStyle name="Followed Hyperlink" xfId="354" hidden="1" builtinId="9"/>
    <cellStyle name="Followed Hyperlink" xfId="355" hidden="1" builtinId="9"/>
    <cellStyle name="Followed Hyperlink" xfId="356" hidden="1" builtinId="9"/>
    <cellStyle name="Followed Hyperlink" xfId="357" hidden="1" builtinId="9"/>
    <cellStyle name="Followed Hyperlink" xfId="358" hidden="1" builtinId="9"/>
    <cellStyle name="Followed Hyperlink" xfId="359" hidden="1" builtinId="9"/>
    <cellStyle name="Followed Hyperlink" xfId="360" hidden="1" builtinId="9"/>
    <cellStyle name="Followed Hyperlink" xfId="361" hidden="1" builtinId="9"/>
    <cellStyle name="Followed Hyperlink" xfId="362" hidden="1" builtinId="9"/>
    <cellStyle name="Followed Hyperlink" xfId="363" hidden="1" builtinId="9"/>
    <cellStyle name="Followed Hyperlink" xfId="364" hidden="1" builtinId="9"/>
    <cellStyle name="Followed Hyperlink" xfId="365" hidden="1" builtinId="9"/>
    <cellStyle name="Followed Hyperlink" xfId="366" hidden="1" builtinId="9"/>
    <cellStyle name="Followed Hyperlink" xfId="367" hidden="1" builtinId="9"/>
    <cellStyle name="Followed Hyperlink" xfId="368" hidden="1" builtinId="9"/>
    <cellStyle name="Followed Hyperlink" xfId="369" hidden="1" builtinId="9"/>
    <cellStyle name="Followed Hyperlink" xfId="370" hidden="1" builtinId="9"/>
    <cellStyle name="Followed Hyperlink" xfId="371" hidden="1" builtinId="9"/>
    <cellStyle name="Followed Hyperlink" xfId="372" hidden="1" builtinId="9"/>
    <cellStyle name="Followed Hyperlink" xfId="373" hidden="1" builtinId="9"/>
    <cellStyle name="Followed Hyperlink" xfId="374" hidden="1" builtinId="9"/>
    <cellStyle name="Followed Hyperlink" xfId="375" hidden="1" builtinId="9"/>
    <cellStyle name="Followed Hyperlink" xfId="376" hidden="1" builtinId="9"/>
    <cellStyle name="Followed Hyperlink" xfId="377" hidden="1" builtinId="9"/>
    <cellStyle name="Followed Hyperlink" xfId="378" hidden="1" builtinId="9"/>
    <cellStyle name="Followed Hyperlink" xfId="379" hidden="1" builtinId="9"/>
    <cellStyle name="Followed Hyperlink" xfId="380" hidden="1" builtinId="9"/>
    <cellStyle name="Followed Hyperlink" xfId="381" hidden="1" builtinId="9"/>
    <cellStyle name="Followed Hyperlink" xfId="382" hidden="1" builtinId="9"/>
    <cellStyle name="Followed Hyperlink" xfId="383" hidden="1" builtinId="9"/>
    <cellStyle name="Followed Hyperlink" xfId="384" hidden="1" builtinId="9"/>
    <cellStyle name="Followed Hyperlink" xfId="385" hidden="1" builtinId="9"/>
    <cellStyle name="Followed Hyperlink" xfId="386" hidden="1" builtinId="9"/>
    <cellStyle name="Followed Hyperlink" xfId="387" hidden="1" builtinId="9"/>
    <cellStyle name="Followed Hyperlink" xfId="388" hidden="1" builtinId="9"/>
    <cellStyle name="Followed Hyperlink" xfId="389" hidden="1" builtinId="9"/>
    <cellStyle name="Followed Hyperlink" xfId="390" hidden="1" builtinId="9"/>
    <cellStyle name="Followed Hyperlink" xfId="391" hidden="1" builtinId="9"/>
    <cellStyle name="Followed Hyperlink" xfId="392" hidden="1" builtinId="9"/>
    <cellStyle name="Followed Hyperlink" xfId="393" hidden="1" builtinId="9"/>
    <cellStyle name="Followed Hyperlink" xfId="394" hidden="1" builtinId="9"/>
    <cellStyle name="Followed Hyperlink" xfId="395" hidden="1" builtinId="9"/>
    <cellStyle name="Followed Hyperlink" xfId="396" hidden="1" builtinId="9"/>
    <cellStyle name="Followed Hyperlink" xfId="397" hidden="1" builtinId="9"/>
    <cellStyle name="Followed Hyperlink" xfId="398" hidden="1" builtinId="9"/>
    <cellStyle name="Followed Hyperlink" xfId="399" hidden="1" builtinId="9"/>
    <cellStyle name="Followed Hyperlink" xfId="400" hidden="1" builtinId="9"/>
    <cellStyle name="Followed Hyperlink" xfId="401" hidden="1" builtinId="9"/>
    <cellStyle name="Followed Hyperlink" xfId="402" hidden="1" builtinId="9"/>
    <cellStyle name="Followed Hyperlink" xfId="403" hidden="1" builtinId="9"/>
    <cellStyle name="Followed Hyperlink" xfId="404" hidden="1" builtinId="9"/>
    <cellStyle name="Followed Hyperlink" xfId="405" hidden="1" builtinId="9"/>
    <cellStyle name="Followed Hyperlink" xfId="406" hidden="1" builtinId="9"/>
    <cellStyle name="Followed Hyperlink" xfId="407" hidden="1" builtinId="9"/>
    <cellStyle name="Followed Hyperlink" xfId="408" hidden="1" builtinId="9"/>
    <cellStyle name="Followed Hyperlink" xfId="409" hidden="1" builtinId="9"/>
    <cellStyle name="Followed Hyperlink" xfId="410" hidden="1" builtinId="9"/>
    <cellStyle name="Followed Hyperlink" xfId="411" hidden="1" builtinId="9"/>
    <cellStyle name="Followed Hyperlink" xfId="412" hidden="1" builtinId="9"/>
    <cellStyle name="Followed Hyperlink" xfId="413" hidden="1" builtinId="9"/>
    <cellStyle name="Followed Hyperlink" xfId="414" hidden="1" builtinId="9"/>
    <cellStyle name="Followed Hyperlink" xfId="415" hidden="1" builtinId="9"/>
    <cellStyle name="Followed Hyperlink" xfId="416" hidden="1" builtinId="9"/>
    <cellStyle name="Followed Hyperlink" xfId="417" hidden="1" builtinId="9"/>
    <cellStyle name="Followed Hyperlink" xfId="418" hidden="1" builtinId="9"/>
    <cellStyle name="Followed Hyperlink" xfId="419" hidden="1" builtinId="9"/>
    <cellStyle name="Followed Hyperlink" xfId="420" hidden="1" builtinId="9"/>
    <cellStyle name="Followed Hyperlink" xfId="421" hidden="1" builtinId="9"/>
    <cellStyle name="Followed Hyperlink" xfId="422" hidden="1" builtinId="9"/>
    <cellStyle name="Followed Hyperlink" xfId="423" hidden="1" builtinId="9"/>
    <cellStyle name="Followed Hyperlink" xfId="424" hidden="1" builtinId="9"/>
    <cellStyle name="Followed Hyperlink" xfId="425" hidden="1" builtinId="9"/>
    <cellStyle name="Followed Hyperlink" xfId="426" hidden="1" builtinId="9"/>
    <cellStyle name="Followed Hyperlink" xfId="427" hidden="1" builtinId="9"/>
    <cellStyle name="Followed Hyperlink" xfId="428" hidden="1" builtinId="9"/>
    <cellStyle name="Followed Hyperlink" xfId="429" hidden="1" builtinId="9"/>
    <cellStyle name="Followed Hyperlink" xfId="430" hidden="1" builtinId="9"/>
    <cellStyle name="Followed Hyperlink" xfId="431" hidden="1" builtinId="9"/>
    <cellStyle name="Followed Hyperlink" xfId="432" hidden="1" builtinId="9"/>
    <cellStyle name="Followed Hyperlink" xfId="433" hidden="1" builtinId="9"/>
    <cellStyle name="Followed Hyperlink" xfId="434" hidden="1" builtinId="9"/>
    <cellStyle name="Followed Hyperlink" xfId="435" hidden="1" builtinId="9"/>
    <cellStyle name="Followed Hyperlink" xfId="436" hidden="1" builtinId="9"/>
    <cellStyle name="Followed Hyperlink" xfId="437" hidden="1" builtinId="9"/>
    <cellStyle name="Followed Hyperlink" xfId="438" hidden="1" builtinId="9"/>
    <cellStyle name="Followed Hyperlink" xfId="439" hidden="1" builtinId="9"/>
    <cellStyle name="Followed Hyperlink" xfId="440" hidden="1" builtinId="9"/>
    <cellStyle name="Followed Hyperlink" xfId="441" hidden="1" builtinId="9"/>
    <cellStyle name="Followed Hyperlink" xfId="442" hidden="1" builtinId="9"/>
    <cellStyle name="Followed Hyperlink" xfId="443" hidden="1" builtinId="9"/>
    <cellStyle name="Followed Hyperlink" xfId="444" hidden="1" builtinId="9"/>
    <cellStyle name="Followed Hyperlink" xfId="445" hidden="1" builtinId="9"/>
    <cellStyle name="Followed Hyperlink" xfId="446" hidden="1" builtinId="9"/>
    <cellStyle name="Followed Hyperlink" xfId="447" hidden="1" builtinId="9"/>
    <cellStyle name="Followed Hyperlink" xfId="448" hidden="1" builtinId="9"/>
    <cellStyle name="Followed Hyperlink" xfId="449" hidden="1" builtinId="9"/>
    <cellStyle name="Followed Hyperlink" xfId="450" hidden="1" builtinId="9"/>
    <cellStyle name="Followed Hyperlink" xfId="451" hidden="1" builtinId="9"/>
    <cellStyle name="Followed Hyperlink" xfId="452" hidden="1" builtinId="9"/>
    <cellStyle name="Followed Hyperlink" xfId="453" hidden="1" builtinId="9"/>
    <cellStyle name="Followed Hyperlink" xfId="454" hidden="1" builtinId="9"/>
    <cellStyle name="Followed Hyperlink" xfId="455" hidden="1" builtinId="9"/>
    <cellStyle name="Followed Hyperlink" xfId="456" hidden="1" builtinId="9"/>
    <cellStyle name="Followed Hyperlink" xfId="457" hidden="1" builtinId="9"/>
    <cellStyle name="Followed Hyperlink" xfId="458" hidden="1" builtinId="9"/>
    <cellStyle name="Followed Hyperlink" xfId="459" hidden="1" builtinId="9"/>
    <cellStyle name="Followed Hyperlink" xfId="460" hidden="1" builtinId="9"/>
    <cellStyle name="Followed Hyperlink" xfId="461" hidden="1" builtinId="9"/>
    <cellStyle name="Followed Hyperlink" xfId="462" hidden="1" builtinId="9"/>
    <cellStyle name="Followed Hyperlink" xfId="463" hidden="1" builtinId="9"/>
    <cellStyle name="Followed Hyperlink" xfId="464" hidden="1" builtinId="9"/>
    <cellStyle name="Followed Hyperlink" xfId="465" hidden="1" builtinId="9"/>
    <cellStyle name="Followed Hyperlink" xfId="466" hidden="1" builtinId="9"/>
    <cellStyle name="Followed Hyperlink" xfId="467" hidden="1" builtinId="9"/>
    <cellStyle name="Followed Hyperlink" xfId="468" hidden="1" builtinId="9"/>
    <cellStyle name="Followed Hyperlink" xfId="469" hidden="1" builtinId="9"/>
    <cellStyle name="Followed Hyperlink" xfId="470" hidden="1" builtinId="9"/>
    <cellStyle name="Followed Hyperlink" xfId="471" hidden="1" builtinId="9"/>
    <cellStyle name="Followed Hyperlink" xfId="472" hidden="1" builtinId="9"/>
    <cellStyle name="Followed Hyperlink" xfId="473" hidden="1" builtinId="9"/>
    <cellStyle name="Followed Hyperlink" xfId="474" hidden="1" builtinId="9"/>
    <cellStyle name="Followed Hyperlink" xfId="475" hidden="1" builtinId="9"/>
    <cellStyle name="Followed Hyperlink" xfId="476" hidden="1" builtinId="9"/>
    <cellStyle name="Followed Hyperlink" xfId="477" hidden="1" builtinId="9"/>
    <cellStyle name="Followed Hyperlink" xfId="478" hidden="1" builtinId="9"/>
    <cellStyle name="Followed Hyperlink" xfId="479" hidden="1" builtinId="9"/>
    <cellStyle name="Followed Hyperlink" xfId="480" hidden="1" builtinId="9"/>
    <cellStyle name="Followed Hyperlink" xfId="481" hidden="1" builtinId="9"/>
    <cellStyle name="Followed Hyperlink" xfId="482" hidden="1" builtinId="9"/>
    <cellStyle name="Followed Hyperlink" xfId="483" hidden="1" builtinId="9"/>
    <cellStyle name="Followed Hyperlink" xfId="484" hidden="1" builtinId="9"/>
    <cellStyle name="Followed Hyperlink" xfId="485" hidden="1" builtinId="9"/>
    <cellStyle name="Followed Hyperlink" xfId="486" hidden="1" builtinId="9"/>
    <cellStyle name="Followed Hyperlink" xfId="487" hidden="1" builtinId="9"/>
    <cellStyle name="Followed Hyperlink" xfId="488" hidden="1" builtinId="9"/>
    <cellStyle name="Followed Hyperlink" xfId="489" hidden="1" builtinId="9"/>
    <cellStyle name="Followed Hyperlink" xfId="490" hidden="1" builtinId="9"/>
    <cellStyle name="Followed Hyperlink" xfId="491" hidden="1" builtinId="9"/>
    <cellStyle name="Followed Hyperlink" xfId="492" hidden="1" builtinId="9"/>
    <cellStyle name="Followed Hyperlink" xfId="493" hidden="1" builtinId="9"/>
    <cellStyle name="Followed Hyperlink" xfId="494" hidden="1" builtinId="9"/>
    <cellStyle name="Followed Hyperlink" xfId="495" hidden="1" builtinId="9"/>
    <cellStyle name="Followed Hyperlink" xfId="496" hidden="1" builtinId="9"/>
    <cellStyle name="Followed Hyperlink" xfId="497" hidden="1" builtinId="9"/>
    <cellStyle name="Followed Hyperlink" xfId="498" hidden="1" builtinId="9"/>
    <cellStyle name="Followed Hyperlink" xfId="499" hidden="1" builtinId="9"/>
    <cellStyle name="Followed Hyperlink" xfId="500" hidden="1" builtinId="9"/>
    <cellStyle name="Followed Hyperlink" xfId="501" hidden="1" builtinId="9"/>
    <cellStyle name="Followed Hyperlink" xfId="502" hidden="1" builtinId="9"/>
    <cellStyle name="Followed Hyperlink" xfId="503" hidden="1" builtinId="9"/>
    <cellStyle name="Followed Hyperlink" xfId="504" hidden="1" builtinId="9"/>
    <cellStyle name="Followed Hyperlink" xfId="505" hidden="1" builtinId="9"/>
    <cellStyle name="Followed Hyperlink" xfId="506" hidden="1" builtinId="9"/>
    <cellStyle name="Followed Hyperlink" xfId="507" hidden="1" builtinId="9"/>
    <cellStyle name="Followed Hyperlink" xfId="508" hidden="1" builtinId="9"/>
    <cellStyle name="Followed Hyperlink" xfId="509" hidden="1" builtinId="9"/>
    <cellStyle name="Followed Hyperlink" xfId="510" hidden="1" builtinId="9"/>
    <cellStyle name="Followed Hyperlink" xfId="511" hidden="1" builtinId="9"/>
    <cellStyle name="Followed Hyperlink" xfId="512" hidden="1" builtinId="9"/>
    <cellStyle name="Followed Hyperlink" xfId="513" hidden="1" builtinId="9"/>
    <cellStyle name="Followed Hyperlink" xfId="514" hidden="1" builtinId="9"/>
    <cellStyle name="Followed Hyperlink" xfId="515" hidden="1" builtinId="9"/>
    <cellStyle name="Followed Hyperlink" xfId="516" hidden="1" builtinId="9"/>
    <cellStyle name="Followed Hyperlink" xfId="517" hidden="1" builtinId="9"/>
    <cellStyle name="Followed Hyperlink" xfId="518" hidden="1" builtinId="9"/>
    <cellStyle name="Followed Hyperlink" xfId="519" hidden="1" builtinId="9"/>
    <cellStyle name="Followed Hyperlink" xfId="520" hidden="1" builtinId="9"/>
    <cellStyle name="Followed Hyperlink" xfId="521" hidden="1" builtinId="9"/>
    <cellStyle name="Followed Hyperlink" xfId="522" hidden="1" builtinId="9"/>
    <cellStyle name="Followed Hyperlink" xfId="523" hidden="1" builtinId="9"/>
    <cellStyle name="Followed Hyperlink" xfId="524" hidden="1" builtinId="9"/>
    <cellStyle name="Followed Hyperlink" xfId="525" hidden="1" builtinId="9"/>
    <cellStyle name="Followed Hyperlink" xfId="526" hidden="1" builtinId="9"/>
    <cellStyle name="Followed Hyperlink" xfId="527" hidden="1" builtinId="9"/>
    <cellStyle name="Followed Hyperlink" xfId="528" hidden="1" builtinId="9"/>
    <cellStyle name="Followed Hyperlink" xfId="529" hidden="1" builtinId="9"/>
    <cellStyle name="Followed Hyperlink" xfId="530" hidden="1" builtinId="9"/>
    <cellStyle name="Followed Hyperlink" xfId="531" hidden="1" builtinId="9"/>
    <cellStyle name="Followed Hyperlink" xfId="532" hidden="1" builtinId="9"/>
    <cellStyle name="Followed Hyperlink" xfId="533" hidden="1" builtinId="9"/>
    <cellStyle name="Followed Hyperlink" xfId="534" hidden="1" builtinId="9"/>
    <cellStyle name="Followed Hyperlink" xfId="535" hidden="1" builtinId="9"/>
    <cellStyle name="Followed Hyperlink" xfId="536" hidden="1" builtinId="9"/>
    <cellStyle name="Followed Hyperlink" xfId="537" hidden="1" builtinId="9"/>
    <cellStyle name="Followed Hyperlink" xfId="538" hidden="1" builtinId="9"/>
    <cellStyle name="Followed Hyperlink" xfId="539" hidden="1" builtinId="9"/>
    <cellStyle name="Followed Hyperlink" xfId="540" hidden="1" builtinId="9"/>
    <cellStyle name="Followed Hyperlink" xfId="541" hidden="1" builtinId="9"/>
    <cellStyle name="Followed Hyperlink" xfId="542" hidden="1" builtinId="9"/>
    <cellStyle name="Followed Hyperlink" xfId="543" hidden="1" builtinId="9"/>
    <cellStyle name="Followed Hyperlink" xfId="544" hidden="1" builtinId="9"/>
    <cellStyle name="Followed Hyperlink" xfId="545" hidden="1" builtinId="9"/>
    <cellStyle name="Followed Hyperlink" xfId="546" hidden="1" builtinId="9"/>
    <cellStyle name="Followed Hyperlink" xfId="547" hidden="1" builtinId="9"/>
    <cellStyle name="Followed Hyperlink" xfId="548" hidden="1" builtinId="9"/>
    <cellStyle name="Followed Hyperlink" xfId="549" hidden="1" builtinId="9"/>
    <cellStyle name="Followed Hyperlink" xfId="550" hidden="1" builtinId="9"/>
    <cellStyle name="Followed Hyperlink" xfId="551" hidden="1" builtinId="9"/>
    <cellStyle name="Followed Hyperlink" xfId="552" hidden="1" builtinId="9"/>
    <cellStyle name="Followed Hyperlink" xfId="553" hidden="1" builtinId="9"/>
    <cellStyle name="Followed Hyperlink" xfId="554" hidden="1" builtinId="9"/>
    <cellStyle name="Followed Hyperlink" xfId="555" hidden="1" builtinId="9"/>
    <cellStyle name="Followed Hyperlink" xfId="556" hidden="1" builtinId="9"/>
    <cellStyle name="Followed Hyperlink" xfId="557" hidden="1" builtinId="9"/>
    <cellStyle name="Followed Hyperlink" xfId="558" hidden="1" builtinId="9"/>
    <cellStyle name="Followed Hyperlink" xfId="559" hidden="1" builtinId="9"/>
    <cellStyle name="Followed Hyperlink" xfId="560" hidden="1" builtinId="9"/>
    <cellStyle name="Followed Hyperlink" xfId="561" hidden="1" builtinId="9"/>
    <cellStyle name="Followed Hyperlink" xfId="562" hidden="1" builtinId="9"/>
    <cellStyle name="Followed Hyperlink" xfId="563" hidden="1" builtinId="9"/>
    <cellStyle name="Followed Hyperlink" xfId="564" hidden="1" builtinId="9"/>
    <cellStyle name="Followed Hyperlink" xfId="565" hidden="1" builtinId="9"/>
    <cellStyle name="Followed Hyperlink" xfId="566" hidden="1" builtinId="9"/>
    <cellStyle name="Followed Hyperlink" xfId="567" hidden="1" builtinId="9"/>
    <cellStyle name="Followed Hyperlink" xfId="568" hidden="1" builtinId="9"/>
    <cellStyle name="Followed Hyperlink" xfId="569" hidden="1" builtinId="9"/>
    <cellStyle name="Followed Hyperlink" xfId="570" hidden="1" builtinId="9"/>
    <cellStyle name="Followed Hyperlink" xfId="571" hidden="1" builtinId="9"/>
    <cellStyle name="Followed Hyperlink" xfId="572" hidden="1" builtinId="9"/>
    <cellStyle name="Followed Hyperlink" xfId="573" hidden="1" builtinId="9"/>
    <cellStyle name="Followed Hyperlink" xfId="574" hidden="1" builtinId="9"/>
    <cellStyle name="Followed Hyperlink" xfId="575" hidden="1" builtinId="9"/>
    <cellStyle name="Followed Hyperlink" xfId="576" hidden="1" builtinId="9"/>
    <cellStyle name="Followed Hyperlink" xfId="577" hidden="1" builtinId="9"/>
    <cellStyle name="Followed Hyperlink" xfId="578" hidden="1" builtinId="9"/>
    <cellStyle name="Followed Hyperlink" xfId="579" hidden="1" builtinId="9"/>
    <cellStyle name="Followed Hyperlink" xfId="580" hidden="1" builtinId="9"/>
    <cellStyle name="Followed Hyperlink" xfId="581" hidden="1" builtinId="9"/>
    <cellStyle name="Followed Hyperlink" xfId="582" hidden="1" builtinId="9"/>
    <cellStyle name="Followed Hyperlink" xfId="583" hidden="1" builtinId="9"/>
    <cellStyle name="Followed Hyperlink" xfId="584" hidden="1" builtinId="9"/>
    <cellStyle name="Followed Hyperlink" xfId="585" hidden="1" builtinId="9"/>
    <cellStyle name="Followed Hyperlink" xfId="586" hidden="1" builtinId="9"/>
    <cellStyle name="Followed Hyperlink" xfId="587" hidden="1" builtinId="9"/>
    <cellStyle name="Followed Hyperlink" xfId="588" hidden="1" builtinId="9"/>
    <cellStyle name="Followed Hyperlink" xfId="589" hidden="1" builtinId="9"/>
    <cellStyle name="Followed Hyperlink" xfId="590" hidden="1" builtinId="9"/>
    <cellStyle name="Followed Hyperlink" xfId="591" hidden="1" builtinId="9"/>
    <cellStyle name="Followed Hyperlink" xfId="592" hidden="1" builtinId="9"/>
    <cellStyle name="Followed Hyperlink" xfId="593" hidden="1" builtinId="9"/>
    <cellStyle name="Followed Hyperlink" xfId="594" hidden="1" builtinId="9"/>
    <cellStyle name="Followed Hyperlink" xfId="595" hidden="1" builtinId="9"/>
    <cellStyle name="Followed Hyperlink" xfId="596" hidden="1" builtinId="9"/>
    <cellStyle name="Followed Hyperlink" xfId="597" hidden="1" builtinId="9"/>
    <cellStyle name="Followed Hyperlink" xfId="598" hidden="1" builtinId="9"/>
    <cellStyle name="Followed Hyperlink" xfId="599" hidden="1" builtinId="9"/>
    <cellStyle name="Followed Hyperlink" xfId="600" hidden="1" builtinId="9"/>
    <cellStyle name="Followed Hyperlink" xfId="601" hidden="1" builtinId="9"/>
    <cellStyle name="Followed Hyperlink" xfId="602" hidden="1" builtinId="9"/>
    <cellStyle name="Followed Hyperlink" xfId="603" hidden="1" builtinId="9"/>
    <cellStyle name="Followed Hyperlink" xfId="604" hidden="1" builtinId="9"/>
    <cellStyle name="Followed Hyperlink" xfId="605" hidden="1" builtinId="9"/>
    <cellStyle name="Followed Hyperlink" xfId="606" hidden="1" builtinId="9"/>
    <cellStyle name="Followed Hyperlink" xfId="607" hidden="1" builtinId="9"/>
    <cellStyle name="Followed Hyperlink" xfId="608" hidden="1" builtinId="9"/>
    <cellStyle name="Followed Hyperlink" xfId="609" hidden="1" builtinId="9"/>
    <cellStyle name="Followed Hyperlink" xfId="610" hidden="1" builtinId="9"/>
    <cellStyle name="Followed Hyperlink" xfId="611" hidden="1" builtinId="9"/>
    <cellStyle name="Followed Hyperlink" xfId="612" hidden="1" builtinId="9"/>
    <cellStyle name="Followed Hyperlink" xfId="613" hidden="1" builtinId="9"/>
    <cellStyle name="Followed Hyperlink" xfId="614" hidden="1" builtinId="9"/>
    <cellStyle name="Followed Hyperlink" xfId="615" hidden="1" builtinId="9"/>
    <cellStyle name="Followed Hyperlink" xfId="616" hidden="1" builtinId="9"/>
    <cellStyle name="Followed Hyperlink" xfId="617" hidden="1" builtinId="9"/>
    <cellStyle name="Followed Hyperlink" xfId="618" hidden="1" builtinId="9"/>
    <cellStyle name="Followed Hyperlink" xfId="619" hidden="1" builtinId="9"/>
    <cellStyle name="Followed Hyperlink" xfId="620" hidden="1" builtinId="9"/>
    <cellStyle name="Followed Hyperlink" xfId="621" hidden="1" builtinId="9"/>
    <cellStyle name="Followed Hyperlink" xfId="622" hidden="1" builtinId="9"/>
    <cellStyle name="Followed Hyperlink" xfId="623" hidden="1" builtinId="9"/>
    <cellStyle name="Followed Hyperlink" xfId="624" hidden="1" builtinId="9"/>
    <cellStyle name="Followed Hyperlink" xfId="625" hidden="1" builtinId="9"/>
    <cellStyle name="Followed Hyperlink" xfId="626" hidden="1" builtinId="9"/>
    <cellStyle name="Followed Hyperlink" xfId="627" hidden="1" builtinId="9"/>
    <cellStyle name="Followed Hyperlink" xfId="628" hidden="1" builtinId="9"/>
    <cellStyle name="Normal 6" xfId="629"/>
    <cellStyle name="Normal 2 4" xfId="630"/>
    <cellStyle name="Followed Hyperlink" xfId="631" hidden="1" builtinId="9"/>
    <cellStyle name="Followed Hyperlink" xfId="632" hidden="1" builtinId="9"/>
    <cellStyle name="Followed Hyperlink" xfId="633" hidden="1" builtinId="9"/>
    <cellStyle name="Followed Hyperlink" xfId="634" hidden="1" builtinId="9"/>
    <cellStyle name="Followed Hyperlink" xfId="635" hidden="1" builtinId="9"/>
    <cellStyle name="Followed Hyperlink" xfId="636" hidden="1" builtinId="9"/>
    <cellStyle name="Followed Hyperlink" xfId="637" hidden="1" builtinId="9"/>
    <cellStyle name="Comma 6 7" xfId="638"/>
    <cellStyle name="Normal 2 5" xfId="639"/>
    <cellStyle name="Followed Hyperlink" xfId="640" hidden="1" builtinId="9"/>
    <cellStyle name="Followed Hyperlink" xfId="641" hidden="1" builtinId="9"/>
    <cellStyle name="Followed Hyperlink" xfId="642" hidden="1" builtinId="9"/>
    <cellStyle name="Followed Hyperlink" xfId="643" hidden="1" builtinId="9"/>
    <cellStyle name="Followed Hyperlink" xfId="644" hidden="1" builtinId="9"/>
    <cellStyle name="Followed Hyperlink" xfId="645" hidden="1" builtinId="9"/>
    <cellStyle name="Followed Hyperlink" xfId="646" hidden="1" builtinId="9"/>
    <cellStyle name="Followed Hyperlink" xfId="647" hidden="1" builtinId="9"/>
    <cellStyle name="Followed Hyperlink" xfId="648" hidden="1" builtinId="9"/>
    <cellStyle name="Followed Hyperlink" xfId="649" hidden="1" builtinId="9"/>
    <cellStyle name="Followed Hyperlink" xfId="650" hidden="1" builtinId="9"/>
    <cellStyle name="Followed Hyperlink" xfId="651" hidden="1" builtinId="9"/>
    <cellStyle name="Followed Hyperlink" xfId="652" hidden="1" builtinId="9"/>
    <cellStyle name="Followed Hyperlink" xfId="653" hidden="1" builtinId="9"/>
    <cellStyle name="Followed Hyperlink" xfId="654" hidden="1" builtinId="9"/>
    <cellStyle name="Followed Hyperlink" xfId="655" hidden="1" builtinId="9"/>
    <cellStyle name="Followed Hyperlink" xfId="656" hidden="1" builtinId="9"/>
    <cellStyle name="Followed Hyperlink" xfId="657" hidden="1" builtinId="9"/>
    <cellStyle name="Followed Hyperlink" xfId="658" hidden="1" builtinId="9"/>
    <cellStyle name="Followed Hyperlink" xfId="659" hidden="1" builtinId="9"/>
    <cellStyle name="Followed Hyperlink" xfId="660" hidden="1" builtinId="9"/>
    <cellStyle name="Followed Hyperlink" xfId="661" hidden="1" builtinId="9"/>
    <cellStyle name="Followed Hyperlink" xfId="662" hidden="1" builtinId="9"/>
    <cellStyle name="Followed Hyperlink" xfId="663" hidden="1" builtinId="9"/>
    <cellStyle name="Followed Hyperlink" xfId="664" hidden="1" builtinId="9"/>
    <cellStyle name="Followed Hyperlink" xfId="665" hidden="1" builtinId="9"/>
    <cellStyle name="Followed Hyperlink" xfId="666" hidden="1" builtinId="9"/>
    <cellStyle name="Followed Hyperlink" xfId="667" hidden="1" builtinId="9"/>
    <cellStyle name="Followed Hyperlink" xfId="668" hidden="1" builtinId="9"/>
    <cellStyle name="Followed Hyperlink" xfId="669" hidden="1" builtinId="9"/>
    <cellStyle name="Followed Hyperlink" xfId="670" hidden="1" builtinId="9"/>
    <cellStyle name="Followed Hyperlink" xfId="671" hidden="1" builtinId="9"/>
    <cellStyle name="Followed Hyperlink" xfId="672" hidden="1" builtinId="9"/>
    <cellStyle name="Followed Hyperlink" xfId="673" hidden="1" builtinId="9"/>
    <cellStyle name="Followed Hyperlink" xfId="674" hidden="1" builtinId="9"/>
    <cellStyle name="Followed Hyperlink" xfId="675" hidden="1" builtinId="9"/>
    <cellStyle name="Followed Hyperlink" xfId="676" hidden="1" builtinId="9"/>
    <cellStyle name="Followed Hyperlink" xfId="677" hidden="1" builtinId="9"/>
    <cellStyle name="Followed Hyperlink" xfId="678" hidden="1" builtinId="9"/>
    <cellStyle name="Followed Hyperlink" xfId="679" hidden="1" builtinId="9"/>
    <cellStyle name="Followed Hyperlink" xfId="680" hidden="1" builtinId="9"/>
    <cellStyle name="Followed Hyperlink" xfId="681" hidden="1" builtinId="9"/>
    <cellStyle name="Followed Hyperlink" xfId="682" hidden="1" builtinId="9"/>
    <cellStyle name="Followed Hyperlink" xfId="683" hidden="1" builtinId="9"/>
    <cellStyle name="Followed Hyperlink" xfId="684" hidden="1" builtinId="9"/>
    <cellStyle name="Normal 10 7" xfId="685"/>
    <cellStyle name=" 3]_x000d__x000a_Zoomed=1_x000d__x000a_Row=0_x000d__x000a_Column=0_x000d__x000a_Height=300_x000d__x000a_Width=300_x000d__x000a_FontName=細明體_x000d__x000a_FontStyle=0_x000d__x000a_FontSize=9_x000d__x000a_PrtFontName=Co" xfId="686"/>
    <cellStyle name="_CNMD_Valuation Model_20081212_v2" xfId="687"/>
    <cellStyle name="_Comma" xfId="688"/>
    <cellStyle name="_Comps 4" xfId="689"/>
    <cellStyle name="_Cont Analysis" xfId="690"/>
    <cellStyle name="_Currency" xfId="691"/>
    <cellStyle name="_Currency_Analysis" xfId="692"/>
    <cellStyle name="_Currency_Smartportfolio model" xfId="693"/>
    <cellStyle name="_Currency_Smartportfolio model_DB-merged files" xfId="694"/>
    <cellStyle name="_CurrencySpace" xfId="695"/>
    <cellStyle name="_Gamma Valuation - 8" xfId="696"/>
    <cellStyle name="_ITRN" xfId="697"/>
    <cellStyle name="_Merger Model_KN&amp;Fzio_v2.30 - Street" xfId="698"/>
    <cellStyle name="_Multiple" xfId="699"/>
    <cellStyle name="_Multiple_Analysis" xfId="700"/>
    <cellStyle name="_Multiple_Analysis_DB-merged files" xfId="701"/>
    <cellStyle name="_Multiple_Smartportfolio model" xfId="702"/>
    <cellStyle name="_Multiple_Smartportfolio model_DB-merged files" xfId="703"/>
    <cellStyle name="_MultipleSpace" xfId="704"/>
    <cellStyle name="_MultipleSpace_Analysis" xfId="705"/>
    <cellStyle name="_MultipleSpace_csc" xfId="706"/>
    <cellStyle name="_MultipleSpace_Smartportfolio model" xfId="707"/>
    <cellStyle name="_MultipleSpace_Smartportfolio model_DB-merged files" xfId="708"/>
    <cellStyle name="_Percent" xfId="709"/>
    <cellStyle name="_Percent_Analysis" xfId="710"/>
    <cellStyle name="_Percent_Smartportfolio model" xfId="711"/>
    <cellStyle name="_Percent_Smartportfolio model_DB-merged files" xfId="712"/>
    <cellStyle name="_PercentSpace" xfId="713"/>
    <cellStyle name="_PercentSpace_Analysis" xfId="714"/>
    <cellStyle name="_PercentSpace_Smartportfolio model" xfId="715"/>
    <cellStyle name="_Sepracor Riders_Clean" xfId="716"/>
    <cellStyle name="_SIAL_Model_5.22.09 v71" xfId="717"/>
    <cellStyle name="-" xfId="718"/>
    <cellStyle name="-_Merger Model 17 Nov 04" xfId="719"/>
    <cellStyle name="(Heading)" xfId="720"/>
    <cellStyle name="(Lefting)" xfId="721"/>
    <cellStyle name="(z*¯_x000F_°(”,¯?À(¢,¯?Ð(°,¯?à(Â,¯?ð(Ô,¯?" xfId="722"/>
    <cellStyle name="******************************************" xfId="723"/>
    <cellStyle name="%" xfId="724"/>
    <cellStyle name="%.00" xfId="725"/>
    <cellStyle name="&lt;9#_x000F_¾Èƒé1ƒÃ_x0002_;M_x0014_}$‹E_x0010_‹_x0004_ˆ…Àt_x001B_Pÿ_x0015_ x¦" xfId="726"/>
    <cellStyle name="=C:\WINNT\SYSTEM32\COMMAND.COM" xfId="727"/>
    <cellStyle name="=C:\WINNT35\SYSTEM32\COMMAND.COM" xfId="728"/>
    <cellStyle name="$" xfId="729"/>
    <cellStyle name="$ &amp; ¢" xfId="730"/>
    <cellStyle name="£ BP" xfId="731"/>
    <cellStyle name="¥ JY" xfId="732"/>
    <cellStyle name="0752-93035" xfId="733"/>
    <cellStyle name="1,comma" xfId="734"/>
    <cellStyle name="10Q" xfId="735"/>
    <cellStyle name="20 % - Accent1" xfId="736"/>
    <cellStyle name="20 % - Accent2" xfId="737"/>
    <cellStyle name="20 % - Accent3" xfId="738"/>
    <cellStyle name="20 % - Accent4" xfId="739"/>
    <cellStyle name="20 % - Accent5" xfId="740"/>
    <cellStyle name="20 % - Accent6" xfId="741"/>
    <cellStyle name="20% - Accent1 2 10" xfId="742"/>
    <cellStyle name="20% - Accent1 2 2" xfId="743"/>
    <cellStyle name="20% - Accent1 2 2 2" xfId="744"/>
    <cellStyle name="20% - Accent1 2 2 3" xfId="745"/>
    <cellStyle name="20% - Accent1 2 3" xfId="746"/>
    <cellStyle name="20% - Accent1 2 3 2" xfId="747"/>
    <cellStyle name="20% - Accent1 2 4" xfId="748"/>
    <cellStyle name="20% - Accent1 2 5" xfId="749"/>
    <cellStyle name="20% - Accent1 2 6" xfId="750"/>
    <cellStyle name="20% - Accent1 2 7" xfId="751"/>
    <cellStyle name="20% - Accent1 2 8" xfId="752"/>
    <cellStyle name="20% - Accent1 2 9" xfId="753"/>
    <cellStyle name="20% - Accent1 3" xfId="754"/>
    <cellStyle name="20% - Accent1 3 2" xfId="755"/>
    <cellStyle name="20% - Accent1 3 2 2" xfId="756"/>
    <cellStyle name="20% - Accent1 3 2 2 2" xfId="757"/>
    <cellStyle name="20% - Accent1 3 2 2 2 2" xfId="758"/>
    <cellStyle name="20% - Accent1 3 2 2 3" xfId="759"/>
    <cellStyle name="20% - Accent1 3 2 3" xfId="760"/>
    <cellStyle name="20% - Accent1 3 2 3 2" xfId="761"/>
    <cellStyle name="20% - Accent1 3 2 4" xfId="762"/>
    <cellStyle name="20% - Accent1 3 3" xfId="763"/>
    <cellStyle name="20% - Accent1 3 3 2" xfId="764"/>
    <cellStyle name="20% - Accent1 3 3 2 2" xfId="765"/>
    <cellStyle name="20% - Accent1 3 3 2 2 2" xfId="766"/>
    <cellStyle name="20% - Accent1 3 3 2 3" xfId="767"/>
    <cellStyle name="20% - Accent1 3 3 3" xfId="768"/>
    <cellStyle name="20% - Accent1 3 3 3 2" xfId="769"/>
    <cellStyle name="20% - Accent1 3 3 4" xfId="770"/>
    <cellStyle name="20% - Accent1 3 4" xfId="771"/>
    <cellStyle name="20% - Accent1 3 4 2" xfId="772"/>
    <cellStyle name="20% - Accent1 3 4 2 2" xfId="773"/>
    <cellStyle name="20% - Accent1 3 4 3" xfId="774"/>
    <cellStyle name="20% - Accent1 3 5" xfId="775"/>
    <cellStyle name="20% - Accent1 3 5 2" xfId="776"/>
    <cellStyle name="20% - Accent1 3 6" xfId="777"/>
    <cellStyle name="20% - Accent1 4" xfId="778"/>
    <cellStyle name="20% - Accent1 5" xfId="779"/>
    <cellStyle name="20% - Accent1 6" xfId="780"/>
    <cellStyle name="20% - Accent1 7" xfId="781"/>
    <cellStyle name="20% - Accent1 8" xfId="782"/>
    <cellStyle name="20% - Accent1 9" xfId="783"/>
    <cellStyle name="20% - Accent2 2 10" xfId="784"/>
    <cellStyle name="20% - Accent2 2 2" xfId="785"/>
    <cellStyle name="20% - Accent2 2 2 2" xfId="786"/>
    <cellStyle name="20% - Accent2 2 2 3" xfId="787"/>
    <cellStyle name="20% - Accent2 2 3" xfId="788"/>
    <cellStyle name="20% - Accent2 2 3 2" xfId="789"/>
    <cellStyle name="20% - Accent2 2 4" xfId="790"/>
    <cellStyle name="20% - Accent2 2 5" xfId="791"/>
    <cellStyle name="20% - Accent2 2 6" xfId="792"/>
    <cellStyle name="20% - Accent2 2 7" xfId="793"/>
    <cellStyle name="20% - Accent2 2 8" xfId="794"/>
    <cellStyle name="20% - Accent2 2 9" xfId="795"/>
    <cellStyle name="20% - Accent2 3" xfId="796"/>
    <cellStyle name="20% - Accent2 3 2" xfId="797"/>
    <cellStyle name="20% - Accent2 3 2 2" xfId="798"/>
    <cellStyle name="20% - Accent2 3 2 2 2" xfId="799"/>
    <cellStyle name="20% - Accent2 3 2 2 2 2" xfId="800"/>
    <cellStyle name="20% - Accent2 3 2 2 3" xfId="801"/>
    <cellStyle name="20% - Accent2 3 2 3" xfId="802"/>
    <cellStyle name="20% - Accent2 3 2 3 2" xfId="803"/>
    <cellStyle name="20% - Accent2 3 2 4" xfId="804"/>
    <cellStyle name="20% - Accent2 3 3" xfId="805"/>
    <cellStyle name="20% - Accent2 3 3 2" xfId="806"/>
    <cellStyle name="20% - Accent2 3 3 2 2" xfId="807"/>
    <cellStyle name="20% - Accent2 3 3 2 2 2" xfId="808"/>
    <cellStyle name="20% - Accent2 3 3 2 3" xfId="809"/>
    <cellStyle name="20% - Accent2 3 3 3" xfId="810"/>
    <cellStyle name="20% - Accent2 3 3 3 2" xfId="811"/>
    <cellStyle name="20% - Accent2 3 3 4" xfId="812"/>
    <cellStyle name="20% - Accent2 3 4" xfId="813"/>
    <cellStyle name="20% - Accent2 3 4 2" xfId="814"/>
    <cellStyle name="20% - Accent2 3 4 2 2" xfId="815"/>
    <cellStyle name="20% - Accent2 3 4 3" xfId="816"/>
    <cellStyle name="20% - Accent2 3 5" xfId="817"/>
    <cellStyle name="20% - Accent2 3 5 2" xfId="818"/>
    <cellStyle name="20% - Accent2 3 6" xfId="819"/>
    <cellStyle name="20% - Accent2 4" xfId="820"/>
    <cellStyle name="20% - Accent2 5" xfId="821"/>
    <cellStyle name="20% - Accent2 6" xfId="822"/>
    <cellStyle name="20% - Accent2 7" xfId="823"/>
    <cellStyle name="20% - Accent2 8" xfId="824"/>
    <cellStyle name="20% - Accent2 9" xfId="825"/>
    <cellStyle name="20% - Accent3 2 10" xfId="826"/>
    <cellStyle name="20% - Accent3 2 2" xfId="827"/>
    <cellStyle name="20% - Accent3 2 2 2" xfId="828"/>
    <cellStyle name="20% - Accent3 2 2 3" xfId="829"/>
    <cellStyle name="20% - Accent3 2 3" xfId="830"/>
    <cellStyle name="20% - Accent3 2 3 2" xfId="831"/>
    <cellStyle name="20% - Accent3 2 4" xfId="832"/>
    <cellStyle name="20% - Accent3 2 5" xfId="833"/>
    <cellStyle name="20% - Accent3 2 6" xfId="834"/>
    <cellStyle name="20% - Accent3 2 7" xfId="835"/>
    <cellStyle name="20% - Accent3 2 8" xfId="836"/>
    <cellStyle name="20% - Accent3 2 9" xfId="837"/>
    <cellStyle name="20% - Accent3 3" xfId="838"/>
    <cellStyle name="20% - Accent3 3 2" xfId="839"/>
    <cellStyle name="20% - Accent3 3 2 2" xfId="840"/>
    <cellStyle name="20% - Accent3 3 2 2 2" xfId="841"/>
    <cellStyle name="20% - Accent3 3 2 2 2 2" xfId="842"/>
    <cellStyle name="20% - Accent3 3 2 2 3" xfId="843"/>
    <cellStyle name="20% - Accent3 3 2 3" xfId="844"/>
    <cellStyle name="20% - Accent3 3 2 3 2" xfId="845"/>
    <cellStyle name="20% - Accent3 3 2 4" xfId="846"/>
    <cellStyle name="20% - Accent3 3 3" xfId="847"/>
    <cellStyle name="20% - Accent3 3 3 2" xfId="848"/>
    <cellStyle name="20% - Accent3 3 3 2 2" xfId="849"/>
    <cellStyle name="20% - Accent3 3 3 2 2 2" xfId="850"/>
    <cellStyle name="20% - Accent3 3 3 2 3" xfId="851"/>
    <cellStyle name="20% - Accent3 3 3 3" xfId="852"/>
    <cellStyle name="20% - Accent3 3 3 3 2" xfId="853"/>
    <cellStyle name="20% - Accent3 3 3 4" xfId="854"/>
    <cellStyle name="20% - Accent3 3 4" xfId="855"/>
    <cellStyle name="20% - Accent3 3 4 2" xfId="856"/>
    <cellStyle name="20% - Accent3 3 4 2 2" xfId="857"/>
    <cellStyle name="20% - Accent3 3 4 3" xfId="858"/>
    <cellStyle name="20% - Accent3 3 5" xfId="859"/>
    <cellStyle name="20% - Accent3 3 5 2" xfId="860"/>
    <cellStyle name="20% - Accent3 3 6" xfId="861"/>
    <cellStyle name="20% - Accent3 4" xfId="862"/>
    <cellStyle name="20% - Accent3 5" xfId="863"/>
    <cellStyle name="20% - Accent3 6" xfId="864"/>
    <cellStyle name="20% - Accent3 7" xfId="865"/>
    <cellStyle name="20% - Accent3 8" xfId="866"/>
    <cellStyle name="20% - Accent3 9" xfId="867"/>
    <cellStyle name="20% - Accent4 2 10" xfId="868"/>
    <cellStyle name="20% - Accent4 2 2" xfId="869"/>
    <cellStyle name="20% - Accent4 2 2 2" xfId="870"/>
    <cellStyle name="20% - Accent4 2 2 3" xfId="871"/>
    <cellStyle name="20% - Accent4 2 3" xfId="872"/>
    <cellStyle name="20% - Accent4 2 3 2" xfId="873"/>
    <cellStyle name="20% - Accent4 2 4" xfId="874"/>
    <cellStyle name="20% - Accent4 2 5" xfId="875"/>
    <cellStyle name="20% - Accent4 2 6" xfId="876"/>
    <cellStyle name="20% - Accent4 2 7" xfId="877"/>
    <cellStyle name="20% - Accent4 2 8" xfId="878"/>
    <cellStyle name="20% - Accent4 2 9" xfId="879"/>
    <cellStyle name="20% - Accent4 3" xfId="880"/>
    <cellStyle name="20% - Accent4 3 2" xfId="881"/>
    <cellStyle name="20% - Accent4 3 2 2" xfId="882"/>
    <cellStyle name="20% - Accent4 3 2 2 2" xfId="883"/>
    <cellStyle name="20% - Accent4 3 2 2 2 2" xfId="884"/>
    <cellStyle name="20% - Accent4 3 2 2 3" xfId="885"/>
    <cellStyle name="20% - Accent4 3 2 3" xfId="886"/>
    <cellStyle name="20% - Accent4 3 2 3 2" xfId="887"/>
    <cellStyle name="20% - Accent4 3 2 4" xfId="888"/>
    <cellStyle name="20% - Accent4 3 3" xfId="889"/>
    <cellStyle name="20% - Accent4 3 3 2" xfId="890"/>
    <cellStyle name="20% - Accent4 3 3 2 2" xfId="891"/>
    <cellStyle name="20% - Accent4 3 3 2 2 2" xfId="892"/>
    <cellStyle name="20% - Accent4 3 3 2 3" xfId="893"/>
    <cellStyle name="20% - Accent4 3 3 3" xfId="894"/>
    <cellStyle name="20% - Accent4 3 3 3 2" xfId="895"/>
    <cellStyle name="20% - Accent4 3 3 4" xfId="896"/>
    <cellStyle name="20% - Accent4 3 4" xfId="897"/>
    <cellStyle name="20% - Accent4 3 4 2" xfId="898"/>
    <cellStyle name="20% - Accent4 3 4 2 2" xfId="899"/>
    <cellStyle name="20% - Accent4 3 4 3" xfId="900"/>
    <cellStyle name="20% - Accent4 3 5" xfId="901"/>
    <cellStyle name="20% - Accent4 3 5 2" xfId="902"/>
    <cellStyle name="20% - Accent4 3 6" xfId="903"/>
    <cellStyle name="20% - Accent4 4" xfId="904"/>
    <cellStyle name="20% - Accent4 5" xfId="905"/>
    <cellStyle name="20% - Accent4 6" xfId="906"/>
    <cellStyle name="20% - Accent4 7" xfId="907"/>
    <cellStyle name="20% - Accent4 8" xfId="908"/>
    <cellStyle name="20% - Accent4 9" xfId="909"/>
    <cellStyle name="20% - Accent5 2 10" xfId="910"/>
    <cellStyle name="20% - Accent5 2 2" xfId="911"/>
    <cellStyle name="20% - Accent5 2 2 2" xfId="912"/>
    <cellStyle name="20% - Accent5 2 2 3" xfId="913"/>
    <cellStyle name="20% - Accent5 2 3" xfId="914"/>
    <cellStyle name="20% - Accent5 2 3 2" xfId="915"/>
    <cellStyle name="20% - Accent5 2 4" xfId="916"/>
    <cellStyle name="20% - Accent5 2 5" xfId="917"/>
    <cellStyle name="20% - Accent5 2 6" xfId="918"/>
    <cellStyle name="20% - Accent5 2 7" xfId="919"/>
    <cellStyle name="20% - Accent5 2 8" xfId="920"/>
    <cellStyle name="20% - Accent5 2 9" xfId="921"/>
    <cellStyle name="20% - Accent5 3" xfId="922"/>
    <cellStyle name="20% - Accent5 3 2" xfId="923"/>
    <cellStyle name="20% - Accent5 3 2 2" xfId="924"/>
    <cellStyle name="20% - Accent5 3 2 2 2" xfId="925"/>
    <cellStyle name="20% - Accent5 3 2 2 2 2" xfId="926"/>
    <cellStyle name="20% - Accent5 3 2 2 3" xfId="927"/>
    <cellStyle name="20% - Accent5 3 2 3" xfId="928"/>
    <cellStyle name="20% - Accent5 3 2 3 2" xfId="929"/>
    <cellStyle name="20% - Accent5 3 2 4" xfId="930"/>
    <cellStyle name="20% - Accent5 3 3" xfId="931"/>
    <cellStyle name="20% - Accent5 3 3 2" xfId="932"/>
    <cellStyle name="20% - Accent5 3 3 2 2" xfId="933"/>
    <cellStyle name="20% - Accent5 3 3 2 2 2" xfId="934"/>
    <cellStyle name="20% - Accent5 3 3 2 3" xfId="935"/>
    <cellStyle name="20% - Accent5 3 3 3" xfId="936"/>
    <cellStyle name="20% - Accent5 3 3 3 2" xfId="937"/>
    <cellStyle name="20% - Accent5 3 3 4" xfId="938"/>
    <cellStyle name="20% - Accent5 3 4" xfId="939"/>
    <cellStyle name="20% - Accent5 3 4 2" xfId="940"/>
    <cellStyle name="20% - Accent5 3 4 2 2" xfId="941"/>
    <cellStyle name="20% - Accent5 3 4 3" xfId="942"/>
    <cellStyle name="20% - Accent5 3 5" xfId="943"/>
    <cellStyle name="20% - Accent5 3 5 2" xfId="944"/>
    <cellStyle name="20% - Accent5 3 6" xfId="945"/>
    <cellStyle name="20% - Accent5 4" xfId="946"/>
    <cellStyle name="20% - Accent5 5" xfId="947"/>
    <cellStyle name="20% - Accent5 6" xfId="948"/>
    <cellStyle name="20% - Accent5 7" xfId="949"/>
    <cellStyle name="20% - Accent5 8" xfId="950"/>
    <cellStyle name="20% - Accent5 9" xfId="951"/>
    <cellStyle name="20% - Accent6 2 10" xfId="952"/>
    <cellStyle name="20% - Accent6 2 2" xfId="953"/>
    <cellStyle name="20% - Accent6 2 2 2" xfId="954"/>
    <cellStyle name="20% - Accent6 2 2 3" xfId="955"/>
    <cellStyle name="20% - Accent6 2 3" xfId="956"/>
    <cellStyle name="20% - Accent6 2 3 2" xfId="957"/>
    <cellStyle name="20% - Accent6 2 4" xfId="958"/>
    <cellStyle name="20% - Accent6 2 5" xfId="959"/>
    <cellStyle name="20% - Accent6 2 6" xfId="960"/>
    <cellStyle name="20% - Accent6 2 7" xfId="961"/>
    <cellStyle name="20% - Accent6 2 8" xfId="962"/>
    <cellStyle name="20% - Accent6 2 9" xfId="963"/>
    <cellStyle name="20% - Accent6 3" xfId="964"/>
    <cellStyle name="20% - Accent6 3 2" xfId="965"/>
    <cellStyle name="20% - Accent6 3 2 2" xfId="966"/>
    <cellStyle name="20% - Accent6 3 2 2 2" xfId="967"/>
    <cellStyle name="20% - Accent6 3 2 2 2 2" xfId="968"/>
    <cellStyle name="20% - Accent6 3 2 2 3" xfId="969"/>
    <cellStyle name="20% - Accent6 3 2 3" xfId="970"/>
    <cellStyle name="20% - Accent6 3 2 3 2" xfId="971"/>
    <cellStyle name="20% - Accent6 3 2 4" xfId="972"/>
    <cellStyle name="20% - Accent6 3 3" xfId="973"/>
    <cellStyle name="20% - Accent6 3 3 2" xfId="974"/>
    <cellStyle name="20% - Accent6 3 3 2 2" xfId="975"/>
    <cellStyle name="20% - Accent6 3 3 2 2 2" xfId="976"/>
    <cellStyle name="20% - Accent6 3 3 2 3" xfId="977"/>
    <cellStyle name="20% - Accent6 3 3 3" xfId="978"/>
    <cellStyle name="20% - Accent6 3 3 3 2" xfId="979"/>
    <cellStyle name="20% - Accent6 3 3 4" xfId="980"/>
    <cellStyle name="20% - Accent6 3 4" xfId="981"/>
    <cellStyle name="20% - Accent6 3 4 2" xfId="982"/>
    <cellStyle name="20% - Accent6 3 4 2 2" xfId="983"/>
    <cellStyle name="20% - Accent6 3 4 3" xfId="984"/>
    <cellStyle name="20% - Accent6 3 5" xfId="985"/>
    <cellStyle name="20% - Accent6 3 5 2" xfId="986"/>
    <cellStyle name="20% - Accent6 3 6" xfId="987"/>
    <cellStyle name="20% - Accent6 4" xfId="988"/>
    <cellStyle name="20% - Accent6 5" xfId="989"/>
    <cellStyle name="20% - Accent6 6" xfId="990"/>
    <cellStyle name="20% - Accent6 7" xfId="991"/>
    <cellStyle name="20% - Accent6 8" xfId="992"/>
    <cellStyle name="20% - Accent6 9" xfId="993"/>
    <cellStyle name="40 % - Accent1" xfId="994"/>
    <cellStyle name="40 % - Accent2" xfId="995"/>
    <cellStyle name="40 % - Accent3" xfId="996"/>
    <cellStyle name="40 % - Accent4" xfId="997"/>
    <cellStyle name="40 % - Accent5" xfId="998"/>
    <cellStyle name="40 % - Accent6" xfId="999"/>
    <cellStyle name="40% - Accent1 2 10" xfId="1000"/>
    <cellStyle name="40% - Accent1 2 2" xfId="1001"/>
    <cellStyle name="40% - Accent1 2 2 2" xfId="1002"/>
    <cellStyle name="40% - Accent1 2 2 3" xfId="1003"/>
    <cellStyle name="40% - Accent1 2 3" xfId="1004"/>
    <cellStyle name="40% - Accent1 2 3 2" xfId="1005"/>
    <cellStyle name="40% - Accent1 2 4" xfId="1006"/>
    <cellStyle name="40% - Accent1 2 5" xfId="1007"/>
    <cellStyle name="40% - Accent1 2 6" xfId="1008"/>
    <cellStyle name="40% - Accent1 2 7" xfId="1009"/>
    <cellStyle name="40% - Accent1 2 8" xfId="1010"/>
    <cellStyle name="40% - Accent1 2 9" xfId="1011"/>
    <cellStyle name="40% - Accent1 3" xfId="1012"/>
    <cellStyle name="40% - Accent1 3 2" xfId="1013"/>
    <cellStyle name="40% - Accent1 3 2 2" xfId="1014"/>
    <cellStyle name="40% - Accent1 3 2 2 2" xfId="1015"/>
    <cellStyle name="40% - Accent1 3 2 2 2 2" xfId="1016"/>
    <cellStyle name="40% - Accent1 3 2 2 3" xfId="1017"/>
    <cellStyle name="40% - Accent1 3 2 3" xfId="1018"/>
    <cellStyle name="40% - Accent1 3 2 3 2" xfId="1019"/>
    <cellStyle name="40% - Accent1 3 2 4" xfId="1020"/>
    <cellStyle name="40% - Accent1 3 3" xfId="1021"/>
    <cellStyle name="40% - Accent1 3 3 2" xfId="1022"/>
    <cellStyle name="40% - Accent1 3 3 2 2" xfId="1023"/>
    <cellStyle name="40% - Accent1 3 3 2 2 2" xfId="1024"/>
    <cellStyle name="40% - Accent1 3 3 2 3" xfId="1025"/>
    <cellStyle name="40% - Accent1 3 3 3" xfId="1026"/>
    <cellStyle name="40% - Accent1 3 3 3 2" xfId="1027"/>
    <cellStyle name="40% - Accent1 3 3 4" xfId="1028"/>
    <cellStyle name="40% - Accent1 3 4" xfId="1029"/>
    <cellStyle name="40% - Accent1 3 4 2" xfId="1030"/>
    <cellStyle name="40% - Accent1 3 4 2 2" xfId="1031"/>
    <cellStyle name="40% - Accent1 3 4 3" xfId="1032"/>
    <cellStyle name="40% - Accent1 3 5" xfId="1033"/>
    <cellStyle name="40% - Accent1 3 5 2" xfId="1034"/>
    <cellStyle name="40% - Accent1 3 6" xfId="1035"/>
    <cellStyle name="40% - Accent1 4" xfId="1036"/>
    <cellStyle name="40% - Accent1 5" xfId="1037"/>
    <cellStyle name="40% - Accent1 6" xfId="1038"/>
    <cellStyle name="40% - Accent1 7" xfId="1039"/>
    <cellStyle name="40% - Accent1 8" xfId="1040"/>
    <cellStyle name="40% - Accent1 9" xfId="1041"/>
    <cellStyle name="40% - Accent2 2 10" xfId="1042"/>
    <cellStyle name="40% - Accent2 2 2" xfId="1043"/>
    <cellStyle name="40% - Accent2 2 2 2" xfId="1044"/>
    <cellStyle name="40% - Accent2 2 2 3" xfId="1045"/>
    <cellStyle name="40% - Accent2 2 3" xfId="1046"/>
    <cellStyle name="40% - Accent2 2 3 2" xfId="1047"/>
    <cellStyle name="40% - Accent2 2 4" xfId="1048"/>
    <cellStyle name="40% - Accent2 2 5" xfId="1049"/>
    <cellStyle name="40% - Accent2 2 6" xfId="1050"/>
    <cellStyle name="40% - Accent2 2 7" xfId="1051"/>
    <cellStyle name="40% - Accent2 2 8" xfId="1052"/>
    <cellStyle name="40% - Accent2 2 9" xfId="1053"/>
    <cellStyle name="40% - Accent2 3" xfId="1054"/>
    <cellStyle name="40% - Accent2 3 2" xfId="1055"/>
    <cellStyle name="40% - Accent2 3 2 2" xfId="1056"/>
    <cellStyle name="40% - Accent2 3 2 2 2" xfId="1057"/>
    <cellStyle name="40% - Accent2 3 2 2 2 2" xfId="1058"/>
    <cellStyle name="40% - Accent2 3 2 2 3" xfId="1059"/>
    <cellStyle name="40% - Accent2 3 2 3" xfId="1060"/>
    <cellStyle name="40% - Accent2 3 2 3 2" xfId="1061"/>
    <cellStyle name="40% - Accent2 3 2 4" xfId="1062"/>
    <cellStyle name="40% - Accent2 3 3" xfId="1063"/>
    <cellStyle name="40% - Accent2 3 3 2" xfId="1064"/>
    <cellStyle name="40% - Accent2 3 3 2 2" xfId="1065"/>
    <cellStyle name="40% - Accent2 3 3 2 2 2" xfId="1066"/>
    <cellStyle name="40% - Accent2 3 3 2 3" xfId="1067"/>
    <cellStyle name="40% - Accent2 3 3 3" xfId="1068"/>
    <cellStyle name="40% - Accent2 3 3 3 2" xfId="1069"/>
    <cellStyle name="40% - Accent2 3 3 4" xfId="1070"/>
    <cellStyle name="40% - Accent2 3 4" xfId="1071"/>
    <cellStyle name="40% - Accent2 3 4 2" xfId="1072"/>
    <cellStyle name="40% - Accent2 3 4 2 2" xfId="1073"/>
    <cellStyle name="40% - Accent2 3 4 3" xfId="1074"/>
    <cellStyle name="40% - Accent2 3 5" xfId="1075"/>
    <cellStyle name="40% - Accent2 3 5 2" xfId="1076"/>
    <cellStyle name="40% - Accent2 3 6" xfId="1077"/>
    <cellStyle name="40% - Accent2 4" xfId="1078"/>
    <cellStyle name="40% - Accent2 5" xfId="1079"/>
    <cellStyle name="40% - Accent2 6" xfId="1080"/>
    <cellStyle name="40% - Accent2 7" xfId="1081"/>
    <cellStyle name="40% - Accent2 8" xfId="1082"/>
    <cellStyle name="40% - Accent2 9" xfId="1083"/>
    <cellStyle name="40% - Accent3 2 10" xfId="1084"/>
    <cellStyle name="40% - Accent3 2 2" xfId="1085"/>
    <cellStyle name="40% - Accent3 2 2 2" xfId="1086"/>
    <cellStyle name="40% - Accent3 2 2 3" xfId="1087"/>
    <cellStyle name="40% - Accent3 2 3" xfId="1088"/>
    <cellStyle name="40% - Accent3 2 3 2" xfId="1089"/>
    <cellStyle name="40% - Accent3 2 4" xfId="1090"/>
    <cellStyle name="40% - Accent3 2 5" xfId="1091"/>
    <cellStyle name="40% - Accent3 2 6" xfId="1092"/>
    <cellStyle name="40% - Accent3 2 7" xfId="1093"/>
    <cellStyle name="40% - Accent3 2 8" xfId="1094"/>
    <cellStyle name="40% - Accent3 2 9" xfId="1095"/>
    <cellStyle name="40% - Accent3 3" xfId="1096"/>
    <cellStyle name="40% - Accent3 3 2" xfId="1097"/>
    <cellStyle name="40% - Accent3 3 2 2" xfId="1098"/>
    <cellStyle name="40% - Accent3 3 2 2 2" xfId="1099"/>
    <cellStyle name="40% - Accent3 3 2 2 2 2" xfId="1100"/>
    <cellStyle name="40% - Accent3 3 2 2 3" xfId="1101"/>
    <cellStyle name="40% - Accent3 3 2 3" xfId="1102"/>
    <cellStyle name="40% - Accent3 3 2 3 2" xfId="1103"/>
    <cellStyle name="40% - Accent3 3 2 4" xfId="1104"/>
    <cellStyle name="40% - Accent3 3 3" xfId="1105"/>
    <cellStyle name="40% - Accent3 3 3 2" xfId="1106"/>
    <cellStyle name="40% - Accent3 3 3 2 2" xfId="1107"/>
    <cellStyle name="40% - Accent3 3 3 2 2 2" xfId="1108"/>
    <cellStyle name="40% - Accent3 3 3 2 3" xfId="1109"/>
    <cellStyle name="40% - Accent3 3 3 3" xfId="1110"/>
    <cellStyle name="40% - Accent3 3 3 3 2" xfId="1111"/>
    <cellStyle name="40% - Accent3 3 3 4" xfId="1112"/>
    <cellStyle name="40% - Accent3 3 4" xfId="1113"/>
    <cellStyle name="40% - Accent3 3 4 2" xfId="1114"/>
    <cellStyle name="40% - Accent3 3 4 2 2" xfId="1115"/>
    <cellStyle name="40% - Accent3 3 4 3" xfId="1116"/>
    <cellStyle name="40% - Accent3 3 5" xfId="1117"/>
    <cellStyle name="40% - Accent3 3 5 2" xfId="1118"/>
    <cellStyle name="40% - Accent3 3 6" xfId="1119"/>
    <cellStyle name="40% - Accent3 4" xfId="1120"/>
    <cellStyle name="40% - Accent3 5" xfId="1121"/>
    <cellStyle name="40% - Accent3 6" xfId="1122"/>
    <cellStyle name="40% - Accent3 7" xfId="1123"/>
    <cellStyle name="40% - Accent3 8" xfId="1124"/>
    <cellStyle name="40% - Accent3 9" xfId="1125"/>
    <cellStyle name="40% - Accent4 2 10" xfId="1126"/>
    <cellStyle name="40% - Accent4 2 2" xfId="1127"/>
    <cellStyle name="40% - Accent4 2 2 2" xfId="1128"/>
    <cellStyle name="40% - Accent4 2 2 3" xfId="1129"/>
    <cellStyle name="40% - Accent4 2 3" xfId="1130"/>
    <cellStyle name="40% - Accent4 2 3 2" xfId="1131"/>
    <cellStyle name="40% - Accent4 2 4" xfId="1132"/>
    <cellStyle name="40% - Accent4 2 5" xfId="1133"/>
    <cellStyle name="40% - Accent4 2 6" xfId="1134"/>
    <cellStyle name="40% - Accent4 2 7" xfId="1135"/>
    <cellStyle name="40% - Accent4 2 8" xfId="1136"/>
    <cellStyle name="40% - Accent4 2 9" xfId="1137"/>
    <cellStyle name="40% - Accent4 3" xfId="1138"/>
    <cellStyle name="40% - Accent4 3 2" xfId="1139"/>
    <cellStyle name="40% - Accent4 3 2 2" xfId="1140"/>
    <cellStyle name="40% - Accent4 3 2 2 2" xfId="1141"/>
    <cellStyle name="40% - Accent4 3 2 2 2 2" xfId="1142"/>
    <cellStyle name="40% - Accent4 3 2 2 3" xfId="1143"/>
    <cellStyle name="40% - Accent4 3 2 3" xfId="1144"/>
    <cellStyle name="40% - Accent4 3 2 3 2" xfId="1145"/>
    <cellStyle name="40% - Accent4 3 2 4" xfId="1146"/>
    <cellStyle name="40% - Accent4 3 3" xfId="1147"/>
    <cellStyle name="40% - Accent4 3 3 2" xfId="1148"/>
    <cellStyle name="40% - Accent4 3 3 2 2" xfId="1149"/>
    <cellStyle name="40% - Accent4 3 3 2 2 2" xfId="1150"/>
    <cellStyle name="40% - Accent4 3 3 2 3" xfId="1151"/>
    <cellStyle name="40% - Accent4 3 3 3" xfId="1152"/>
    <cellStyle name="40% - Accent4 3 3 3 2" xfId="1153"/>
    <cellStyle name="40% - Accent4 3 3 4" xfId="1154"/>
    <cellStyle name="40% - Accent4 3 4" xfId="1155"/>
    <cellStyle name="40% - Accent4 3 4 2" xfId="1156"/>
    <cellStyle name="40% - Accent4 3 4 2 2" xfId="1157"/>
    <cellStyle name="40% - Accent4 3 4 3" xfId="1158"/>
    <cellStyle name="40% - Accent4 3 5" xfId="1159"/>
    <cellStyle name="40% - Accent4 3 5 2" xfId="1160"/>
    <cellStyle name="40% - Accent4 3 6" xfId="1161"/>
    <cellStyle name="40% - Accent4 4" xfId="1162"/>
    <cellStyle name="40% - Accent4 5" xfId="1163"/>
    <cellStyle name="40% - Accent4 6" xfId="1164"/>
    <cellStyle name="40% - Accent4 7" xfId="1165"/>
    <cellStyle name="40% - Accent4 8" xfId="1166"/>
    <cellStyle name="40% - Accent4 9" xfId="1167"/>
    <cellStyle name="40% - Accent5 2 10" xfId="1168"/>
    <cellStyle name="40% - Accent5 2 2" xfId="1169"/>
    <cellStyle name="40% - Accent5 2 2 2" xfId="1170"/>
    <cellStyle name="40% - Accent5 2 2 3" xfId="1171"/>
    <cellStyle name="40% - Accent5 2 3" xfId="1172"/>
    <cellStyle name="40% - Accent5 2 3 2" xfId="1173"/>
    <cellStyle name="40% - Accent5 2 4" xfId="1174"/>
    <cellStyle name="40% - Accent5 2 5" xfId="1175"/>
    <cellStyle name="40% - Accent5 2 6" xfId="1176"/>
    <cellStyle name="40% - Accent5 2 7" xfId="1177"/>
    <cellStyle name="40% - Accent5 2 8" xfId="1178"/>
    <cellStyle name="40% - Accent5 2 9" xfId="1179"/>
    <cellStyle name="40% - Accent5 3" xfId="1180"/>
    <cellStyle name="40% - Accent5 3 2" xfId="1181"/>
    <cellStyle name="40% - Accent5 3 2 2" xfId="1182"/>
    <cellStyle name="40% - Accent5 3 2 2 2" xfId="1183"/>
    <cellStyle name="40% - Accent5 3 2 2 2 2" xfId="1184"/>
    <cellStyle name="40% - Accent5 3 2 2 3" xfId="1185"/>
    <cellStyle name="40% - Accent5 3 2 3" xfId="1186"/>
    <cellStyle name="40% - Accent5 3 2 3 2" xfId="1187"/>
    <cellStyle name="40% - Accent5 3 2 4" xfId="1188"/>
    <cellStyle name="40% - Accent5 3 3" xfId="1189"/>
    <cellStyle name="40% - Accent5 3 3 2" xfId="1190"/>
    <cellStyle name="40% - Accent5 3 3 2 2" xfId="1191"/>
    <cellStyle name="40% - Accent5 3 3 2 2 2" xfId="1192"/>
    <cellStyle name="40% - Accent5 3 3 2 3" xfId="1193"/>
    <cellStyle name="40% - Accent5 3 3 3" xfId="1194"/>
    <cellStyle name="40% - Accent5 3 3 3 2" xfId="1195"/>
    <cellStyle name="40% - Accent5 3 3 4" xfId="1196"/>
    <cellStyle name="40% - Accent5 3 4" xfId="1197"/>
    <cellStyle name="40% - Accent5 3 4 2" xfId="1198"/>
    <cellStyle name="40% - Accent5 3 4 2 2" xfId="1199"/>
    <cellStyle name="40% - Accent5 3 4 3" xfId="1200"/>
    <cellStyle name="40% - Accent5 3 5" xfId="1201"/>
    <cellStyle name="40% - Accent5 3 5 2" xfId="1202"/>
    <cellStyle name="40% - Accent5 3 6" xfId="1203"/>
    <cellStyle name="40% - Accent5 4" xfId="1204"/>
    <cellStyle name="40% - Accent5 5" xfId="1205"/>
    <cellStyle name="40% - Accent5 6" xfId="1206"/>
    <cellStyle name="40% - Accent5 7" xfId="1207"/>
    <cellStyle name="40% - Accent5 8" xfId="1208"/>
    <cellStyle name="40% - Accent5 9" xfId="1209"/>
    <cellStyle name="40% - Accent6 2 10" xfId="1210"/>
    <cellStyle name="40% - Accent6 2 2" xfId="1211"/>
    <cellStyle name="40% - Accent6 2 2 2" xfId="1212"/>
    <cellStyle name="40% - Accent6 2 2 3" xfId="1213"/>
    <cellStyle name="40% - Accent6 2 3" xfId="1214"/>
    <cellStyle name="40% - Accent6 2 3 2" xfId="1215"/>
    <cellStyle name="40% - Accent6 2 4" xfId="1216"/>
    <cellStyle name="40% - Accent6 2 5" xfId="1217"/>
    <cellStyle name="40% - Accent6 2 6" xfId="1218"/>
    <cellStyle name="40% - Accent6 2 7" xfId="1219"/>
    <cellStyle name="40% - Accent6 2 8" xfId="1220"/>
    <cellStyle name="40% - Accent6 2 9" xfId="1221"/>
    <cellStyle name="40% - Accent6 3" xfId="1222"/>
    <cellStyle name="40% - Accent6 3 2" xfId="1223"/>
    <cellStyle name="40% - Accent6 3 2 2" xfId="1224"/>
    <cellStyle name="40% - Accent6 3 2 2 2" xfId="1225"/>
    <cellStyle name="40% - Accent6 3 2 2 2 2" xfId="1226"/>
    <cellStyle name="40% - Accent6 3 2 2 3" xfId="1227"/>
    <cellStyle name="40% - Accent6 3 2 3" xfId="1228"/>
    <cellStyle name="40% - Accent6 3 2 3 2" xfId="1229"/>
    <cellStyle name="40% - Accent6 3 2 4" xfId="1230"/>
    <cellStyle name="40% - Accent6 3 3" xfId="1231"/>
    <cellStyle name="40% - Accent6 3 3 2" xfId="1232"/>
    <cellStyle name="40% - Accent6 3 3 2 2" xfId="1233"/>
    <cellStyle name="40% - Accent6 3 3 2 2 2" xfId="1234"/>
    <cellStyle name="40% - Accent6 3 3 2 3" xfId="1235"/>
    <cellStyle name="40% - Accent6 3 3 3" xfId="1236"/>
    <cellStyle name="40% - Accent6 3 3 3 2" xfId="1237"/>
    <cellStyle name="40% - Accent6 3 3 4" xfId="1238"/>
    <cellStyle name="40% - Accent6 3 4" xfId="1239"/>
    <cellStyle name="40% - Accent6 3 4 2" xfId="1240"/>
    <cellStyle name="40% - Accent6 3 4 2 2" xfId="1241"/>
    <cellStyle name="40% - Accent6 3 4 3" xfId="1242"/>
    <cellStyle name="40% - Accent6 3 5" xfId="1243"/>
    <cellStyle name="40% - Accent6 3 5 2" xfId="1244"/>
    <cellStyle name="40% - Accent6 3 6" xfId="1245"/>
    <cellStyle name="40% - Accent6 4" xfId="1246"/>
    <cellStyle name="40% - Accent6 5" xfId="1247"/>
    <cellStyle name="40% - Accent6 6" xfId="1248"/>
    <cellStyle name="40% - Accent6 7" xfId="1249"/>
    <cellStyle name="40% - Accent6 8" xfId="1250"/>
    <cellStyle name="40% - Accent6 9" xfId="1251"/>
    <cellStyle name="60 % - Accent1" xfId="1252"/>
    <cellStyle name="60 % - Accent2" xfId="1253"/>
    <cellStyle name="60 % - Accent3" xfId="1254"/>
    <cellStyle name="60 % - Accent4" xfId="1255"/>
    <cellStyle name="60 % - Accent5" xfId="1256"/>
    <cellStyle name="60 % - Accent6" xfId="1257"/>
    <cellStyle name="60% - Accent1 2 2" xfId="1258"/>
    <cellStyle name="60% - Accent1 2 3" xfId="1259"/>
    <cellStyle name="60% - Accent1 2 4" xfId="1260"/>
    <cellStyle name="60% - Accent1 2 5" xfId="1261"/>
    <cellStyle name="60% - Accent1 2 6" xfId="1262"/>
    <cellStyle name="60% - Accent1 2 7" xfId="1263"/>
    <cellStyle name="60% - Accent1 2 8" xfId="1264"/>
    <cellStyle name="60% - Accent1 2 9" xfId="1265"/>
    <cellStyle name="60% - Accent1 3" xfId="1266"/>
    <cellStyle name="60% - Accent2 2 2" xfId="1267"/>
    <cellStyle name="60% - Accent2 2 3" xfId="1268"/>
    <cellStyle name="60% - Accent2 2 4" xfId="1269"/>
    <cellStyle name="60% - Accent2 2 5" xfId="1270"/>
    <cellStyle name="60% - Accent2 2 6" xfId="1271"/>
    <cellStyle name="60% - Accent2 2 7" xfId="1272"/>
    <cellStyle name="60% - Accent2 2 8" xfId="1273"/>
    <cellStyle name="60% - Accent2 2 9" xfId="1274"/>
    <cellStyle name="60% - Accent2 3" xfId="1275"/>
    <cellStyle name="60% - Accent3 2 2" xfId="1276"/>
    <cellStyle name="60% - Accent3 2 3" xfId="1277"/>
    <cellStyle name="60% - Accent3 2 4" xfId="1278"/>
    <cellStyle name="60% - Accent3 2 5" xfId="1279"/>
    <cellStyle name="60% - Accent3 2 6" xfId="1280"/>
    <cellStyle name="60% - Accent3 2 7" xfId="1281"/>
    <cellStyle name="60% - Accent3 2 8" xfId="1282"/>
    <cellStyle name="60% - Accent3 2 9" xfId="1283"/>
    <cellStyle name="60% - Accent3 3" xfId="1284"/>
    <cellStyle name="60% - Accent4 2 2" xfId="1285"/>
    <cellStyle name="60% - Accent4 2 3" xfId="1286"/>
    <cellStyle name="60% - Accent4 2 4" xfId="1287"/>
    <cellStyle name="60% - Accent4 2 5" xfId="1288"/>
    <cellStyle name="60% - Accent4 2 6" xfId="1289"/>
    <cellStyle name="60% - Accent4 2 7" xfId="1290"/>
    <cellStyle name="60% - Accent4 2 8" xfId="1291"/>
    <cellStyle name="60% - Accent4 2 9" xfId="1292"/>
    <cellStyle name="60% - Accent4 3" xfId="1293"/>
    <cellStyle name="60% - Accent5 2 2" xfId="1294"/>
    <cellStyle name="60% - Accent5 2 3" xfId="1295"/>
    <cellStyle name="60% - Accent5 2 4" xfId="1296"/>
    <cellStyle name="60% - Accent5 2 5" xfId="1297"/>
    <cellStyle name="60% - Accent5 2 6" xfId="1298"/>
    <cellStyle name="60% - Accent5 2 7" xfId="1299"/>
    <cellStyle name="60% - Accent5 2 8" xfId="1300"/>
    <cellStyle name="60% - Accent5 2 9" xfId="1301"/>
    <cellStyle name="60% - Accent5 3" xfId="1302"/>
    <cellStyle name="60% - Accent6 2 2" xfId="1303"/>
    <cellStyle name="60% - Accent6 2 3" xfId="1304"/>
    <cellStyle name="60% - Accent6 2 4" xfId="1305"/>
    <cellStyle name="60% - Accent6 2 5" xfId="1306"/>
    <cellStyle name="60% - Accent6 2 6" xfId="1307"/>
    <cellStyle name="60% - Accent6 2 7" xfId="1308"/>
    <cellStyle name="60% - Accent6 2 8" xfId="1309"/>
    <cellStyle name="60% - Accent6 2 9" xfId="1310"/>
    <cellStyle name="60% - Accent6 3" xfId="1311"/>
    <cellStyle name="A%" xfId="1312"/>
    <cellStyle name="Accent1 2 2" xfId="1313"/>
    <cellStyle name="Accent1 2 3" xfId="1314"/>
    <cellStyle name="Accent1 2 4" xfId="1315"/>
    <cellStyle name="Accent1 2 5" xfId="1316"/>
    <cellStyle name="Accent1 2 6" xfId="1317"/>
    <cellStyle name="Accent1 2 7" xfId="1318"/>
    <cellStyle name="Accent1 2 8" xfId="1319"/>
    <cellStyle name="Accent1 2 9" xfId="1320"/>
    <cellStyle name="Accent1 3" xfId="1321"/>
    <cellStyle name="Accent2 2 2" xfId="1322"/>
    <cellStyle name="Accent2 2 3" xfId="1323"/>
    <cellStyle name="Accent2 2 4" xfId="1324"/>
    <cellStyle name="Accent2 2 5" xfId="1325"/>
    <cellStyle name="Accent2 2 6" xfId="1326"/>
    <cellStyle name="Accent2 2 7" xfId="1327"/>
    <cellStyle name="Accent2 2 8" xfId="1328"/>
    <cellStyle name="Accent2 2 9" xfId="1329"/>
    <cellStyle name="Accent2 3" xfId="1330"/>
    <cellStyle name="Accent3 2 2" xfId="1331"/>
    <cellStyle name="Accent3 2 3" xfId="1332"/>
    <cellStyle name="Accent3 2 4" xfId="1333"/>
    <cellStyle name="Accent3 2 5" xfId="1334"/>
    <cellStyle name="Accent3 2 6" xfId="1335"/>
    <cellStyle name="Accent3 2 7" xfId="1336"/>
    <cellStyle name="Accent3 2 8" xfId="1337"/>
    <cellStyle name="Accent3 2 9" xfId="1338"/>
    <cellStyle name="Accent3 3" xfId="1339"/>
    <cellStyle name="Accent4 2 2" xfId="1340"/>
    <cellStyle name="Accent4 2 3" xfId="1341"/>
    <cellStyle name="Accent4 2 4" xfId="1342"/>
    <cellStyle name="Accent4 2 5" xfId="1343"/>
    <cellStyle name="Accent4 2 6" xfId="1344"/>
    <cellStyle name="Accent4 2 7" xfId="1345"/>
    <cellStyle name="Accent4 2 8" xfId="1346"/>
    <cellStyle name="Accent4 2 9" xfId="1347"/>
    <cellStyle name="Accent4 3" xfId="1348"/>
    <cellStyle name="Accent5 2 2" xfId="1349"/>
    <cellStyle name="Accent5 2 3" xfId="1350"/>
    <cellStyle name="Accent5 2 4" xfId="1351"/>
    <cellStyle name="Accent5 2 5" xfId="1352"/>
    <cellStyle name="Accent5 2 6" xfId="1353"/>
    <cellStyle name="Accent5 2 7" xfId="1354"/>
    <cellStyle name="Accent5 2 8" xfId="1355"/>
    <cellStyle name="Accent5 2 9" xfId="1356"/>
    <cellStyle name="Accent5 3" xfId="1357"/>
    <cellStyle name="Accent6 2 2" xfId="1358"/>
    <cellStyle name="Accent6 2 3" xfId="1359"/>
    <cellStyle name="Accent6 2 4" xfId="1360"/>
    <cellStyle name="Accent6 2 5" xfId="1361"/>
    <cellStyle name="Accent6 2 6" xfId="1362"/>
    <cellStyle name="Accent6 2 7" xfId="1363"/>
    <cellStyle name="Accent6 2 8" xfId="1364"/>
    <cellStyle name="Accent6 2 9" xfId="1365"/>
    <cellStyle name="Accent6 3" xfId="1366"/>
    <cellStyle name="Accounting w/$" xfId="1367"/>
    <cellStyle name="Accounting w/$ Total" xfId="1368"/>
    <cellStyle name="Accounting w/o $" xfId="1369"/>
    <cellStyle name="Acinput" xfId="1370"/>
    <cellStyle name="Acinput,," xfId="1371"/>
    <cellStyle name="Acoutput" xfId="1372"/>
    <cellStyle name="Acoutput,," xfId="1373"/>
    <cellStyle name="Actual Date" xfId="1374"/>
    <cellStyle name="AFE" xfId="1375"/>
    <cellStyle name="al" xfId="1376"/>
    <cellStyle name="Amount_EQU_RIGH.XLS_Equity market_Preferred Securities " xfId="1377"/>
    <cellStyle name="Apershare" xfId="1378"/>
    <cellStyle name="Aprice" xfId="1379"/>
    <cellStyle name="ar" xfId="1380"/>
    <cellStyle name="Arial 10" xfId="1381"/>
    <cellStyle name="Arial 12" xfId="1382"/>
    <cellStyle name="Availability" xfId="1383"/>
    <cellStyle name="Avertissement" xfId="1384"/>
    <cellStyle name="Bad 2 2" xfId="1385"/>
    <cellStyle name="Bad 2 3" xfId="1386"/>
    <cellStyle name="Bad 2 4" xfId="1387"/>
    <cellStyle name="Bad 2 5" xfId="1388"/>
    <cellStyle name="Bad 2 6" xfId="1389"/>
    <cellStyle name="Bad 2 7" xfId="1390"/>
    <cellStyle name="Bad 2 8" xfId="1391"/>
    <cellStyle name="Bad 2 9" xfId="1392"/>
    <cellStyle name="Bad 3" xfId="1393"/>
    <cellStyle name="Band 2" xfId="1394"/>
    <cellStyle name="Blank" xfId="1395"/>
    <cellStyle name="Blue" xfId="1396"/>
    <cellStyle name="Bold/Border" xfId="1397"/>
    <cellStyle name="Border Heavy" xfId="1398"/>
    <cellStyle name="Border Thin" xfId="1399"/>
    <cellStyle name="Border, Bottom" xfId="1400"/>
    <cellStyle name="Border, Left" xfId="1401"/>
    <cellStyle name="Border, Right" xfId="1402"/>
    <cellStyle name="Border, Top" xfId="1403"/>
    <cellStyle name="British Pound" xfId="1404"/>
    <cellStyle name="BritPound" xfId="1405"/>
    <cellStyle name="Bullet" xfId="1406"/>
    <cellStyle name="Calc Currency (0)" xfId="1407"/>
    <cellStyle name="Calc Currency (2)" xfId="1408"/>
    <cellStyle name="Calc Percent (0)" xfId="1409"/>
    <cellStyle name="Calc Percent (1)" xfId="1410"/>
    <cellStyle name="Calc Percent (2)" xfId="1411"/>
    <cellStyle name="Calc Units (0)" xfId="1412"/>
    <cellStyle name="Calc Units (1)" xfId="1413"/>
    <cellStyle name="Calc Units (2)" xfId="1414"/>
    <cellStyle name="Calcul" xfId="1415"/>
    <cellStyle name="Calculation 2 4" xfId="1416"/>
    <cellStyle name="Calculation 2 5" xfId="1417"/>
    <cellStyle name="Calculation 2 6" xfId="1418"/>
    <cellStyle name="Calculation 2 7" xfId="1419"/>
    <cellStyle name="Calculation 2 8" xfId="1420"/>
    <cellStyle name="Calculation 2 9" xfId="1421"/>
    <cellStyle name="Calculation 3" xfId="1422"/>
    <cellStyle name="Case" xfId="1423"/>
    <cellStyle name="Cellule liée" xfId="1424"/>
    <cellStyle name="Check" xfId="1425"/>
    <cellStyle name="Check Cell 2 2" xfId="1426"/>
    <cellStyle name="Check Cell 2 3" xfId="1427"/>
    <cellStyle name="Check Cell 2 4" xfId="1428"/>
    <cellStyle name="Check Cell 2 5" xfId="1429"/>
    <cellStyle name="Check Cell 2 6" xfId="1430"/>
    <cellStyle name="Check Cell 2 7" xfId="1431"/>
    <cellStyle name="Check Cell 2 8" xfId="1432"/>
    <cellStyle name="Check Cell 2 9" xfId="1433"/>
    <cellStyle name="Check Cell 3" xfId="1434"/>
    <cellStyle name="Chiffre" xfId="1435"/>
    <cellStyle name="Colhead_left" xfId="1436"/>
    <cellStyle name="ColHeading" xfId="1437"/>
    <cellStyle name="Column Title" xfId="1438"/>
    <cellStyle name="ColumnHeadings" xfId="1439"/>
    <cellStyle name="ColumnHeadings2" xfId="1440"/>
    <cellStyle name="Comma  - Style1" xfId="1441"/>
    <cellStyle name="Comma  - Style2" xfId="1442"/>
    <cellStyle name="Comma  - Style3" xfId="1443"/>
    <cellStyle name="Comma  - Style4" xfId="1444"/>
    <cellStyle name="Comma  - Style5" xfId="1445"/>
    <cellStyle name="Comma  - Style6" xfId="1446"/>
    <cellStyle name="Comma  - Style7" xfId="1447"/>
    <cellStyle name="Comma  - Style8" xfId="1448"/>
    <cellStyle name="Comma ," xfId="1449"/>
    <cellStyle name="Comma [00]" xfId="1450"/>
    <cellStyle name="Comma [1]" xfId="1451"/>
    <cellStyle name="Comma [2]" xfId="1452"/>
    <cellStyle name="Comma [3]" xfId="1453"/>
    <cellStyle name="Comma 0" xfId="1454"/>
    <cellStyle name="Comma 0*" xfId="1455"/>
    <cellStyle name="Comma 10" xfId="1456"/>
    <cellStyle name="Comma 10 2" xfId="1457"/>
    <cellStyle name="Comma 10 3" xfId="1458"/>
    <cellStyle name="Comma 10 4" xfId="1459"/>
    <cellStyle name="Comma 10 5" xfId="1460"/>
    <cellStyle name="Comma 11" xfId="1461"/>
    <cellStyle name="Comma 12" xfId="1462"/>
    <cellStyle name="Comma 2 10" xfId="1463"/>
    <cellStyle name="Comma 2 11" xfId="1464"/>
    <cellStyle name="Comma 2 11 2" xfId="1465"/>
    <cellStyle name="Comma 2 11 2 2" xfId="1466"/>
    <cellStyle name="Comma 2 11 3" xfId="1467"/>
    <cellStyle name="Comma 2 12" xfId="1468"/>
    <cellStyle name="Comma 2 12 2" xfId="1469"/>
    <cellStyle name="Comma 2 13" xfId="1470"/>
    <cellStyle name="Comma 2 14" xfId="1471"/>
    <cellStyle name="Comma 2 15" xfId="1472"/>
    <cellStyle name="Comma 2 16" xfId="1473"/>
    <cellStyle name="Comma 2 17" xfId="1474"/>
    <cellStyle name="Comma 2 18" xfId="1475"/>
    <cellStyle name="Comma 2 19" xfId="1476"/>
    <cellStyle name="Comma 2 2 10" xfId="1477"/>
    <cellStyle name="Comma 2 2 11" xfId="1478"/>
    <cellStyle name="Comma 2 2 2" xfId="1479"/>
    <cellStyle name="Comma 2 2 2 2" xfId="1480"/>
    <cellStyle name="Comma 2 2 3" xfId="1481"/>
    <cellStyle name="Comma 2 2 4" xfId="1482"/>
    <cellStyle name="Comma 2 2 5" xfId="1483"/>
    <cellStyle name="Comma 2 2 6" xfId="1484"/>
    <cellStyle name="Comma 2 2 7" xfId="1485"/>
    <cellStyle name="Comma 2 2 8" xfId="1486"/>
    <cellStyle name="Comma 2 2 9" xfId="1487"/>
    <cellStyle name="Comma 2 3 2" xfId="1488"/>
    <cellStyle name="Comma 2 3 3" xfId="1489"/>
    <cellStyle name="Comma 2 3 4" xfId="1490"/>
    <cellStyle name="Comma 2 3 5" xfId="1491"/>
    <cellStyle name="Comma 2 3 6" xfId="1492"/>
    <cellStyle name="Comma 2 3 7" xfId="1493"/>
    <cellStyle name="Comma 2 3 8" xfId="1494"/>
    <cellStyle name="Comma 2 4" xfId="1495"/>
    <cellStyle name="Comma 2 4 2" xfId="1496"/>
    <cellStyle name="Comma 2 4 3" xfId="1497"/>
    <cellStyle name="Comma 2 5" xfId="1498"/>
    <cellStyle name="Comma 2 5 2" xfId="1499"/>
    <cellStyle name="Comma 2 5 2 2" xfId="1500"/>
    <cellStyle name="Comma 2 5 2 2 2" xfId="1501"/>
    <cellStyle name="Comma 2 5 2 2 2 2" xfId="1502"/>
    <cellStyle name="Comma 2 5 2 2 3" xfId="1503"/>
    <cellStyle name="Comma 2 5 2 3" xfId="1504"/>
    <cellStyle name="Comma 2 5 2 3 2" xfId="1505"/>
    <cellStyle name="Comma 2 5 2 4" xfId="1506"/>
    <cellStyle name="Comma 2 5 3" xfId="1507"/>
    <cellStyle name="Comma 2 5 3 2" xfId="1508"/>
    <cellStyle name="Comma 2 5 3 2 2" xfId="1509"/>
    <cellStyle name="Comma 2 5 3 2 2 2" xfId="1510"/>
    <cellStyle name="Comma 2 5 3 2 3" xfId="1511"/>
    <cellStyle name="Comma 2 5 3 3" xfId="1512"/>
    <cellStyle name="Comma 2 5 3 3 2" xfId="1513"/>
    <cellStyle name="Comma 2 5 3 4" xfId="1514"/>
    <cellStyle name="Comma 2 5 4" xfId="1515"/>
    <cellStyle name="Comma 2 5 4 2" xfId="1516"/>
    <cellStyle name="Comma 2 5 4 2 2" xfId="1517"/>
    <cellStyle name="Comma 2 5 4 3" xfId="1518"/>
    <cellStyle name="Comma 2 5 5" xfId="1519"/>
    <cellStyle name="Comma 2 5 5 2" xfId="1520"/>
    <cellStyle name="Comma 2 5 6" xfId="1521"/>
    <cellStyle name="Comma 2 6" xfId="1522"/>
    <cellStyle name="Comma 2 6 2" xfId="1523"/>
    <cellStyle name="Comma 2 6 2 2" xfId="1524"/>
    <cellStyle name="Comma 2 6 2 2 2" xfId="1525"/>
    <cellStyle name="Comma 2 6 2 3" xfId="1526"/>
    <cellStyle name="Comma 2 6 3" xfId="1527"/>
    <cellStyle name="Comma 2 6 3 2" xfId="1528"/>
    <cellStyle name="Comma 2 6 4" xfId="1529"/>
    <cellStyle name="Comma 2 7" xfId="1530"/>
    <cellStyle name="Comma 2 7 2" xfId="1531"/>
    <cellStyle name="Comma 2 7 2 2" xfId="1532"/>
    <cellStyle name="Comma 2 7 2 2 2" xfId="1533"/>
    <cellStyle name="Comma 2 7 2 3" xfId="1534"/>
    <cellStyle name="Comma 2 7 3" xfId="1535"/>
    <cellStyle name="Comma 2 7 3 2" xfId="1536"/>
    <cellStyle name="Comma 2 7 4" xfId="1537"/>
    <cellStyle name="Comma 2 8" xfId="1538"/>
    <cellStyle name="Comma 2 9" xfId="1539"/>
    <cellStyle name="Comma 2 9 2" xfId="1540"/>
    <cellStyle name="Comma 2 9 2 2" xfId="1541"/>
    <cellStyle name="Comma 2 9 3" xfId="1542"/>
    <cellStyle name="Comma 2*" xfId="1543"/>
    <cellStyle name="Comma 3 2 2" xfId="1544"/>
    <cellStyle name="Comma 3 3" xfId="1545"/>
    <cellStyle name="Comma 3 3 2" xfId="1546"/>
    <cellStyle name="Comma 3 3 2 2" xfId="1547"/>
    <cellStyle name="Comma 3 3 3" xfId="1548"/>
    <cellStyle name="Comma 3 3 4" xfId="1549"/>
    <cellStyle name="Comma 3 4" xfId="1550"/>
    <cellStyle name="Comma 3 4 2" xfId="1551"/>
    <cellStyle name="Comma 3 4 3" xfId="1552"/>
    <cellStyle name="Comma 3 5" xfId="1553"/>
    <cellStyle name="Comma 3 6" xfId="1554"/>
    <cellStyle name="Comma 3 7" xfId="1555"/>
    <cellStyle name="Comma 3 8" xfId="1556"/>
    <cellStyle name="Comma 3 9" xfId="1557"/>
    <cellStyle name="Comma 4 10" xfId="1558"/>
    <cellStyle name="Comma 4 11" xfId="1559"/>
    <cellStyle name="Comma 4 12" xfId="1560"/>
    <cellStyle name="Comma 4 13" xfId="1561"/>
    <cellStyle name="Comma 4 14" xfId="1562"/>
    <cellStyle name="Comma 4 2" xfId="1563"/>
    <cellStyle name="Comma 4 2 2" xfId="1564"/>
    <cellStyle name="Comma 4 2 2 2" xfId="1565"/>
    <cellStyle name="Comma 4 2 2 2 2" xfId="1566"/>
    <cellStyle name="Comma 4 2 2 3" xfId="1567"/>
    <cellStyle name="Comma 4 2 3" xfId="1568"/>
    <cellStyle name="Comma 4 2 3 2" xfId="1569"/>
    <cellStyle name="Comma 4 2 4" xfId="1570"/>
    <cellStyle name="Comma 4 2 5" xfId="1571"/>
    <cellStyle name="Comma 4 3" xfId="1572"/>
    <cellStyle name="Comma 4 3 2" xfId="1573"/>
    <cellStyle name="Comma 4 3 2 2" xfId="1574"/>
    <cellStyle name="Comma 4 3 2 2 2" xfId="1575"/>
    <cellStyle name="Comma 4 3 2 3" xfId="1576"/>
    <cellStyle name="Comma 4 3 3" xfId="1577"/>
    <cellStyle name="Comma 4 3 3 2" xfId="1578"/>
    <cellStyle name="Comma 4 3 4" xfId="1579"/>
    <cellStyle name="Comma 4 4" xfId="1580"/>
    <cellStyle name="Comma 4 4 2" xfId="1581"/>
    <cellStyle name="Comma 4 4 2 2" xfId="1582"/>
    <cellStyle name="Comma 4 4 2 2 2" xfId="1583"/>
    <cellStyle name="Comma 4 4 2 3" xfId="1584"/>
    <cellStyle name="Comma 4 4 3" xfId="1585"/>
    <cellStyle name="Comma 4 4 3 2" xfId="1586"/>
    <cellStyle name="Comma 4 4 4" xfId="1587"/>
    <cellStyle name="Comma 4 5" xfId="1588"/>
    <cellStyle name="Comma 4 5 2" xfId="1589"/>
    <cellStyle name="Comma 4 5 2 2" xfId="1590"/>
    <cellStyle name="Comma 4 5 3" xfId="1591"/>
    <cellStyle name="Comma 4 6" xfId="1592"/>
    <cellStyle name="Comma 4 6 2" xfId="1593"/>
    <cellStyle name="Comma 4 6 2 2" xfId="1594"/>
    <cellStyle name="Comma 4 6 3" xfId="1595"/>
    <cellStyle name="Comma 4 7" xfId="1596"/>
    <cellStyle name="Comma 4 7 2" xfId="1597"/>
    <cellStyle name="Comma 4 8" xfId="1598"/>
    <cellStyle name="Comma 4 9" xfId="1599"/>
    <cellStyle name="Comma 5 10" xfId="1600"/>
    <cellStyle name="Comma 5 11" xfId="1601"/>
    <cellStyle name="Comma 5 12" xfId="1602"/>
    <cellStyle name="Comma 5 2" xfId="1603"/>
    <cellStyle name="Comma 5 2 2" xfId="1604"/>
    <cellStyle name="Comma 5 2 2 2" xfId="1605"/>
    <cellStyle name="Comma 5 2 2 2 2" xfId="1606"/>
    <cellStyle name="Comma 5 2 2 3" xfId="1607"/>
    <cellStyle name="Comma 5 2 3" xfId="1608"/>
    <cellStyle name="Comma 5 2 3 2" xfId="1609"/>
    <cellStyle name="Comma 5 2 4" xfId="1610"/>
    <cellStyle name="Comma 5 3" xfId="1611"/>
    <cellStyle name="Comma 5 3 2" xfId="1612"/>
    <cellStyle name="Comma 5 3 2 2" xfId="1613"/>
    <cellStyle name="Comma 5 3 2 2 2" xfId="1614"/>
    <cellStyle name="Comma 5 3 2 3" xfId="1615"/>
    <cellStyle name="Comma 5 3 3" xfId="1616"/>
    <cellStyle name="Comma 5 3 3 2" xfId="1617"/>
    <cellStyle name="Comma 5 3 4" xfId="1618"/>
    <cellStyle name="Comma 5 4" xfId="1619"/>
    <cellStyle name="Comma 5 4 2" xfId="1620"/>
    <cellStyle name="Comma 5 4 2 2" xfId="1621"/>
    <cellStyle name="Comma 5 4 3" xfId="1622"/>
    <cellStyle name="Comma 5 5" xfId="1623"/>
    <cellStyle name="Comma 5 5 2" xfId="1624"/>
    <cellStyle name="Comma 5 5 2 2" xfId="1625"/>
    <cellStyle name="Comma 5 5 3" xfId="1626"/>
    <cellStyle name="Comma 5 6" xfId="1627"/>
    <cellStyle name="Comma 5 6 2" xfId="1628"/>
    <cellStyle name="Comma 5 7" xfId="1629"/>
    <cellStyle name="Comma 5 8" xfId="1630"/>
    <cellStyle name="Comma 5 9" xfId="1631"/>
    <cellStyle name="Comma 6 2" xfId="1632"/>
    <cellStyle name="Comma 6 3" xfId="1633"/>
    <cellStyle name="Comma 6 4" xfId="1634"/>
    <cellStyle name="Comma 6 5" xfId="1635"/>
    <cellStyle name="Comma 6 6" xfId="1636"/>
    <cellStyle name="Comma 7" xfId="1637"/>
    <cellStyle name="Comma 7 2" xfId="1638"/>
    <cellStyle name="Comma 7 2 2" xfId="1639"/>
    <cellStyle name="Comma 7 2 2 2" xfId="1640"/>
    <cellStyle name="Comma 7 2 3" xfId="1641"/>
    <cellStyle name="Comma 7 3" xfId="1642"/>
    <cellStyle name="Comma 7 3 2" xfId="1643"/>
    <cellStyle name="Comma 7 4" xfId="1644"/>
    <cellStyle name="Comma 7 5" xfId="1645"/>
    <cellStyle name="Comma 7 6" xfId="1646"/>
    <cellStyle name="Comma 7 7" xfId="1647"/>
    <cellStyle name="Comma 7 8" xfId="1648"/>
    <cellStyle name="Comma 8" xfId="1649"/>
    <cellStyle name="Comma 8 2" xfId="1650"/>
    <cellStyle name="Comma 8 2 2" xfId="1651"/>
    <cellStyle name="Comma 8 3" xfId="1652"/>
    <cellStyle name="Comma 8 4" xfId="1653"/>
    <cellStyle name="Comma 8 5" xfId="1654"/>
    <cellStyle name="Comma 8 6" xfId="1655"/>
    <cellStyle name="Comma 8 7" xfId="1656"/>
    <cellStyle name="Comma 9" xfId="1657"/>
    <cellStyle name="Comma 9 2" xfId="1658"/>
    <cellStyle name="Comma 9 3" xfId="1659"/>
    <cellStyle name="Comma 9 4" xfId="1660"/>
    <cellStyle name="Comma 9 5" xfId="1661"/>
    <cellStyle name="Comma0" xfId="1662"/>
    <cellStyle name="Comma2 (0)" xfId="1663"/>
    <cellStyle name="Comment" xfId="1664"/>
    <cellStyle name="Commentaire" xfId="1665"/>
    <cellStyle name="Company" xfId="1666"/>
    <cellStyle name="CurRatio" xfId="1667"/>
    <cellStyle name="Currency [00]" xfId="1668"/>
    <cellStyle name="Currency [1]" xfId="1669"/>
    <cellStyle name="Currency [2]" xfId="1670"/>
    <cellStyle name="Currency [3]" xfId="1671"/>
    <cellStyle name="Currency 0" xfId="1672"/>
    <cellStyle name="Currency 10" xfId="1673"/>
    <cellStyle name="Currency 10 2" xfId="1674"/>
    <cellStyle name="Currency 10 2 2" xfId="1675"/>
    <cellStyle name="Currency 10 2 2 2" xfId="1676"/>
    <cellStyle name="Currency 10 2 2 2 2" xfId="1677"/>
    <cellStyle name="Currency 10 2 2 3" xfId="1678"/>
    <cellStyle name="Currency 10 2 3" xfId="1679"/>
    <cellStyle name="Currency 10 2 3 2" xfId="1680"/>
    <cellStyle name="Currency 10 2 4" xfId="1681"/>
    <cellStyle name="Currency 10 3" xfId="1682"/>
    <cellStyle name="Currency 10 3 2" xfId="1683"/>
    <cellStyle name="Currency 10 3 2 2" xfId="1684"/>
    <cellStyle name="Currency 10 3 2 2 2" xfId="1685"/>
    <cellStyle name="Currency 10 3 2 3" xfId="1686"/>
    <cellStyle name="Currency 10 3 3" xfId="1687"/>
    <cellStyle name="Currency 10 3 3 2" xfId="1688"/>
    <cellStyle name="Currency 10 3 4" xfId="1689"/>
    <cellStyle name="Currency 10 4" xfId="1690"/>
    <cellStyle name="Currency 10 4 2" xfId="1691"/>
    <cellStyle name="Currency 10 4 2 2" xfId="1692"/>
    <cellStyle name="Currency 10 4 3" xfId="1693"/>
    <cellStyle name="Currency 10 5" xfId="1694"/>
    <cellStyle name="Currency 10 5 2" xfId="1695"/>
    <cellStyle name="Currency 10 6" xfId="1696"/>
    <cellStyle name="Currency 11" xfId="1697"/>
    <cellStyle name="Currency 11 2" xfId="1698"/>
    <cellStyle name="Currency 11 2 2" xfId="1699"/>
    <cellStyle name="Currency 11 2 2 2" xfId="1700"/>
    <cellStyle name="Currency 11 2 2 2 2" xfId="1701"/>
    <cellStyle name="Currency 11 2 2 3" xfId="1702"/>
    <cellStyle name="Currency 11 2 3" xfId="1703"/>
    <cellStyle name="Currency 11 2 3 2" xfId="1704"/>
    <cellStyle name="Currency 11 2 4" xfId="1705"/>
    <cellStyle name="Currency 11 3" xfId="1706"/>
    <cellStyle name="Currency 11 3 2" xfId="1707"/>
    <cellStyle name="Currency 11 3 2 2" xfId="1708"/>
    <cellStyle name="Currency 11 3 2 2 2" xfId="1709"/>
    <cellStyle name="Currency 11 3 2 3" xfId="1710"/>
    <cellStyle name="Currency 11 3 3" xfId="1711"/>
    <cellStyle name="Currency 11 3 3 2" xfId="1712"/>
    <cellStyle name="Currency 11 3 4" xfId="1713"/>
    <cellStyle name="Currency 11 4" xfId="1714"/>
    <cellStyle name="Currency 11 4 2" xfId="1715"/>
    <cellStyle name="Currency 11 4 2 2" xfId="1716"/>
    <cellStyle name="Currency 11 4 3" xfId="1717"/>
    <cellStyle name="Currency 11 5" xfId="1718"/>
    <cellStyle name="Currency 11 5 2" xfId="1719"/>
    <cellStyle name="Currency 11 6" xfId="1720"/>
    <cellStyle name="Currency 12" xfId="1721"/>
    <cellStyle name="Currency 13" xfId="1722"/>
    <cellStyle name="Currency 14" xfId="1723"/>
    <cellStyle name="Currency 14 2" xfId="1724"/>
    <cellStyle name="Currency 14 2 2" xfId="1725"/>
    <cellStyle name="Currency 14 2 2 2" xfId="1726"/>
    <cellStyle name="Currency 14 2 2 2 2" xfId="1727"/>
    <cellStyle name="Currency 14 2 2 3" xfId="1728"/>
    <cellStyle name="Currency 14 2 3" xfId="1729"/>
    <cellStyle name="Currency 14 2 3 2" xfId="1730"/>
    <cellStyle name="Currency 14 2 4" xfId="1731"/>
    <cellStyle name="Currency 14 3" xfId="1732"/>
    <cellStyle name="Currency 14 3 2" xfId="1733"/>
    <cellStyle name="Currency 14 3 2 2" xfId="1734"/>
    <cellStyle name="Currency 14 3 2 2 2" xfId="1735"/>
    <cellStyle name="Currency 14 3 2 3" xfId="1736"/>
    <cellStyle name="Currency 14 3 3" xfId="1737"/>
    <cellStyle name="Currency 14 3 3 2" xfId="1738"/>
    <cellStyle name="Currency 14 3 4" xfId="1739"/>
    <cellStyle name="Currency 14 4" xfId="1740"/>
    <cellStyle name="Currency 14 4 2" xfId="1741"/>
    <cellStyle name="Currency 14 4 2 2" xfId="1742"/>
    <cellStyle name="Currency 14 4 2 2 2" xfId="1743"/>
    <cellStyle name="Currency 14 4 2 3" xfId="1744"/>
    <cellStyle name="Currency 14 4 3" xfId="1745"/>
    <cellStyle name="Currency 14 4 3 2" xfId="1746"/>
    <cellStyle name="Currency 14 4 4" xfId="1747"/>
    <cellStyle name="Currency 14 5" xfId="1748"/>
    <cellStyle name="Currency 14 5 2" xfId="1749"/>
    <cellStyle name="Currency 14 5 2 2" xfId="1750"/>
    <cellStyle name="Currency 14 5 3" xfId="1751"/>
    <cellStyle name="Currency 14 6" xfId="1752"/>
    <cellStyle name="Currency 14 6 2" xfId="1753"/>
    <cellStyle name="Currency 14 7" xfId="1754"/>
    <cellStyle name="Currency 15" xfId="1755"/>
    <cellStyle name="Currency 15 2" xfId="1756"/>
    <cellStyle name="Currency 15 2 2" xfId="1757"/>
    <cellStyle name="Currency 15 2 2 2" xfId="1758"/>
    <cellStyle name="Currency 15 2 3" xfId="1759"/>
    <cellStyle name="Currency 15 3" xfId="1760"/>
    <cellStyle name="Currency 15 3 2" xfId="1761"/>
    <cellStyle name="Currency 15 4" xfId="1762"/>
    <cellStyle name="Currency 16" xfId="1763"/>
    <cellStyle name="Currency 16 2" xfId="1764"/>
    <cellStyle name="Currency 17" xfId="1765"/>
    <cellStyle name="Currency 18" xfId="1766"/>
    <cellStyle name="Currency 19" xfId="1767"/>
    <cellStyle name="Currency 19 2" xfId="1768"/>
    <cellStyle name="Currency 19 2 2" xfId="1769"/>
    <cellStyle name="Currency 19 2 2 2" xfId="1770"/>
    <cellStyle name="Currency 19 2 2 2 2" xfId="1771"/>
    <cellStyle name="Currency 19 2 2 3" xfId="1772"/>
    <cellStyle name="Currency 19 2 3" xfId="1773"/>
    <cellStyle name="Currency 19 2 3 2" xfId="1774"/>
    <cellStyle name="Currency 19 2 4" xfId="1775"/>
    <cellStyle name="Currency 19 3" xfId="1776"/>
    <cellStyle name="Currency 19 3 2" xfId="1777"/>
    <cellStyle name="Currency 19 3 2 2" xfId="1778"/>
    <cellStyle name="Currency 19 3 2 2 2" xfId="1779"/>
    <cellStyle name="Currency 19 3 2 3" xfId="1780"/>
    <cellStyle name="Currency 19 3 3" xfId="1781"/>
    <cellStyle name="Currency 19 3 3 2" xfId="1782"/>
    <cellStyle name="Currency 19 3 4" xfId="1783"/>
    <cellStyle name="Currency 19 4" xfId="1784"/>
    <cellStyle name="Currency 19 4 2" xfId="1785"/>
    <cellStyle name="Currency 19 4 2 2" xfId="1786"/>
    <cellStyle name="Currency 19 4 3" xfId="1787"/>
    <cellStyle name="Currency 19 5" xfId="1788"/>
    <cellStyle name="Currency 19 5 2" xfId="1789"/>
    <cellStyle name="Currency 19 6" xfId="1790"/>
    <cellStyle name="Currency 2 10" xfId="1791"/>
    <cellStyle name="Currency 2 10 2" xfId="1792"/>
    <cellStyle name="Currency 2 10 2 2" xfId="1793"/>
    <cellStyle name="Currency 2 10 3" xfId="1794"/>
    <cellStyle name="Currency 2 11" xfId="1795"/>
    <cellStyle name="Currency 2 12" xfId="1796"/>
    <cellStyle name="Currency 2 13" xfId="1797"/>
    <cellStyle name="Currency 2 14" xfId="1798"/>
    <cellStyle name="Currency 2 15" xfId="1799"/>
    <cellStyle name="Currency 2 16" xfId="1800"/>
    <cellStyle name="Currency 2 17" xfId="1801"/>
    <cellStyle name="Currency 2 18" xfId="1802"/>
    <cellStyle name="Currency 2 2" xfId="1803"/>
    <cellStyle name="Currency 2 2 10" xfId="1804"/>
    <cellStyle name="Currency 2 2 11" xfId="1805"/>
    <cellStyle name="Currency 2 2 2" xfId="1806"/>
    <cellStyle name="Currency 2 2 3" xfId="1807"/>
    <cellStyle name="Currency 2 2 4" xfId="1808"/>
    <cellStyle name="Currency 2 2 5" xfId="1809"/>
    <cellStyle name="Currency 2 2 6" xfId="1810"/>
    <cellStyle name="Currency 2 2 7" xfId="1811"/>
    <cellStyle name="Currency 2 2 8" xfId="1812"/>
    <cellStyle name="Currency 2 2 9" xfId="1813"/>
    <cellStyle name="Currency 2 3" xfId="1814"/>
    <cellStyle name="Currency 2 3 2" xfId="1815"/>
    <cellStyle name="Currency 2 3 3" xfId="1816"/>
    <cellStyle name="Currency 2 3 4" xfId="1817"/>
    <cellStyle name="Currency 2 3 5" xfId="1818"/>
    <cellStyle name="Currency 2 4" xfId="1819"/>
    <cellStyle name="Currency 2 5" xfId="1820"/>
    <cellStyle name="Currency 2 6" xfId="1821"/>
    <cellStyle name="Currency 2 7" xfId="1822"/>
    <cellStyle name="Currency 2 8" xfId="1823"/>
    <cellStyle name="Currency 2 9" xfId="1824"/>
    <cellStyle name="Currency 2_CLdcfmodel" xfId="1825"/>
    <cellStyle name="Currency 2*" xfId="1826"/>
    <cellStyle name="Currency 20" xfId="1827"/>
    <cellStyle name="Currency 20 2" xfId="1828"/>
    <cellStyle name="Currency 20 2 2" xfId="1829"/>
    <cellStyle name="Currency 20 2 2 2" xfId="1830"/>
    <cellStyle name="Currency 20 2 2 2 2" xfId="1831"/>
    <cellStyle name="Currency 20 2 2 3" xfId="1832"/>
    <cellStyle name="Currency 20 2 3" xfId="1833"/>
    <cellStyle name="Currency 20 2 3 2" xfId="1834"/>
    <cellStyle name="Currency 20 2 4" xfId="1835"/>
    <cellStyle name="Currency 20 3" xfId="1836"/>
    <cellStyle name="Currency 20 3 2" xfId="1837"/>
    <cellStyle name="Currency 20 3 2 2" xfId="1838"/>
    <cellStyle name="Currency 20 3 2 2 2" xfId="1839"/>
    <cellStyle name="Currency 20 3 2 3" xfId="1840"/>
    <cellStyle name="Currency 20 3 3" xfId="1841"/>
    <cellStyle name="Currency 20 3 3 2" xfId="1842"/>
    <cellStyle name="Currency 20 3 4" xfId="1843"/>
    <cellStyle name="Currency 20 4" xfId="1844"/>
    <cellStyle name="Currency 20 4 2" xfId="1845"/>
    <cellStyle name="Currency 20 4 2 2" xfId="1846"/>
    <cellStyle name="Currency 20 4 3" xfId="1847"/>
    <cellStyle name="Currency 20 5" xfId="1848"/>
    <cellStyle name="Currency 20 5 2" xfId="1849"/>
    <cellStyle name="Currency 20 6" xfId="1850"/>
    <cellStyle name="Currency 21" xfId="1851"/>
    <cellStyle name="Currency 21 2" xfId="1852"/>
    <cellStyle name="Currency 21 2 2" xfId="1853"/>
    <cellStyle name="Currency 21 2 2 2" xfId="1854"/>
    <cellStyle name="Currency 21 2 2 2 2" xfId="1855"/>
    <cellStyle name="Currency 21 2 2 3" xfId="1856"/>
    <cellStyle name="Currency 21 2 3" xfId="1857"/>
    <cellStyle name="Currency 21 2 3 2" xfId="1858"/>
    <cellStyle name="Currency 21 2 4" xfId="1859"/>
    <cellStyle name="Currency 21 3" xfId="1860"/>
    <cellStyle name="Currency 21 3 2" xfId="1861"/>
    <cellStyle name="Currency 21 3 2 2" xfId="1862"/>
    <cellStyle name="Currency 21 3 2 2 2" xfId="1863"/>
    <cellStyle name="Currency 21 3 2 3" xfId="1864"/>
    <cellStyle name="Currency 21 3 3" xfId="1865"/>
    <cellStyle name="Currency 21 3 3 2" xfId="1866"/>
    <cellStyle name="Currency 21 3 4" xfId="1867"/>
    <cellStyle name="Currency 21 4" xfId="1868"/>
    <cellStyle name="Currency 21 4 2" xfId="1869"/>
    <cellStyle name="Currency 21 4 2 2" xfId="1870"/>
    <cellStyle name="Currency 21 4 3" xfId="1871"/>
    <cellStyle name="Currency 21 5" xfId="1872"/>
    <cellStyle name="Currency 21 5 2" xfId="1873"/>
    <cellStyle name="Currency 21 6" xfId="1874"/>
    <cellStyle name="Currency 22" xfId="1875"/>
    <cellStyle name="Currency 22 2" xfId="1876"/>
    <cellStyle name="Currency 22 2 2" xfId="1877"/>
    <cellStyle name="Currency 22 2 2 2" xfId="1878"/>
    <cellStyle name="Currency 22 2 2 2 2" xfId="1879"/>
    <cellStyle name="Currency 22 2 2 3" xfId="1880"/>
    <cellStyle name="Currency 22 2 3" xfId="1881"/>
    <cellStyle name="Currency 22 2 3 2" xfId="1882"/>
    <cellStyle name="Currency 22 2 4" xfId="1883"/>
    <cellStyle name="Currency 22 3" xfId="1884"/>
    <cellStyle name="Currency 22 3 2" xfId="1885"/>
    <cellStyle name="Currency 22 3 2 2" xfId="1886"/>
    <cellStyle name="Currency 22 3 2 2 2" xfId="1887"/>
    <cellStyle name="Currency 22 3 2 3" xfId="1888"/>
    <cellStyle name="Currency 22 3 3" xfId="1889"/>
    <cellStyle name="Currency 22 3 3 2" xfId="1890"/>
    <cellStyle name="Currency 22 3 4" xfId="1891"/>
    <cellStyle name="Currency 22 4" xfId="1892"/>
    <cellStyle name="Currency 22 4 2" xfId="1893"/>
    <cellStyle name="Currency 22 4 2 2" xfId="1894"/>
    <cellStyle name="Currency 22 4 3" xfId="1895"/>
    <cellStyle name="Currency 22 5" xfId="1896"/>
    <cellStyle name="Currency 22 5 2" xfId="1897"/>
    <cellStyle name="Currency 22 6" xfId="1898"/>
    <cellStyle name="Currency 23" xfId="1899"/>
    <cellStyle name="Currency 23 2" xfId="1900"/>
    <cellStyle name="Currency 23 2 2" xfId="1901"/>
    <cellStyle name="Currency 23 2 2 2" xfId="1902"/>
    <cellStyle name="Currency 23 2 2 2 2" xfId="1903"/>
    <cellStyle name="Currency 23 2 2 3" xfId="1904"/>
    <cellStyle name="Currency 23 2 3" xfId="1905"/>
    <cellStyle name="Currency 23 2 3 2" xfId="1906"/>
    <cellStyle name="Currency 23 2 4" xfId="1907"/>
    <cellStyle name="Currency 23 3" xfId="1908"/>
    <cellStyle name="Currency 23 3 2" xfId="1909"/>
    <cellStyle name="Currency 23 3 2 2" xfId="1910"/>
    <cellStyle name="Currency 23 3 2 2 2" xfId="1911"/>
    <cellStyle name="Currency 23 3 2 3" xfId="1912"/>
    <cellStyle name="Currency 23 3 3" xfId="1913"/>
    <cellStyle name="Currency 23 3 3 2" xfId="1914"/>
    <cellStyle name="Currency 23 3 4" xfId="1915"/>
    <cellStyle name="Currency 23 4" xfId="1916"/>
    <cellStyle name="Currency 23 4 2" xfId="1917"/>
    <cellStyle name="Currency 23 4 2 2" xfId="1918"/>
    <cellStyle name="Currency 23 4 3" xfId="1919"/>
    <cellStyle name="Currency 23 5" xfId="1920"/>
    <cellStyle name="Currency 23 5 2" xfId="1921"/>
    <cellStyle name="Currency 23 6" xfId="1922"/>
    <cellStyle name="Currency 24" xfId="1923"/>
    <cellStyle name="Currency 24 2" xfId="1924"/>
    <cellStyle name="Currency 24 2 2" xfId="1925"/>
    <cellStyle name="Currency 24 2 2 2" xfId="1926"/>
    <cellStyle name="Currency 24 2 2 2 2" xfId="1927"/>
    <cellStyle name="Currency 24 2 2 3" xfId="1928"/>
    <cellStyle name="Currency 24 2 3" xfId="1929"/>
    <cellStyle name="Currency 24 2 3 2" xfId="1930"/>
    <cellStyle name="Currency 24 2 4" xfId="1931"/>
    <cellStyle name="Currency 24 3" xfId="1932"/>
    <cellStyle name="Currency 24 3 2" xfId="1933"/>
    <cellStyle name="Currency 24 3 2 2" xfId="1934"/>
    <cellStyle name="Currency 24 3 2 2 2" xfId="1935"/>
    <cellStyle name="Currency 24 3 2 3" xfId="1936"/>
    <cellStyle name="Currency 24 3 3" xfId="1937"/>
    <cellStyle name="Currency 24 3 3 2" xfId="1938"/>
    <cellStyle name="Currency 24 3 4" xfId="1939"/>
    <cellStyle name="Currency 24 4" xfId="1940"/>
    <cellStyle name="Currency 24 4 2" xfId="1941"/>
    <cellStyle name="Currency 24 4 2 2" xfId="1942"/>
    <cellStyle name="Currency 24 4 3" xfId="1943"/>
    <cellStyle name="Currency 24 5" xfId="1944"/>
    <cellStyle name="Currency 24 5 2" xfId="1945"/>
    <cellStyle name="Currency 24 6" xfId="1946"/>
    <cellStyle name="Currency 25" xfId="1947"/>
    <cellStyle name="Currency 26" xfId="1948"/>
    <cellStyle name="Currency 26 2" xfId="1949"/>
    <cellStyle name="Currency 26 2 2" xfId="1950"/>
    <cellStyle name="Currency 26 2 2 2" xfId="1951"/>
    <cellStyle name="Currency 26 2 2 2 2" xfId="1952"/>
    <cellStyle name="Currency 26 2 2 3" xfId="1953"/>
    <cellStyle name="Currency 26 2 3" xfId="1954"/>
    <cellStyle name="Currency 26 2 3 2" xfId="1955"/>
    <cellStyle name="Currency 26 2 4" xfId="1956"/>
    <cellStyle name="Currency 26 3" xfId="1957"/>
    <cellStyle name="Currency 26 3 2" xfId="1958"/>
    <cellStyle name="Currency 26 3 2 2" xfId="1959"/>
    <cellStyle name="Currency 26 3 2 2 2" xfId="1960"/>
    <cellStyle name="Currency 26 3 2 3" xfId="1961"/>
    <cellStyle name="Currency 26 3 3" xfId="1962"/>
    <cellStyle name="Currency 26 3 3 2" xfId="1963"/>
    <cellStyle name="Currency 26 3 4" xfId="1964"/>
    <cellStyle name="Currency 26 4" xfId="1965"/>
    <cellStyle name="Currency 26 4 2" xfId="1966"/>
    <cellStyle name="Currency 26 4 2 2" xfId="1967"/>
    <cellStyle name="Currency 26 4 3" xfId="1968"/>
    <cellStyle name="Currency 26 5" xfId="1969"/>
    <cellStyle name="Currency 26 5 2" xfId="1970"/>
    <cellStyle name="Currency 26 6" xfId="1971"/>
    <cellStyle name="Currency 27" xfId="1972"/>
    <cellStyle name="Currency 27 2" xfId="1973"/>
    <cellStyle name="Currency 27 2 2" xfId="1974"/>
    <cellStyle name="Currency 27 2 2 2" xfId="1975"/>
    <cellStyle name="Currency 27 2 2 2 2" xfId="1976"/>
    <cellStyle name="Currency 27 2 2 3" xfId="1977"/>
    <cellStyle name="Currency 27 2 3" xfId="1978"/>
    <cellStyle name="Currency 27 2 3 2" xfId="1979"/>
    <cellStyle name="Currency 27 2 4" xfId="1980"/>
    <cellStyle name="Currency 27 3" xfId="1981"/>
    <cellStyle name="Currency 27 3 2" xfId="1982"/>
    <cellStyle name="Currency 27 3 2 2" xfId="1983"/>
    <cellStyle name="Currency 27 3 2 2 2" xfId="1984"/>
    <cellStyle name="Currency 27 3 2 3" xfId="1985"/>
    <cellStyle name="Currency 27 3 3" xfId="1986"/>
    <cellStyle name="Currency 27 3 3 2" xfId="1987"/>
    <cellStyle name="Currency 27 3 4" xfId="1988"/>
    <cellStyle name="Currency 27 4" xfId="1989"/>
    <cellStyle name="Currency 27 4 2" xfId="1990"/>
    <cellStyle name="Currency 27 4 2 2" xfId="1991"/>
    <cellStyle name="Currency 27 4 3" xfId="1992"/>
    <cellStyle name="Currency 27 5" xfId="1993"/>
    <cellStyle name="Currency 27 5 2" xfId="1994"/>
    <cellStyle name="Currency 27 6" xfId="1995"/>
    <cellStyle name="Currency 28" xfId="1996"/>
    <cellStyle name="Currency 28 2" xfId="1997"/>
    <cellStyle name="Currency 28 2 2" xfId="1998"/>
    <cellStyle name="Currency 28 2 2 2" xfId="1999"/>
    <cellStyle name="Currency 28 2 2 2 2" xfId="2000"/>
    <cellStyle name="Currency 28 2 2 3" xfId="2001"/>
    <cellStyle name="Currency 28 2 3" xfId="2002"/>
    <cellStyle name="Currency 28 2 3 2" xfId="2003"/>
    <cellStyle name="Currency 28 2 4" xfId="2004"/>
    <cellStyle name="Currency 28 3" xfId="2005"/>
    <cellStyle name="Currency 28 3 2" xfId="2006"/>
    <cellStyle name="Currency 28 3 2 2" xfId="2007"/>
    <cellStyle name="Currency 28 3 2 2 2" xfId="2008"/>
    <cellStyle name="Currency 28 3 2 3" xfId="2009"/>
    <cellStyle name="Currency 28 3 3" xfId="2010"/>
    <cellStyle name="Currency 28 3 3 2" xfId="2011"/>
    <cellStyle name="Currency 28 3 4" xfId="2012"/>
    <cellStyle name="Currency 28 4" xfId="2013"/>
    <cellStyle name="Currency 28 4 2" xfId="2014"/>
    <cellStyle name="Currency 28 4 2 2" xfId="2015"/>
    <cellStyle name="Currency 28 4 3" xfId="2016"/>
    <cellStyle name="Currency 28 5" xfId="2017"/>
    <cellStyle name="Currency 28 5 2" xfId="2018"/>
    <cellStyle name="Currency 28 6" xfId="2019"/>
    <cellStyle name="Currency 29" xfId="2020"/>
    <cellStyle name="Currency 29 2" xfId="2021"/>
    <cellStyle name="Currency 29 2 2" xfId="2022"/>
    <cellStyle name="Currency 29 2 2 2" xfId="2023"/>
    <cellStyle name="Currency 29 2 2 2 2" xfId="2024"/>
    <cellStyle name="Currency 29 2 2 3" xfId="2025"/>
    <cellStyle name="Currency 29 2 3" xfId="2026"/>
    <cellStyle name="Currency 29 2 3 2" xfId="2027"/>
    <cellStyle name="Currency 29 2 4" xfId="2028"/>
    <cellStyle name="Currency 29 3" xfId="2029"/>
    <cellStyle name="Currency 29 3 2" xfId="2030"/>
    <cellStyle name="Currency 29 3 2 2" xfId="2031"/>
    <cellStyle name="Currency 29 3 2 2 2" xfId="2032"/>
    <cellStyle name="Currency 29 3 2 3" xfId="2033"/>
    <cellStyle name="Currency 29 3 3" xfId="2034"/>
    <cellStyle name="Currency 29 3 3 2" xfId="2035"/>
    <cellStyle name="Currency 29 3 4" xfId="2036"/>
    <cellStyle name="Currency 29 4" xfId="2037"/>
    <cellStyle name="Currency 29 4 2" xfId="2038"/>
    <cellStyle name="Currency 29 4 2 2" xfId="2039"/>
    <cellStyle name="Currency 29 4 3" xfId="2040"/>
    <cellStyle name="Currency 29 5" xfId="2041"/>
    <cellStyle name="Currency 29 5 2" xfId="2042"/>
    <cellStyle name="Currency 29 6" xfId="2043"/>
    <cellStyle name="Currency 3" xfId="2044"/>
    <cellStyle name="Currency 3 2" xfId="2045"/>
    <cellStyle name="Currency 3 2 2" xfId="2046"/>
    <cellStyle name="Currency 3 2 2 2" xfId="2047"/>
    <cellStyle name="Currency 3 2 3" xfId="2048"/>
    <cellStyle name="Currency 3 2 4" xfId="2049"/>
    <cellStyle name="Currency 3 2 5" xfId="2050"/>
    <cellStyle name="Currency 3 3" xfId="2051"/>
    <cellStyle name="Currency 3 4" xfId="2052"/>
    <cellStyle name="Currency 3 5" xfId="2053"/>
    <cellStyle name="Currency 3 6" xfId="2054"/>
    <cellStyle name="Currency 4" xfId="2055"/>
    <cellStyle name="Currency 4 10" xfId="2056"/>
    <cellStyle name="Currency 4 2" xfId="2057"/>
    <cellStyle name="Currency 4 2 2" xfId="2058"/>
    <cellStyle name="Currency 4 2 2 2" xfId="2059"/>
    <cellStyle name="Currency 4 2 2 2 2" xfId="2060"/>
    <cellStyle name="Currency 4 2 2 3" xfId="2061"/>
    <cellStyle name="Currency 4 2 3" xfId="2062"/>
    <cellStyle name="Currency 4 2 3 2" xfId="2063"/>
    <cellStyle name="Currency 4 2 4" xfId="2064"/>
    <cellStyle name="Currency 4 3" xfId="2065"/>
    <cellStyle name="Currency 4 3 2" xfId="2066"/>
    <cellStyle name="Currency 4 3 2 2" xfId="2067"/>
    <cellStyle name="Currency 4 3 2 2 2" xfId="2068"/>
    <cellStyle name="Currency 4 3 2 3" xfId="2069"/>
    <cellStyle name="Currency 4 3 3" xfId="2070"/>
    <cellStyle name="Currency 4 3 3 2" xfId="2071"/>
    <cellStyle name="Currency 4 3 4" xfId="2072"/>
    <cellStyle name="Currency 4 4" xfId="2073"/>
    <cellStyle name="Currency 4 4 2" xfId="2074"/>
    <cellStyle name="Currency 4 4 2 2" xfId="2075"/>
    <cellStyle name="Currency 4 4 3" xfId="2076"/>
    <cellStyle name="Currency 4 5" xfId="2077"/>
    <cellStyle name="Currency 4 5 2" xfId="2078"/>
    <cellStyle name="Currency 4 5 2 2" xfId="2079"/>
    <cellStyle name="Currency 4 5 3" xfId="2080"/>
    <cellStyle name="Currency 4 6" xfId="2081"/>
    <cellStyle name="Currency 4 6 2" xfId="2082"/>
    <cellStyle name="Currency 4 6 2 2" xfId="2083"/>
    <cellStyle name="Currency 4 6 3" xfId="2084"/>
    <cellStyle name="Currency 4 7" xfId="2085"/>
    <cellStyle name="Currency 4 7 2" xfId="2086"/>
    <cellStyle name="Currency 4 8" xfId="2087"/>
    <cellStyle name="Currency 4 9" xfId="2088"/>
    <cellStyle name="Currency 5" xfId="2089"/>
    <cellStyle name="Currency 5 2" xfId="2090"/>
    <cellStyle name="Currency 5 2 2" xfId="2091"/>
    <cellStyle name="Currency 5 2 2 2" xfId="2092"/>
    <cellStyle name="Currency 5 2 2 2 2" xfId="2093"/>
    <cellStyle name="Currency 5 2 2 3" xfId="2094"/>
    <cellStyle name="Currency 5 2 3" xfId="2095"/>
    <cellStyle name="Currency 5 2 3 2" xfId="2096"/>
    <cellStyle name="Currency 5 2 4" xfId="2097"/>
    <cellStyle name="Currency 5 3" xfId="2098"/>
    <cellStyle name="Currency 5 3 2" xfId="2099"/>
    <cellStyle name="Currency 5 3 2 2" xfId="2100"/>
    <cellStyle name="Currency 5 3 2 2 2" xfId="2101"/>
    <cellStyle name="Currency 5 3 2 3" xfId="2102"/>
    <cellStyle name="Currency 5 3 3" xfId="2103"/>
    <cellStyle name="Currency 5 3 3 2" xfId="2104"/>
    <cellStyle name="Currency 5 3 4" xfId="2105"/>
    <cellStyle name="Currency 5 4" xfId="2106"/>
    <cellStyle name="Currency 5 4 2" xfId="2107"/>
    <cellStyle name="Currency 5 4 2 2" xfId="2108"/>
    <cellStyle name="Currency 5 4 3" xfId="2109"/>
    <cellStyle name="Currency 5 5" xfId="2110"/>
    <cellStyle name="Currency 5 5 2" xfId="2111"/>
    <cellStyle name="Currency 5 6" xfId="2112"/>
    <cellStyle name="Currency 6" xfId="2113"/>
    <cellStyle name="Currency 6 2" xfId="2114"/>
    <cellStyle name="Currency 6 2 2" xfId="2115"/>
    <cellStyle name="Currency 6 2 2 2" xfId="2116"/>
    <cellStyle name="Currency 6 2 2 2 2" xfId="2117"/>
    <cellStyle name="Currency 6 2 2 3" xfId="2118"/>
    <cellStyle name="Currency 6 2 3" xfId="2119"/>
    <cellStyle name="Currency 6 2 3 2" xfId="2120"/>
    <cellStyle name="Currency 6 2 4" xfId="2121"/>
    <cellStyle name="Currency 6 3" xfId="2122"/>
    <cellStyle name="Currency 6 3 2" xfId="2123"/>
    <cellStyle name="Currency 6 3 2 2" xfId="2124"/>
    <cellStyle name="Currency 6 3 2 2 2" xfId="2125"/>
    <cellStyle name="Currency 6 3 2 3" xfId="2126"/>
    <cellStyle name="Currency 6 3 3" xfId="2127"/>
    <cellStyle name="Currency 6 3 3 2" xfId="2128"/>
    <cellStyle name="Currency 6 3 4" xfId="2129"/>
    <cellStyle name="Currency 6 4" xfId="2130"/>
    <cellStyle name="Currency 6 4 2" xfId="2131"/>
    <cellStyle name="Currency 6 4 2 2" xfId="2132"/>
    <cellStyle name="Currency 6 4 3" xfId="2133"/>
    <cellStyle name="Currency 6 5" xfId="2134"/>
    <cellStyle name="Currency 6 5 2" xfId="2135"/>
    <cellStyle name="Currency 6 6" xfId="2136"/>
    <cellStyle name="Currency 7" xfId="2137"/>
    <cellStyle name="Currency 7 2" xfId="2138"/>
    <cellStyle name="Currency 8" xfId="2139"/>
    <cellStyle name="Currency 8 2" xfId="2140"/>
    <cellStyle name="Currency 8 2 2" xfId="2141"/>
    <cellStyle name="Currency 8 2 2 2" xfId="2142"/>
    <cellStyle name="Currency 8 2 2 2 2" xfId="2143"/>
    <cellStyle name="Currency 8 2 2 3" xfId="2144"/>
    <cellStyle name="Currency 8 2 3" xfId="2145"/>
    <cellStyle name="Currency 8 2 3 2" xfId="2146"/>
    <cellStyle name="Currency 8 2 4" xfId="2147"/>
    <cellStyle name="Currency 8 3" xfId="2148"/>
    <cellStyle name="Currency 8 3 2" xfId="2149"/>
    <cellStyle name="Currency 8 3 2 2" xfId="2150"/>
    <cellStyle name="Currency 8 3 2 2 2" xfId="2151"/>
    <cellStyle name="Currency 8 3 2 3" xfId="2152"/>
    <cellStyle name="Currency 8 3 3" xfId="2153"/>
    <cellStyle name="Currency 8 3 3 2" xfId="2154"/>
    <cellStyle name="Currency 8 3 4" xfId="2155"/>
    <cellStyle name="Currency 8 4" xfId="2156"/>
    <cellStyle name="Currency 8 4 2" xfId="2157"/>
    <cellStyle name="Currency 8 4 2 2" xfId="2158"/>
    <cellStyle name="Currency 8 4 3" xfId="2159"/>
    <cellStyle name="Currency 8 5" xfId="2160"/>
    <cellStyle name="Currency 8 5 2" xfId="2161"/>
    <cellStyle name="Currency 8 6" xfId="2162"/>
    <cellStyle name="Currency 8 7" xfId="2163"/>
    <cellStyle name="Currency 9" xfId="2164"/>
    <cellStyle name="Currency 9 2" xfId="2165"/>
    <cellStyle name="Currency 9 2 2" xfId="2166"/>
    <cellStyle name="Currency 9 2 2 2" xfId="2167"/>
    <cellStyle name="Currency 9 2 2 2 2" xfId="2168"/>
    <cellStyle name="Currency 9 2 2 3" xfId="2169"/>
    <cellStyle name="Currency 9 2 3" xfId="2170"/>
    <cellStyle name="Currency 9 2 3 2" xfId="2171"/>
    <cellStyle name="Currency 9 2 4" xfId="2172"/>
    <cellStyle name="Currency 9 3" xfId="2173"/>
    <cellStyle name="Currency 9 3 2" xfId="2174"/>
    <cellStyle name="Currency 9 3 2 2" xfId="2175"/>
    <cellStyle name="Currency 9 3 2 2 2" xfId="2176"/>
    <cellStyle name="Currency 9 3 2 3" xfId="2177"/>
    <cellStyle name="Currency 9 3 3" xfId="2178"/>
    <cellStyle name="Currency 9 3 3 2" xfId="2179"/>
    <cellStyle name="Currency 9 3 4" xfId="2180"/>
    <cellStyle name="Currency 9 4" xfId="2181"/>
    <cellStyle name="Currency 9 4 2" xfId="2182"/>
    <cellStyle name="Currency 9 4 2 2" xfId="2183"/>
    <cellStyle name="Currency 9 4 3" xfId="2184"/>
    <cellStyle name="Currency 9 5" xfId="2185"/>
    <cellStyle name="Currency 9 5 2" xfId="2186"/>
    <cellStyle name="Currency 9 6" xfId="2187"/>
    <cellStyle name="Currency Per Share" xfId="2188"/>
    <cellStyle name="Currency--" xfId="2189"/>
    <cellStyle name="Currency0" xfId="2190"/>
    <cellStyle name="Currency2" xfId="2191"/>
    <cellStyle name="CUS.Work.Area" xfId="2192"/>
    <cellStyle name="Dash" xfId="2193"/>
    <cellStyle name="Data" xfId="2194"/>
    <cellStyle name="Data 2" xfId="2195"/>
    <cellStyle name="Data 3" xfId="2196"/>
    <cellStyle name="Date" xfId="2197"/>
    <cellStyle name="Date [mm-d-yyyy]" xfId="2198"/>
    <cellStyle name="Date [mm-dd-yyyy]" xfId="2199"/>
    <cellStyle name="Date [mm-dd-yyyy] 2" xfId="2200"/>
    <cellStyle name="Date [mmm-yyyy]" xfId="2201"/>
    <cellStyle name="Date Aligned" xfId="2202"/>
    <cellStyle name="Date Aligned*" xfId="2203"/>
    <cellStyle name="Date Short" xfId="2204"/>
    <cellStyle name="date_ Pies " xfId="2205"/>
    <cellStyle name="DblLineDollarAcct" xfId="2206"/>
    <cellStyle name="DblLinePercent" xfId="2207"/>
    <cellStyle name="Dezimal [0]_A17 - 31.03.1998" xfId="2208"/>
    <cellStyle name="Dezimal_A17 - 31.03.1998" xfId="2209"/>
    <cellStyle name="Dia" xfId="2210"/>
    <cellStyle name="Dollar_ Pies " xfId="2211"/>
    <cellStyle name="DollarAccounting" xfId="2212"/>
    <cellStyle name="Dotted Line" xfId="2213"/>
    <cellStyle name="Dotted Line 2" xfId="2214"/>
    <cellStyle name="Dotted Line 3" xfId="2215"/>
    <cellStyle name="Double Accounting" xfId="2216"/>
    <cellStyle name="Duizenden" xfId="2217"/>
    <cellStyle name="Encabez1" xfId="2218"/>
    <cellStyle name="Encabez2" xfId="2219"/>
    <cellStyle name="Enter Currency (0)" xfId="2220"/>
    <cellStyle name="Enter Currency (2)" xfId="2221"/>
    <cellStyle name="Enter Units (0)" xfId="2222"/>
    <cellStyle name="Enter Units (1)" xfId="2223"/>
    <cellStyle name="Enter Units (2)" xfId="2224"/>
    <cellStyle name="Entrée" xfId="2225"/>
    <cellStyle name="Euro" xfId="2226"/>
    <cellStyle name="Explanatory Text 2 2" xfId="2227"/>
    <cellStyle name="Explanatory Text 2 3" xfId="2228"/>
    <cellStyle name="Explanatory Text 2 4" xfId="2229"/>
    <cellStyle name="Explanatory Text 2 5" xfId="2230"/>
    <cellStyle name="Explanatory Text 2 6" xfId="2231"/>
    <cellStyle name="Explanatory Text 2 7" xfId="2232"/>
    <cellStyle name="Explanatory Text 2 8" xfId="2233"/>
    <cellStyle name="Explanatory Text 2 9" xfId="2234"/>
    <cellStyle name="Explanatory Text 3" xfId="2235"/>
    <cellStyle name="fact" xfId="2236"/>
    <cellStyle name="FieldName" xfId="2237"/>
    <cellStyle name="Fijo" xfId="2238"/>
    <cellStyle name="Financiero" xfId="2239"/>
    <cellStyle name="Fixed" xfId="2240"/>
    <cellStyle name="Followed Hyperlink 2" xfId="2241"/>
    <cellStyle name="Footnote" xfId="2242"/>
    <cellStyle name="Good 2 2" xfId="2243"/>
    <cellStyle name="Good 2 3" xfId="2244"/>
    <cellStyle name="Good 2 4" xfId="2245"/>
    <cellStyle name="Good 2 5" xfId="2246"/>
    <cellStyle name="Good 2 6" xfId="2247"/>
    <cellStyle name="Good 2 7" xfId="2248"/>
    <cellStyle name="Good 2 8" xfId="2249"/>
    <cellStyle name="Good 2 9" xfId="2250"/>
    <cellStyle name="Good 3" xfId="2251"/>
    <cellStyle name="Grey" xfId="2252"/>
    <cellStyle name="GWN Table Body" xfId="2253"/>
    <cellStyle name="GWN Table Header" xfId="2254"/>
    <cellStyle name="GWN Table Left Header" xfId="2255"/>
    <cellStyle name="GWN Table Note" xfId="2256"/>
    <cellStyle name="GWN Table Title" xfId="2257"/>
    <cellStyle name="hard no" xfId="2258"/>
    <cellStyle name="Hard Percent" xfId="2259"/>
    <cellStyle name="hardno" xfId="2260"/>
    <cellStyle name="Header" xfId="2261"/>
    <cellStyle name="Header1" xfId="2262"/>
    <cellStyle name="Header2" xfId="2263"/>
    <cellStyle name="Heading" xfId="2264"/>
    <cellStyle name="Heading 1 2 2" xfId="2265"/>
    <cellStyle name="Heading 1 2 3" xfId="2266"/>
    <cellStyle name="Heading 1 2 4" xfId="2267"/>
    <cellStyle name="Heading 1 2 5" xfId="2268"/>
    <cellStyle name="Heading 1 2 6" xfId="2269"/>
    <cellStyle name="Heading 1 3" xfId="2270"/>
    <cellStyle name="Heading 2 2 2" xfId="2271"/>
    <cellStyle name="Heading 2 2 3" xfId="2272"/>
    <cellStyle name="Heading 2 2 4" xfId="2273"/>
    <cellStyle name="Heading 2 2 5" xfId="2274"/>
    <cellStyle name="Heading 2 2 6" xfId="2275"/>
    <cellStyle name="Heading 2 3" xfId="2276"/>
    <cellStyle name="Heading 3 2 2" xfId="2277"/>
    <cellStyle name="Heading 3 2 3" xfId="2278"/>
    <cellStyle name="Heading 3 2 4" xfId="2279"/>
    <cellStyle name="Heading 3 2 5" xfId="2280"/>
    <cellStyle name="Heading 3 2 6" xfId="2281"/>
    <cellStyle name="Heading 3 2 7" xfId="2282"/>
    <cellStyle name="Heading 3 3" xfId="2283"/>
    <cellStyle name="Heading 4 2 2" xfId="2284"/>
    <cellStyle name="Heading 4 3" xfId="2285"/>
    <cellStyle name="Heading2" xfId="2286"/>
    <cellStyle name="Heading3" xfId="2287"/>
    <cellStyle name="HeadingColumn" xfId="2288"/>
    <cellStyle name="HeadingS" xfId="2289"/>
    <cellStyle name="HeadingYear" xfId="2290"/>
    <cellStyle name="HeadlineStyle" xfId="2291"/>
    <cellStyle name="HeadlineStyleJustified" xfId="2292"/>
    <cellStyle name="Hed Side_Sheet1" xfId="2293"/>
    <cellStyle name="Hed Top" xfId="2294"/>
    <cellStyle name="Hyperlink 2" xfId="2295"/>
    <cellStyle name="Hyperlink 2 10" xfId="2296"/>
    <cellStyle name="Hyperlink 2 11" xfId="2297"/>
    <cellStyle name="Hyperlink 2 12" xfId="2298"/>
    <cellStyle name="Hyperlink 2 13" xfId="2299"/>
    <cellStyle name="Hyperlink 2 2" xfId="2300"/>
    <cellStyle name="Hyperlink 2 2 2" xfId="2301"/>
    <cellStyle name="Hyperlink 2 3" xfId="2302"/>
    <cellStyle name="Hyperlink 2 3 2" xfId="2303"/>
    <cellStyle name="Hyperlink 2 4" xfId="2304"/>
    <cellStyle name="Hyperlink 2 5" xfId="2305"/>
    <cellStyle name="Hyperlink 2 6" xfId="2306"/>
    <cellStyle name="Hyperlink 2 7" xfId="2307"/>
    <cellStyle name="Hyperlink 2 8" xfId="2308"/>
    <cellStyle name="Hyperlink 2 9" xfId="2309"/>
    <cellStyle name="Hyperlink 3" xfId="2310"/>
    <cellStyle name="Hyperlink 3 10" xfId="2311"/>
    <cellStyle name="Hyperlink 3 11" xfId="2312"/>
    <cellStyle name="Hyperlink 3 12" xfId="2313"/>
    <cellStyle name="Hyperlink 3 2" xfId="2314"/>
    <cellStyle name="Hyperlink 3 3" xfId="2315"/>
    <cellStyle name="Hyperlink 3 4" xfId="2316"/>
    <cellStyle name="Hyperlink 3 5" xfId="2317"/>
    <cellStyle name="Hyperlink 3 6" xfId="2318"/>
    <cellStyle name="Hyperlink 3 7" xfId="2319"/>
    <cellStyle name="Hyperlink 3 8" xfId="2320"/>
    <cellStyle name="Hyperlink 3 9" xfId="2321"/>
    <cellStyle name="Hyperlink 4" xfId="2322"/>
    <cellStyle name="Hyperlink 5" xfId="2323"/>
    <cellStyle name="InLink_Acquis_CapitalCost " xfId="2324"/>
    <cellStyle name="Input (1dp#)_ Pies " xfId="2325"/>
    <cellStyle name="Input [yellow]" xfId="2326"/>
    <cellStyle name="Input 2 4" xfId="2327"/>
    <cellStyle name="Input 2 5" xfId="2328"/>
    <cellStyle name="Input 2 6" xfId="2329"/>
    <cellStyle name="Input 2 7" xfId="2330"/>
    <cellStyle name="Input 2 8" xfId="2331"/>
    <cellStyle name="Input 2 9" xfId="2332"/>
    <cellStyle name="Input 3" xfId="2333"/>
    <cellStyle name="InputBlueFont" xfId="2334"/>
    <cellStyle name="InputGen" xfId="2335"/>
    <cellStyle name="InputKeepColour" xfId="2336"/>
    <cellStyle name="InputKeepPale" xfId="2337"/>
    <cellStyle name="InputVariColour" xfId="2338"/>
    <cellStyle name="Integer" xfId="2339"/>
    <cellStyle name="Invisible" xfId="2340"/>
    <cellStyle name="Item" xfId="2341"/>
    <cellStyle name="Items_Obligatory" xfId="2342"/>
    <cellStyle name="ItemTypeClass" xfId="2343"/>
    <cellStyle name="KP_Normal" xfId="2344"/>
    <cellStyle name="Lien hypertexte visité_index" xfId="2345"/>
    <cellStyle name="Lien hypertexte_index" xfId="2346"/>
    <cellStyle name="ligne_detail" xfId="2347"/>
    <cellStyle name="Line" xfId="2348"/>
    <cellStyle name="Link Currency (0)" xfId="2349"/>
    <cellStyle name="Link Currency (2)" xfId="2350"/>
    <cellStyle name="Link Units (0)" xfId="2351"/>
    <cellStyle name="Link Units (1)" xfId="2352"/>
    <cellStyle name="Link Units (2)" xfId="2353"/>
    <cellStyle name="Linked Cell 2 2" xfId="2354"/>
    <cellStyle name="Linked Cell 2 3" xfId="2355"/>
    <cellStyle name="Linked Cell 2 4" xfId="2356"/>
    <cellStyle name="Linked Cell 2 5" xfId="2357"/>
    <cellStyle name="Linked Cell 2 6" xfId="2358"/>
    <cellStyle name="Linked Cell 2 7" xfId="2359"/>
    <cellStyle name="Linked Cell 2 8" xfId="2360"/>
    <cellStyle name="Linked Cell 2 9" xfId="2361"/>
    <cellStyle name="Linked Cell 3" xfId="2362"/>
    <cellStyle name="m/d/yy" xfId="2363"/>
    <cellStyle name="m1" xfId="2364"/>
    <cellStyle name="Major item" xfId="2365"/>
    <cellStyle name="Margin" xfId="2366"/>
    <cellStyle name="Migliaia (0)_Sheet1" xfId="2367"/>
    <cellStyle name="Migliaia_piv_polio" xfId="2368"/>
    <cellStyle name="Millares [0]_Asset Mgmt " xfId="2369"/>
    <cellStyle name="Millares_2AV_M_M " xfId="2370"/>
    <cellStyle name="Milliers [0]_CANADA1" xfId="2371"/>
    <cellStyle name="Milliers 2" xfId="2372"/>
    <cellStyle name="Milliers_CANADA1" xfId="2373"/>
    <cellStyle name="mm/dd/yy" xfId="2374"/>
    <cellStyle name="mod1" xfId="2375"/>
    <cellStyle name="modelo1" xfId="2376"/>
    <cellStyle name="Moneda [0]_2AV_M_M " xfId="2377"/>
    <cellStyle name="Moneda_2AV_M_M " xfId="2378"/>
    <cellStyle name="Monétaire [0]_CANADA1" xfId="2379"/>
    <cellStyle name="Monétaire 2" xfId="2380"/>
    <cellStyle name="Monétaire_CANADA1" xfId="2381"/>
    <cellStyle name="Monetario" xfId="2382"/>
    <cellStyle name="MonthYears" xfId="2383"/>
    <cellStyle name="Multiple" xfId="2384"/>
    <cellStyle name="Multiple (no x)" xfId="2385"/>
    <cellStyle name="Multiple (x)" xfId="2386"/>
    <cellStyle name="Multiple [0]" xfId="2387"/>
    <cellStyle name="Multiple [1]" xfId="2388"/>
    <cellStyle name="Multiple [2]" xfId="2389"/>
    <cellStyle name="Multiple [3]" xfId="2390"/>
    <cellStyle name="Multiple_1030171N" xfId="2391"/>
    <cellStyle name="neg0.0_CapitalCost " xfId="2392"/>
    <cellStyle name="Neutral 2 2" xfId="2393"/>
    <cellStyle name="Neutral 2 3" xfId="2394"/>
    <cellStyle name="Neutral 2 4" xfId="2395"/>
    <cellStyle name="Neutral 2 5" xfId="2396"/>
    <cellStyle name="Neutral 2 6" xfId="2397"/>
    <cellStyle name="Neutral 2 7" xfId="2398"/>
    <cellStyle name="Neutral 2 8" xfId="2399"/>
    <cellStyle name="Neutral 2 9" xfId="2400"/>
    <cellStyle name="Neutral 3" xfId="2401"/>
    <cellStyle name="New" xfId="2402"/>
    <cellStyle name="Nil" xfId="2403"/>
    <cellStyle name="no dec" xfId="2404"/>
    <cellStyle name="No-definido" xfId="2405"/>
    <cellStyle name="Non_Input_Cell_Figures" xfId="2406"/>
    <cellStyle name="NonPrintingArea" xfId="2407"/>
    <cellStyle name="NORAYAS" xfId="2408"/>
    <cellStyle name="Normal - Style1" xfId="2409"/>
    <cellStyle name="Normal [0]" xfId="2410"/>
    <cellStyle name="Normal [1]" xfId="2411"/>
    <cellStyle name="Normal [3]" xfId="2412"/>
    <cellStyle name="Normal [3] 2" xfId="2413"/>
    <cellStyle name="Normal [3] 3" xfId="2414"/>
    <cellStyle name="Normal 10" xfId="2415"/>
    <cellStyle name="Normal 10 2" xfId="2416"/>
    <cellStyle name="Normal 10 3" xfId="2417"/>
    <cellStyle name="Normal 10 4" xfId="2418"/>
    <cellStyle name="Normal 10 5" xfId="2419"/>
    <cellStyle name="Normal 10 6" xfId="2420"/>
    <cellStyle name="Normal 11" xfId="2421"/>
    <cellStyle name="Normal 11 2" xfId="2422"/>
    <cellStyle name="Normal 11 2 2" xfId="2423"/>
    <cellStyle name="Normal 11 3" xfId="2424"/>
    <cellStyle name="Normal 11 4" xfId="2425"/>
    <cellStyle name="Normal 11 5" xfId="2426"/>
    <cellStyle name="Normal 11 6" xfId="2427"/>
    <cellStyle name="Normal 11 7" xfId="2428"/>
    <cellStyle name="Normal 12" xfId="2429"/>
    <cellStyle name="Normal 12 2" xfId="2430"/>
    <cellStyle name="Normal 12 3" xfId="2431"/>
    <cellStyle name="Normal 12 4" xfId="2432"/>
    <cellStyle name="Normal 12 5" xfId="2433"/>
    <cellStyle name="Normal 13" xfId="2434"/>
    <cellStyle name="Normal 13 2" xfId="2435"/>
    <cellStyle name="Normal 13 3" xfId="2436"/>
    <cellStyle name="Normal 14" xfId="2437"/>
    <cellStyle name="Normal 14 2" xfId="2438"/>
    <cellStyle name="Normal 14 3" xfId="2439"/>
    <cellStyle name="Normal 15" xfId="2440"/>
    <cellStyle name="Normal 15 2" xfId="2441"/>
    <cellStyle name="Normal 15 2 2" xfId="2442"/>
    <cellStyle name="Normal 15 3" xfId="2443"/>
    <cellStyle name="Normal 15 4" xfId="2444"/>
    <cellStyle name="Normal 16" xfId="2445"/>
    <cellStyle name="Normal 16 2" xfId="2446"/>
    <cellStyle name="Normal 16 3" xfId="2447"/>
    <cellStyle name="Normal 17" xfId="2448"/>
    <cellStyle name="Normal 18" xfId="2449"/>
    <cellStyle name="Normal 18 2" xfId="2450"/>
    <cellStyle name="Normal 19" xfId="2451"/>
    <cellStyle name="Normal 2 10" xfId="2452"/>
    <cellStyle name="Normal 2 10 2" xfId="2453"/>
    <cellStyle name="Normal 2 11" xfId="2454"/>
    <cellStyle name="Normal 2 11 2" xfId="2455"/>
    <cellStyle name="Normal 2 12" xfId="2456"/>
    <cellStyle name="Normal 2 12 2" xfId="2457"/>
    <cellStyle name="Normal 2 13" xfId="2458"/>
    <cellStyle name="Normal 2 13 2" xfId="2459"/>
    <cellStyle name="Normal 2 14" xfId="2460"/>
    <cellStyle name="Normal 2 14 2" xfId="2461"/>
    <cellStyle name="Normal 2 15" xfId="2462"/>
    <cellStyle name="Normal 2 15 2" xfId="2463"/>
    <cellStyle name="Normal 2 16" xfId="2464"/>
    <cellStyle name="Normal 2 16 2" xfId="2465"/>
    <cellStyle name="Normal 2 17" xfId="2466"/>
    <cellStyle name="Normal 2 17 2" xfId="2467"/>
    <cellStyle name="Normal 2 18" xfId="2468"/>
    <cellStyle name="Normal 2 18 2" xfId="2469"/>
    <cellStyle name="Normal 2 19" xfId="2470"/>
    <cellStyle name="Normal 2 19 2" xfId="2471"/>
    <cellStyle name="Normal 2 2 2 2" xfId="2472"/>
    <cellStyle name="Normal 2 2 2 2 2" xfId="2473"/>
    <cellStyle name="Normal 2 2 2 3" xfId="2474"/>
    <cellStyle name="Normal 2 2 2 4" xfId="2475"/>
    <cellStyle name="Normal 2 2 2 5" xfId="2476"/>
    <cellStyle name="Normal 2 2 2 6" xfId="2477"/>
    <cellStyle name="Normal 2 2 3" xfId="2478"/>
    <cellStyle name="Normal 2 2 4" xfId="2479"/>
    <cellStyle name="Normal 2 2 4 2" xfId="2480"/>
    <cellStyle name="Normal 2 2 4 3" xfId="2481"/>
    <cellStyle name="Normal 2 2 5" xfId="2482"/>
    <cellStyle name="Normal 2 2 6" xfId="2483"/>
    <cellStyle name="Normal 2 20" xfId="2484"/>
    <cellStyle name="Normal 2 20 2" xfId="2485"/>
    <cellStyle name="Normal 2 21" xfId="2486"/>
    <cellStyle name="Normal 2 21 2" xfId="2487"/>
    <cellStyle name="Normal 2 22" xfId="2488"/>
    <cellStyle name="Normal 2 22 2" xfId="2489"/>
    <cellStyle name="Normal 2 23" xfId="2490"/>
    <cellStyle name="Normal 2 23 2" xfId="2491"/>
    <cellStyle name="Normal 2 24" xfId="2492"/>
    <cellStyle name="Normal 2 24 2" xfId="2493"/>
    <cellStyle name="Normal 2 24 2 2" xfId="2494"/>
    <cellStyle name="Normal 2 24 3" xfId="2495"/>
    <cellStyle name="Normal 2 24 4" xfId="2496"/>
    <cellStyle name="Normal 2 25" xfId="2497"/>
    <cellStyle name="Normal 2 25 2" xfId="2498"/>
    <cellStyle name="Normal 2 26" xfId="2499"/>
    <cellStyle name="Normal 2 26 2" xfId="2500"/>
    <cellStyle name="Normal 2 27" xfId="2501"/>
    <cellStyle name="Normal 2 27 2" xfId="2502"/>
    <cellStyle name="Normal 2 28" xfId="2503"/>
    <cellStyle name="Normal 2 28 2" xfId="2504"/>
    <cellStyle name="Normal 2 29" xfId="2505"/>
    <cellStyle name="Normal 2 29 2" xfId="2506"/>
    <cellStyle name="Normal 2 3 2" xfId="2507"/>
    <cellStyle name="Normal 2 3 3" xfId="2508"/>
    <cellStyle name="Normal 2 30" xfId="2509"/>
    <cellStyle name="Normal 2 30 2" xfId="2510"/>
    <cellStyle name="Normal 2 31" xfId="2511"/>
    <cellStyle name="Normal 2 31 2" xfId="2512"/>
    <cellStyle name="Normal 2 32" xfId="2513"/>
    <cellStyle name="Normal 2 33" xfId="2514"/>
    <cellStyle name="Normal 2 34" xfId="2515"/>
    <cellStyle name="Normal 2 35" xfId="2516"/>
    <cellStyle name="Normal 2 36" xfId="2517"/>
    <cellStyle name="Normal 2 37" xfId="2518"/>
    <cellStyle name="Normal 2 38" xfId="2519"/>
    <cellStyle name="Normal 2 38 2" xfId="2520"/>
    <cellStyle name="Normal 2 39" xfId="2521"/>
    <cellStyle name="Normal 2 4 2" xfId="2522"/>
    <cellStyle name="Normal 2 4 3" xfId="2523"/>
    <cellStyle name="Normal 2 4 4" xfId="2524"/>
    <cellStyle name="Normal 2 40" xfId="2525"/>
    <cellStyle name="Normal 2 41" xfId="2526"/>
    <cellStyle name="Normal 2 42" xfId="2527"/>
    <cellStyle name="Normal 2 43" xfId="2528"/>
    <cellStyle name="Normal 2 44" xfId="2529"/>
    <cellStyle name="Normal 2 45" xfId="2530"/>
    <cellStyle name="Normal 2 46" xfId="2531"/>
    <cellStyle name="Normal 2 47" xfId="2532"/>
    <cellStyle name="Normal 2 5 2" xfId="2533"/>
    <cellStyle name="Normal 2 5 3" xfId="2534"/>
    <cellStyle name="Normal 2 6" xfId="2535"/>
    <cellStyle name="Normal 2 6 2" xfId="2536"/>
    <cellStyle name="Normal 2 7" xfId="2537"/>
    <cellStyle name="Normal 2 7 2" xfId="2538"/>
    <cellStyle name="Normal 2 8" xfId="2539"/>
    <cellStyle name="Normal 2 8 2" xfId="2540"/>
    <cellStyle name="Normal 2 9" xfId="2541"/>
    <cellStyle name="Normal 2 9 2" xfId="2542"/>
    <cellStyle name="Normal 20" xfId="2543"/>
    <cellStyle name="Normal 21" xfId="2544"/>
    <cellStyle name="Normal 22" xfId="2545"/>
    <cellStyle name="Normal 23" xfId="2546"/>
    <cellStyle name="Normal 24" xfId="2547"/>
    <cellStyle name="Normal 25" xfId="2548"/>
    <cellStyle name="Normal 25 10" xfId="2549"/>
    <cellStyle name="Normal 25 100" xfId="2550"/>
    <cellStyle name="Normal 25 101" xfId="2551"/>
    <cellStyle name="Normal 25 102" xfId="2552"/>
    <cellStyle name="Normal 25 103" xfId="2553"/>
    <cellStyle name="Normal 25 104" xfId="2554"/>
    <cellStyle name="Normal 25 105" xfId="2555"/>
    <cellStyle name="Normal 25 106" xfId="2556"/>
    <cellStyle name="Normal 25 107" xfId="2557"/>
    <cellStyle name="Normal 25 108" xfId="2558"/>
    <cellStyle name="Normal 25 109" xfId="2559"/>
    <cellStyle name="Normal 25 11" xfId="2560"/>
    <cellStyle name="Normal 25 12" xfId="2561"/>
    <cellStyle name="Normal 25 13" xfId="2562"/>
    <cellStyle name="Normal 25 14" xfId="2563"/>
    <cellStyle name="Normal 25 15" xfId="2564"/>
    <cellStyle name="Normal 25 16" xfId="2565"/>
    <cellStyle name="Normal 25 17" xfId="2566"/>
    <cellStyle name="Normal 25 18" xfId="2567"/>
    <cellStyle name="Normal 25 19" xfId="2568"/>
    <cellStyle name="Normal 25 2" xfId="2569"/>
    <cellStyle name="Normal 25 20" xfId="2570"/>
    <cellStyle name="Normal 25 21" xfId="2571"/>
    <cellStyle name="Normal 25 22" xfId="2572"/>
    <cellStyle name="Normal 25 23" xfId="2573"/>
    <cellStyle name="Normal 25 24" xfId="2574"/>
    <cellStyle name="Normal 25 25" xfId="2575"/>
    <cellStyle name="Normal 25 26" xfId="2576"/>
    <cellStyle name="Normal 25 27" xfId="2577"/>
    <cellStyle name="Normal 25 28" xfId="2578"/>
    <cellStyle name="Normal 25 29" xfId="2579"/>
    <cellStyle name="Normal 25 3" xfId="2580"/>
    <cellStyle name="Normal 25 30" xfId="2581"/>
    <cellStyle name="Normal 25 31" xfId="2582"/>
    <cellStyle name="Normal 25 32" xfId="2583"/>
    <cellStyle name="Normal 25 33" xfId="2584"/>
    <cellStyle name="Normal 25 34" xfId="2585"/>
    <cellStyle name="Normal 25 35" xfId="2586"/>
    <cellStyle name="Normal 25 36" xfId="2587"/>
    <cellStyle name="Normal 25 37" xfId="2588"/>
    <cellStyle name="Normal 25 38" xfId="2589"/>
    <cellStyle name="Normal 25 39" xfId="2590"/>
    <cellStyle name="Normal 25 4" xfId="2591"/>
    <cellStyle name="Normal 25 40" xfId="2592"/>
    <cellStyle name="Normal 25 41" xfId="2593"/>
    <cellStyle name="Normal 25 42" xfId="2594"/>
    <cellStyle name="Normal 25 43" xfId="2595"/>
    <cellStyle name="Normal 25 44" xfId="2596"/>
    <cellStyle name="Normal 25 45" xfId="2597"/>
    <cellStyle name="Normal 25 46" xfId="2598"/>
    <cellStyle name="Normal 25 47" xfId="2599"/>
    <cellStyle name="Normal 25 48" xfId="2600"/>
    <cellStyle name="Normal 25 49" xfId="2601"/>
    <cellStyle name="Normal 25 5" xfId="2602"/>
    <cellStyle name="Normal 25 50" xfId="2603"/>
    <cellStyle name="Normal 25 51" xfId="2604"/>
    <cellStyle name="Normal 25 52" xfId="2605"/>
    <cellStyle name="Normal 25 53" xfId="2606"/>
    <cellStyle name="Normal 25 54" xfId="2607"/>
    <cellStyle name="Normal 25 55" xfId="2608"/>
    <cellStyle name="Normal 25 56" xfId="2609"/>
    <cellStyle name="Normal 25 57" xfId="2610"/>
    <cellStyle name="Normal 25 58" xfId="2611"/>
    <cellStyle name="Normal 25 59" xfId="2612"/>
    <cellStyle name="Normal 25 6" xfId="2613"/>
    <cellStyle name="Normal 25 60" xfId="2614"/>
    <cellStyle name="Normal 25 61" xfId="2615"/>
    <cellStyle name="Normal 25 62" xfId="2616"/>
    <cellStyle name="Normal 25 63" xfId="2617"/>
    <cellStyle name="Normal 25 64" xfId="2618"/>
    <cellStyle name="Normal 25 65" xfId="2619"/>
    <cellStyle name="Normal 25 66" xfId="2620"/>
    <cellStyle name="Normal 25 67" xfId="2621"/>
    <cellStyle name="Normal 25 68" xfId="2622"/>
    <cellStyle name="Normal 25 69" xfId="2623"/>
    <cellStyle name="Normal 25 7" xfId="2624"/>
    <cellStyle name="Normal 25 70" xfId="2625"/>
    <cellStyle name="Normal 25 71" xfId="2626"/>
    <cellStyle name="Normal 25 72" xfId="2627"/>
    <cellStyle name="Normal 25 73" xfId="2628"/>
    <cellStyle name="Normal 25 74" xfId="2629"/>
    <cellStyle name="Normal 25 75" xfId="2630"/>
    <cellStyle name="Normal 25 76" xfId="2631"/>
    <cellStyle name="Normal 25 77" xfId="2632"/>
    <cellStyle name="Normal 25 78" xfId="2633"/>
    <cellStyle name="Normal 25 79" xfId="2634"/>
    <cellStyle name="Normal 25 8" xfId="2635"/>
    <cellStyle name="Normal 25 80" xfId="2636"/>
    <cellStyle name="Normal 25 81" xfId="2637"/>
    <cellStyle name="Normal 25 82" xfId="2638"/>
    <cellStyle name="Normal 25 83" xfId="2639"/>
    <cellStyle name="Normal 25 84" xfId="2640"/>
    <cellStyle name="Normal 25 85" xfId="2641"/>
    <cellStyle name="Normal 25 86" xfId="2642"/>
    <cellStyle name="Normal 25 87" xfId="2643"/>
    <cellStyle name="Normal 25 88" xfId="2644"/>
    <cellStyle name="Normal 25 89" xfId="2645"/>
    <cellStyle name="Normal 25 9" xfId="2646"/>
    <cellStyle name="Normal 25 90" xfId="2647"/>
    <cellStyle name="Normal 25 91" xfId="2648"/>
    <cellStyle name="Normal 25 92" xfId="2649"/>
    <cellStyle name="Normal 25 93" xfId="2650"/>
    <cellStyle name="Normal 25 94" xfId="2651"/>
    <cellStyle name="Normal 25 95" xfId="2652"/>
    <cellStyle name="Normal 25 96" xfId="2653"/>
    <cellStyle name="Normal 25 97" xfId="2654"/>
    <cellStyle name="Normal 25 98" xfId="2655"/>
    <cellStyle name="Normal 25 99" xfId="2656"/>
    <cellStyle name="Normal 26" xfId="2657"/>
    <cellStyle name="Normal 26 10" xfId="2658"/>
    <cellStyle name="Normal 26 100" xfId="2659"/>
    <cellStyle name="Normal 26 101" xfId="2660"/>
    <cellStyle name="Normal 26 102" xfId="2661"/>
    <cellStyle name="Normal 26 103" xfId="2662"/>
    <cellStyle name="Normal 26 104" xfId="2663"/>
    <cellStyle name="Normal 26 105" xfId="2664"/>
    <cellStyle name="Normal 26 106" xfId="2665"/>
    <cellStyle name="Normal 26 107" xfId="2666"/>
    <cellStyle name="Normal 26 108" xfId="2667"/>
    <cellStyle name="Normal 26 109" xfId="2668"/>
    <cellStyle name="Normal 26 11" xfId="2669"/>
    <cellStyle name="Normal 26 12" xfId="2670"/>
    <cellStyle name="Normal 26 13" xfId="2671"/>
    <cellStyle name="Normal 26 14" xfId="2672"/>
    <cellStyle name="Normal 26 15" xfId="2673"/>
    <cellStyle name="Normal 26 16" xfId="2674"/>
    <cellStyle name="Normal 26 17" xfId="2675"/>
    <cellStyle name="Normal 26 18" xfId="2676"/>
    <cellStyle name="Normal 26 19" xfId="2677"/>
    <cellStyle name="Normal 26 2" xfId="2678"/>
    <cellStyle name="Normal 26 20" xfId="2679"/>
    <cellStyle name="Normal 26 21" xfId="2680"/>
    <cellStyle name="Normal 26 22" xfId="2681"/>
    <cellStyle name="Normal 26 23" xfId="2682"/>
    <cellStyle name="Normal 26 24" xfId="2683"/>
    <cellStyle name="Normal 26 25" xfId="2684"/>
    <cellStyle name="Normal 26 26" xfId="2685"/>
    <cellStyle name="Normal 26 27" xfId="2686"/>
    <cellStyle name="Normal 26 28" xfId="2687"/>
    <cellStyle name="Normal 26 29" xfId="2688"/>
    <cellStyle name="Normal 26 3" xfId="2689"/>
    <cellStyle name="Normal 26 30" xfId="2690"/>
    <cellStyle name="Normal 26 31" xfId="2691"/>
    <cellStyle name="Normal 26 32" xfId="2692"/>
    <cellStyle name="Normal 26 33" xfId="2693"/>
    <cellStyle name="Normal 26 34" xfId="2694"/>
    <cellStyle name="Normal 26 35" xfId="2695"/>
    <cellStyle name="Normal 26 36" xfId="2696"/>
    <cellStyle name="Normal 26 37" xfId="2697"/>
    <cellStyle name="Normal 26 38" xfId="2698"/>
    <cellStyle name="Normal 26 39" xfId="2699"/>
    <cellStyle name="Normal 26 4" xfId="2700"/>
    <cellStyle name="Normal 26 40" xfId="2701"/>
    <cellStyle name="Normal 26 41" xfId="2702"/>
    <cellStyle name="Normal 26 42" xfId="2703"/>
    <cellStyle name="Normal 26 43" xfId="2704"/>
    <cellStyle name="Normal 26 44" xfId="2705"/>
    <cellStyle name="Normal 26 45" xfId="2706"/>
    <cellStyle name="Normal 26 46" xfId="2707"/>
    <cellStyle name="Normal 26 47" xfId="2708"/>
    <cellStyle name="Normal 26 48" xfId="2709"/>
    <cellStyle name="Normal 26 49" xfId="2710"/>
    <cellStyle name="Normal 26 5" xfId="2711"/>
    <cellStyle name="Normal 26 50" xfId="2712"/>
    <cellStyle name="Normal 26 51" xfId="2713"/>
    <cellStyle name="Normal 26 52" xfId="2714"/>
    <cellStyle name="Normal 26 53" xfId="2715"/>
    <cellStyle name="Normal 26 54" xfId="2716"/>
    <cellStyle name="Normal 26 55" xfId="2717"/>
    <cellStyle name="Normal 26 56" xfId="2718"/>
    <cellStyle name="Normal 26 57" xfId="2719"/>
    <cellStyle name="Normal 26 58" xfId="2720"/>
    <cellStyle name="Normal 26 59" xfId="2721"/>
    <cellStyle name="Normal 26 6" xfId="2722"/>
    <cellStyle name="Normal 26 60" xfId="2723"/>
    <cellStyle name="Normal 26 61" xfId="2724"/>
    <cellStyle name="Normal 26 62" xfId="2725"/>
    <cellStyle name="Normal 26 63" xfId="2726"/>
    <cellStyle name="Normal 26 64" xfId="2727"/>
    <cellStyle name="Normal 26 65" xfId="2728"/>
    <cellStyle name="Normal 26 66" xfId="2729"/>
    <cellStyle name="Normal 26 67" xfId="2730"/>
    <cellStyle name="Normal 26 68" xfId="2731"/>
    <cellStyle name="Normal 26 69" xfId="2732"/>
    <cellStyle name="Normal 26 7" xfId="2733"/>
    <cellStyle name="Normal 26 70" xfId="2734"/>
    <cellStyle name="Normal 26 71" xfId="2735"/>
    <cellStyle name="Normal 26 72" xfId="2736"/>
    <cellStyle name="Normal 26 73" xfId="2737"/>
    <cellStyle name="Normal 26 74" xfId="2738"/>
    <cellStyle name="Normal 26 75" xfId="2739"/>
    <cellStyle name="Normal 26 76" xfId="2740"/>
    <cellStyle name="Normal 26 77" xfId="2741"/>
    <cellStyle name="Normal 26 78" xfId="2742"/>
    <cellStyle name="Normal 26 79" xfId="2743"/>
    <cellStyle name="Normal 26 8" xfId="2744"/>
    <cellStyle name="Normal 26 80" xfId="2745"/>
    <cellStyle name="Normal 26 81" xfId="2746"/>
    <cellStyle name="Normal 26 82" xfId="2747"/>
    <cellStyle name="Normal 26 83" xfId="2748"/>
    <cellStyle name="Normal 26 84" xfId="2749"/>
    <cellStyle name="Normal 26 85" xfId="2750"/>
    <cellStyle name="Normal 26 86" xfId="2751"/>
    <cellStyle name="Normal 26 87" xfId="2752"/>
    <cellStyle name="Normal 26 88" xfId="2753"/>
    <cellStyle name="Normal 26 89" xfId="2754"/>
    <cellStyle name="Normal 26 9" xfId="2755"/>
    <cellStyle name="Normal 26 90" xfId="2756"/>
    <cellStyle name="Normal 26 91" xfId="2757"/>
    <cellStyle name="Normal 26 92" xfId="2758"/>
    <cellStyle name="Normal 26 93" xfId="2759"/>
    <cellStyle name="Normal 26 94" xfId="2760"/>
    <cellStyle name="Normal 26 95" xfId="2761"/>
    <cellStyle name="Normal 26 96" xfId="2762"/>
    <cellStyle name="Normal 26 97" xfId="2763"/>
    <cellStyle name="Normal 26 98" xfId="2764"/>
    <cellStyle name="Normal 26 99" xfId="2765"/>
    <cellStyle name="Normal 27" xfId="2766"/>
    <cellStyle name="Normal 27 10" xfId="2767"/>
    <cellStyle name="Normal 27 100" xfId="2768"/>
    <cellStyle name="Normal 27 101" xfId="2769"/>
    <cellStyle name="Normal 27 102" xfId="2770"/>
    <cellStyle name="Normal 27 103" xfId="2771"/>
    <cellStyle name="Normal 27 104" xfId="2772"/>
    <cellStyle name="Normal 27 105" xfId="2773"/>
    <cellStyle name="Normal 27 106" xfId="2774"/>
    <cellStyle name="Normal 27 107" xfId="2775"/>
    <cellStyle name="Normal 27 108" xfId="2776"/>
    <cellStyle name="Normal 27 109" xfId="2777"/>
    <cellStyle name="Normal 27 11" xfId="2778"/>
    <cellStyle name="Normal 27 12" xfId="2779"/>
    <cellStyle name="Normal 27 13" xfId="2780"/>
    <cellStyle name="Normal 27 14" xfId="2781"/>
    <cellStyle name="Normal 27 15" xfId="2782"/>
    <cellStyle name="Normal 27 16" xfId="2783"/>
    <cellStyle name="Normal 27 17" xfId="2784"/>
    <cellStyle name="Normal 27 18" xfId="2785"/>
    <cellStyle name="Normal 27 19" xfId="2786"/>
    <cellStyle name="Normal 27 2" xfId="2787"/>
    <cellStyle name="Normal 27 20" xfId="2788"/>
    <cellStyle name="Normal 27 21" xfId="2789"/>
    <cellStyle name="Normal 27 22" xfId="2790"/>
    <cellStyle name="Normal 27 23" xfId="2791"/>
    <cellStyle name="Normal 27 24" xfId="2792"/>
    <cellStyle name="Normal 27 25" xfId="2793"/>
    <cellStyle name="Normal 27 26" xfId="2794"/>
    <cellStyle name="Normal 27 27" xfId="2795"/>
    <cellStyle name="Normal 27 28" xfId="2796"/>
    <cellStyle name="Normal 27 29" xfId="2797"/>
    <cellStyle name="Normal 27 3" xfId="2798"/>
    <cellStyle name="Normal 27 30" xfId="2799"/>
    <cellStyle name="Normal 27 31" xfId="2800"/>
    <cellStyle name="Normal 27 32" xfId="2801"/>
    <cellStyle name="Normal 27 33" xfId="2802"/>
    <cellStyle name="Normal 27 34" xfId="2803"/>
    <cellStyle name="Normal 27 35" xfId="2804"/>
    <cellStyle name="Normal 27 36" xfId="2805"/>
    <cellStyle name="Normal 27 37" xfId="2806"/>
    <cellStyle name="Normal 27 38" xfId="2807"/>
    <cellStyle name="Normal 27 39" xfId="2808"/>
    <cellStyle name="Normal 27 4" xfId="2809"/>
    <cellStyle name="Normal 27 40" xfId="2810"/>
    <cellStyle name="Normal 27 41" xfId="2811"/>
    <cellStyle name="Normal 27 42" xfId="2812"/>
    <cellStyle name="Normal 27 43" xfId="2813"/>
    <cellStyle name="Normal 27 44" xfId="2814"/>
    <cellStyle name="Normal 27 45" xfId="2815"/>
    <cellStyle name="Normal 27 46" xfId="2816"/>
    <cellStyle name="Normal 27 47" xfId="2817"/>
    <cellStyle name="Normal 27 48" xfId="2818"/>
    <cellStyle name="Normal 27 49" xfId="2819"/>
    <cellStyle name="Normal 27 5" xfId="2820"/>
    <cellStyle name="Normal 27 50" xfId="2821"/>
    <cellStyle name="Normal 27 51" xfId="2822"/>
    <cellStyle name="Normal 27 52" xfId="2823"/>
    <cellStyle name="Normal 27 53" xfId="2824"/>
    <cellStyle name="Normal 27 54" xfId="2825"/>
    <cellStyle name="Normal 27 55" xfId="2826"/>
    <cellStyle name="Normal 27 56" xfId="2827"/>
    <cellStyle name="Normal 27 57" xfId="2828"/>
    <cellStyle name="Normal 27 58" xfId="2829"/>
    <cellStyle name="Normal 27 59" xfId="2830"/>
    <cellStyle name="Normal 27 6" xfId="2831"/>
    <cellStyle name="Normal 27 60" xfId="2832"/>
    <cellStyle name="Normal 27 61" xfId="2833"/>
    <cellStyle name="Normal 27 62" xfId="2834"/>
    <cellStyle name="Normal 27 63" xfId="2835"/>
    <cellStyle name="Normal 27 64" xfId="2836"/>
    <cellStyle name="Normal 27 65" xfId="2837"/>
    <cellStyle name="Normal 27 66" xfId="2838"/>
    <cellStyle name="Normal 27 67" xfId="2839"/>
    <cellStyle name="Normal 27 68" xfId="2840"/>
    <cellStyle name="Normal 27 69" xfId="2841"/>
    <cellStyle name="Normal 27 7" xfId="2842"/>
    <cellStyle name="Normal 27 70" xfId="2843"/>
    <cellStyle name="Normal 27 71" xfId="2844"/>
    <cellStyle name="Normal 27 72" xfId="2845"/>
    <cellStyle name="Normal 27 73" xfId="2846"/>
    <cellStyle name="Normal 27 74" xfId="2847"/>
    <cellStyle name="Normal 27 75" xfId="2848"/>
    <cellStyle name="Normal 27 76" xfId="2849"/>
    <cellStyle name="Normal 27 77" xfId="2850"/>
    <cellStyle name="Normal 27 78" xfId="2851"/>
    <cellStyle name="Normal 27 79" xfId="2852"/>
    <cellStyle name="Normal 27 8" xfId="2853"/>
    <cellStyle name="Normal 27 80" xfId="2854"/>
    <cellStyle name="Normal 27 81" xfId="2855"/>
    <cellStyle name="Normal 27 82" xfId="2856"/>
    <cellStyle name="Normal 27 83" xfId="2857"/>
    <cellStyle name="Normal 27 84" xfId="2858"/>
    <cellStyle name="Normal 27 85" xfId="2859"/>
    <cellStyle name="Normal 27 86" xfId="2860"/>
    <cellStyle name="Normal 27 87" xfId="2861"/>
    <cellStyle name="Normal 27 88" xfId="2862"/>
    <cellStyle name="Normal 27 89" xfId="2863"/>
    <cellStyle name="Normal 27 9" xfId="2864"/>
    <cellStyle name="Normal 27 90" xfId="2865"/>
    <cellStyle name="Normal 27 91" xfId="2866"/>
    <cellStyle name="Normal 27 92" xfId="2867"/>
    <cellStyle name="Normal 27 93" xfId="2868"/>
    <cellStyle name="Normal 27 94" xfId="2869"/>
    <cellStyle name="Normal 27 95" xfId="2870"/>
    <cellStyle name="Normal 27 96" xfId="2871"/>
    <cellStyle name="Normal 27 97" xfId="2872"/>
    <cellStyle name="Normal 27 98" xfId="2873"/>
    <cellStyle name="Normal 27 99" xfId="2874"/>
    <cellStyle name="Normal 28" xfId="2875"/>
    <cellStyle name="Normal 28 10" xfId="2876"/>
    <cellStyle name="Normal 28 100" xfId="2877"/>
    <cellStyle name="Normal 28 101" xfId="2878"/>
    <cellStyle name="Normal 28 102" xfId="2879"/>
    <cellStyle name="Normal 28 103" xfId="2880"/>
    <cellStyle name="Normal 28 104" xfId="2881"/>
    <cellStyle name="Normal 28 105" xfId="2882"/>
    <cellStyle name="Normal 28 106" xfId="2883"/>
    <cellStyle name="Normal 28 107" xfId="2884"/>
    <cellStyle name="Normal 28 108" xfId="2885"/>
    <cellStyle name="Normal 28 109" xfId="2886"/>
    <cellStyle name="Normal 28 11" xfId="2887"/>
    <cellStyle name="Normal 28 12" xfId="2888"/>
    <cellStyle name="Normal 28 13" xfId="2889"/>
    <cellStyle name="Normal 28 14" xfId="2890"/>
    <cellStyle name="Normal 28 15" xfId="2891"/>
    <cellStyle name="Normal 28 16" xfId="2892"/>
    <cellStyle name="Normal 28 17" xfId="2893"/>
    <cellStyle name="Normal 28 18" xfId="2894"/>
    <cellStyle name="Normal 28 19" xfId="2895"/>
    <cellStyle name="Normal 28 2" xfId="2896"/>
    <cellStyle name="Normal 28 20" xfId="2897"/>
    <cellStyle name="Normal 28 21" xfId="2898"/>
    <cellStyle name="Normal 28 22" xfId="2899"/>
    <cellStyle name="Normal 28 23" xfId="2900"/>
    <cellStyle name="Normal 28 24" xfId="2901"/>
    <cellStyle name="Normal 28 25" xfId="2902"/>
    <cellStyle name="Normal 28 26" xfId="2903"/>
    <cellStyle name="Normal 28 27" xfId="2904"/>
    <cellStyle name="Normal 28 28" xfId="2905"/>
    <cellStyle name="Normal 28 29" xfId="2906"/>
    <cellStyle name="Normal 28 3" xfId="2907"/>
    <cellStyle name="Normal 28 30" xfId="2908"/>
    <cellStyle name="Normal 28 31" xfId="2909"/>
    <cellStyle name="Normal 28 32" xfId="2910"/>
    <cellStyle name="Normal 28 33" xfId="2911"/>
    <cellStyle name="Normal 28 34" xfId="2912"/>
    <cellStyle name="Normal 28 35" xfId="2913"/>
    <cellStyle name="Normal 28 36" xfId="2914"/>
    <cellStyle name="Normal 28 37" xfId="2915"/>
    <cellStyle name="Normal 28 38" xfId="2916"/>
    <cellStyle name="Normal 28 39" xfId="2917"/>
    <cellStyle name="Normal 28 4" xfId="2918"/>
    <cellStyle name="Normal 28 40" xfId="2919"/>
    <cellStyle name="Normal 28 41" xfId="2920"/>
    <cellStyle name="Normal 28 42" xfId="2921"/>
    <cellStyle name="Normal 28 43" xfId="2922"/>
    <cellStyle name="Normal 28 44" xfId="2923"/>
    <cellStyle name="Normal 28 45" xfId="2924"/>
    <cellStyle name="Normal 28 46" xfId="2925"/>
    <cellStyle name="Normal 28 47" xfId="2926"/>
    <cellStyle name="Normal 28 48" xfId="2927"/>
    <cellStyle name="Normal 28 49" xfId="2928"/>
    <cellStyle name="Normal 28 5" xfId="2929"/>
    <cellStyle name="Normal 28 50" xfId="2930"/>
    <cellStyle name="Normal 28 51" xfId="2931"/>
    <cellStyle name="Normal 28 52" xfId="2932"/>
    <cellStyle name="Normal 28 53" xfId="2933"/>
    <cellStyle name="Normal 28 54" xfId="2934"/>
    <cellStyle name="Normal 28 55" xfId="2935"/>
    <cellStyle name="Normal 28 56" xfId="2936"/>
    <cellStyle name="Normal 28 57" xfId="2937"/>
    <cellStyle name="Normal 28 58" xfId="2938"/>
    <cellStyle name="Normal 28 59" xfId="2939"/>
    <cellStyle name="Normal 28 6" xfId="2940"/>
    <cellStyle name="Normal 28 60" xfId="2941"/>
    <cellStyle name="Normal 28 61" xfId="2942"/>
    <cellStyle name="Normal 28 62" xfId="2943"/>
    <cellStyle name="Normal 28 63" xfId="2944"/>
    <cellStyle name="Normal 28 64" xfId="2945"/>
    <cellStyle name="Normal 28 65" xfId="2946"/>
    <cellStyle name="Normal 28 66" xfId="2947"/>
    <cellStyle name="Normal 28 67" xfId="2948"/>
    <cellStyle name="Normal 28 68" xfId="2949"/>
    <cellStyle name="Normal 28 69" xfId="2950"/>
    <cellStyle name="Normal 28 7" xfId="2951"/>
    <cellStyle name="Normal 28 70" xfId="2952"/>
    <cellStyle name="Normal 28 71" xfId="2953"/>
    <cellStyle name="Normal 28 72" xfId="2954"/>
    <cellStyle name="Normal 28 73" xfId="2955"/>
    <cellStyle name="Normal 28 74" xfId="2956"/>
    <cellStyle name="Normal 28 75" xfId="2957"/>
    <cellStyle name="Normal 28 76" xfId="2958"/>
    <cellStyle name="Normal 28 77" xfId="2959"/>
    <cellStyle name="Normal 28 78" xfId="2960"/>
    <cellStyle name="Normal 28 79" xfId="2961"/>
    <cellStyle name="Normal 28 8" xfId="2962"/>
    <cellStyle name="Normal 28 80" xfId="2963"/>
    <cellStyle name="Normal 28 81" xfId="2964"/>
    <cellStyle name="Normal 28 82" xfId="2965"/>
    <cellStyle name="Normal 28 83" xfId="2966"/>
    <cellStyle name="Normal 28 84" xfId="2967"/>
    <cellStyle name="Normal 28 85" xfId="2968"/>
    <cellStyle name="Normal 28 86" xfId="2969"/>
    <cellStyle name="Normal 28 87" xfId="2970"/>
    <cellStyle name="Normal 28 88" xfId="2971"/>
    <cellStyle name="Normal 28 89" xfId="2972"/>
    <cellStyle name="Normal 28 9" xfId="2973"/>
    <cellStyle name="Normal 28 90" xfId="2974"/>
    <cellStyle name="Normal 28 91" xfId="2975"/>
    <cellStyle name="Normal 28 92" xfId="2976"/>
    <cellStyle name="Normal 28 93" xfId="2977"/>
    <cellStyle name="Normal 28 94" xfId="2978"/>
    <cellStyle name="Normal 28 95" xfId="2979"/>
    <cellStyle name="Normal 28 96" xfId="2980"/>
    <cellStyle name="Normal 28 97" xfId="2981"/>
    <cellStyle name="Normal 28 98" xfId="2982"/>
    <cellStyle name="Normal 28 99" xfId="2983"/>
    <cellStyle name="Normal 29" xfId="2984"/>
    <cellStyle name="Normal 29 10" xfId="2985"/>
    <cellStyle name="Normal 29 100" xfId="2986"/>
    <cellStyle name="Normal 29 101" xfId="2987"/>
    <cellStyle name="Normal 29 102" xfId="2988"/>
    <cellStyle name="Normal 29 103" xfId="2989"/>
    <cellStyle name="Normal 29 104" xfId="2990"/>
    <cellStyle name="Normal 29 105" xfId="2991"/>
    <cellStyle name="Normal 29 106" xfId="2992"/>
    <cellStyle name="Normal 29 107" xfId="2993"/>
    <cellStyle name="Normal 29 108" xfId="2994"/>
    <cellStyle name="Normal 29 109" xfId="2995"/>
    <cellStyle name="Normal 29 11" xfId="2996"/>
    <cellStyle name="Normal 29 12" xfId="2997"/>
    <cellStyle name="Normal 29 13" xfId="2998"/>
    <cellStyle name="Normal 29 14" xfId="2999"/>
    <cellStyle name="Normal 29 15" xfId="3000"/>
    <cellStyle name="Normal 29 16" xfId="3001"/>
    <cellStyle name="Normal 29 17" xfId="3002"/>
    <cellStyle name="Normal 29 18" xfId="3003"/>
    <cellStyle name="Normal 29 19" xfId="3004"/>
    <cellStyle name="Normal 29 2" xfId="3005"/>
    <cellStyle name="Normal 29 20" xfId="3006"/>
    <cellStyle name="Normal 29 21" xfId="3007"/>
    <cellStyle name="Normal 29 22" xfId="3008"/>
    <cellStyle name="Normal 29 23" xfId="3009"/>
    <cellStyle name="Normal 29 24" xfId="3010"/>
    <cellStyle name="Normal 29 25" xfId="3011"/>
    <cellStyle name="Normal 29 26" xfId="3012"/>
    <cellStyle name="Normal 29 27" xfId="3013"/>
    <cellStyle name="Normal 29 28" xfId="3014"/>
    <cellStyle name="Normal 29 29" xfId="3015"/>
    <cellStyle name="Normal 29 3" xfId="3016"/>
    <cellStyle name="Normal 29 30" xfId="3017"/>
    <cellStyle name="Normal 29 31" xfId="3018"/>
    <cellStyle name="Normal 29 32" xfId="3019"/>
    <cellStyle name="Normal 29 33" xfId="3020"/>
    <cellStyle name="Normal 29 34" xfId="3021"/>
    <cellStyle name="Normal 29 35" xfId="3022"/>
    <cellStyle name="Normal 29 36" xfId="3023"/>
    <cellStyle name="Normal 29 37" xfId="3024"/>
    <cellStyle name="Normal 29 38" xfId="3025"/>
    <cellStyle name="Normal 29 39" xfId="3026"/>
    <cellStyle name="Normal 29 4" xfId="3027"/>
    <cellStyle name="Normal 29 40" xfId="3028"/>
    <cellStyle name="Normal 29 41" xfId="3029"/>
    <cellStyle name="Normal 29 42" xfId="3030"/>
    <cellStyle name="Normal 29 43" xfId="3031"/>
    <cellStyle name="Normal 29 44" xfId="3032"/>
    <cellStyle name="Normal 29 45" xfId="3033"/>
    <cellStyle name="Normal 29 46" xfId="3034"/>
    <cellStyle name="Normal 29 47" xfId="3035"/>
    <cellStyle name="Normal 29 48" xfId="3036"/>
    <cellStyle name="Normal 29 49" xfId="3037"/>
    <cellStyle name="Normal 29 5" xfId="3038"/>
    <cellStyle name="Normal 29 50" xfId="3039"/>
    <cellStyle name="Normal 29 51" xfId="3040"/>
    <cellStyle name="Normal 29 52" xfId="3041"/>
    <cellStyle name="Normal 29 53" xfId="3042"/>
    <cellStyle name="Normal 29 54" xfId="3043"/>
    <cellStyle name="Normal 29 55" xfId="3044"/>
    <cellStyle name="Normal 29 56" xfId="3045"/>
    <cellStyle name="Normal 29 57" xfId="3046"/>
    <cellStyle name="Normal 29 58" xfId="3047"/>
    <cellStyle name="Normal 29 59" xfId="3048"/>
    <cellStyle name="Normal 29 6" xfId="3049"/>
    <cellStyle name="Normal 29 60" xfId="3050"/>
    <cellStyle name="Normal 29 61" xfId="3051"/>
    <cellStyle name="Normal 29 62" xfId="3052"/>
    <cellStyle name="Normal 29 63" xfId="3053"/>
    <cellStyle name="Normal 29 64" xfId="3054"/>
    <cellStyle name="Normal 29 65" xfId="3055"/>
    <cellStyle name="Normal 29 66" xfId="3056"/>
    <cellStyle name="Normal 29 67" xfId="3057"/>
    <cellStyle name="Normal 29 68" xfId="3058"/>
    <cellStyle name="Normal 29 69" xfId="3059"/>
    <cellStyle name="Normal 29 7" xfId="3060"/>
    <cellStyle name="Normal 29 70" xfId="3061"/>
    <cellStyle name="Normal 29 71" xfId="3062"/>
    <cellStyle name="Normal 29 72" xfId="3063"/>
    <cellStyle name="Normal 29 73" xfId="3064"/>
    <cellStyle name="Normal 29 74" xfId="3065"/>
    <cellStyle name="Normal 29 75" xfId="3066"/>
    <cellStyle name="Normal 29 76" xfId="3067"/>
    <cellStyle name="Normal 29 77" xfId="3068"/>
    <cellStyle name="Normal 29 78" xfId="3069"/>
    <cellStyle name="Normal 29 79" xfId="3070"/>
    <cellStyle name="Normal 29 8" xfId="3071"/>
    <cellStyle name="Normal 29 80" xfId="3072"/>
    <cellStyle name="Normal 29 81" xfId="3073"/>
    <cellStyle name="Normal 29 82" xfId="3074"/>
    <cellStyle name="Normal 29 83" xfId="3075"/>
    <cellStyle name="Normal 29 84" xfId="3076"/>
    <cellStyle name="Normal 29 85" xfId="3077"/>
    <cellStyle name="Normal 29 86" xfId="3078"/>
    <cellStyle name="Normal 29 87" xfId="3079"/>
    <cellStyle name="Normal 29 88" xfId="3080"/>
    <cellStyle name="Normal 29 89" xfId="3081"/>
    <cellStyle name="Normal 29 9" xfId="3082"/>
    <cellStyle name="Normal 29 90" xfId="3083"/>
    <cellStyle name="Normal 29 91" xfId="3084"/>
    <cellStyle name="Normal 29 92" xfId="3085"/>
    <cellStyle name="Normal 29 93" xfId="3086"/>
    <cellStyle name="Normal 29 94" xfId="3087"/>
    <cellStyle name="Normal 29 95" xfId="3088"/>
    <cellStyle name="Normal 29 96" xfId="3089"/>
    <cellStyle name="Normal 29 97" xfId="3090"/>
    <cellStyle name="Normal 29 98" xfId="3091"/>
    <cellStyle name="Normal 29 99" xfId="3092"/>
    <cellStyle name="Normal 3 10" xfId="3093"/>
    <cellStyle name="Normal 3 11" xfId="3094"/>
    <cellStyle name="Normal 3 12" xfId="3095"/>
    <cellStyle name="Normal 3 13" xfId="3096"/>
    <cellStyle name="Normal 3 14" xfId="3097"/>
    <cellStyle name="Normal 3 15" xfId="3098"/>
    <cellStyle name="Normal 3 16" xfId="3099"/>
    <cellStyle name="Normal 3 17" xfId="3100"/>
    <cellStyle name="Normal 3 18" xfId="3101"/>
    <cellStyle name="Normal 3 19" xfId="3102"/>
    <cellStyle name="Normal 3 2 2" xfId="3103"/>
    <cellStyle name="Normal 3 2 2 2" xfId="3104"/>
    <cellStyle name="Normal 3 2 3" xfId="3105"/>
    <cellStyle name="Normal 3 2 4" xfId="3106"/>
    <cellStyle name="Normal 3 20" xfId="3107"/>
    <cellStyle name="Normal 3 21" xfId="3108"/>
    <cellStyle name="Normal 3 22" xfId="3109"/>
    <cellStyle name="Normal 3 22 2" xfId="3110"/>
    <cellStyle name="Normal 3 22 2 2" xfId="3111"/>
    <cellStyle name="Normal 3 22 2 2 2" xfId="3112"/>
    <cellStyle name="Normal 3 22 2 3" xfId="3113"/>
    <cellStyle name="Normal 3 22 3" xfId="3114"/>
    <cellStyle name="Normal 3 22 3 2" xfId="3115"/>
    <cellStyle name="Normal 3 22 4" xfId="3116"/>
    <cellStyle name="Normal 3 23" xfId="3117"/>
    <cellStyle name="Normal 3 24" xfId="3118"/>
    <cellStyle name="Normal 3 24 2" xfId="3119"/>
    <cellStyle name="Normal 3 24 2 2" xfId="3120"/>
    <cellStyle name="Normal 3 24 3" xfId="3121"/>
    <cellStyle name="Normal 3 25" xfId="3122"/>
    <cellStyle name="Normal 3 26" xfId="3123"/>
    <cellStyle name="Normal 3 27" xfId="3124"/>
    <cellStyle name="Normal 3 28" xfId="3125"/>
    <cellStyle name="Normal 3 29" xfId="3126"/>
    <cellStyle name="Normal 3 3" xfId="3127"/>
    <cellStyle name="Normal 3 3 2" xfId="3128"/>
    <cellStyle name="Normal 3 3 3" xfId="3129"/>
    <cellStyle name="Normal 3 3 4" xfId="3130"/>
    <cellStyle name="Normal 3 30" xfId="3131"/>
    <cellStyle name="Normal 3 31" xfId="3132"/>
    <cellStyle name="Normal 3 32" xfId="3133"/>
    <cellStyle name="Normal 3 33" xfId="3134"/>
    <cellStyle name="Normal 3 34" xfId="3135"/>
    <cellStyle name="Normal 3 35" xfId="3136"/>
    <cellStyle name="Normal 3 36" xfId="3137"/>
    <cellStyle name="Normal 3 37" xfId="3138"/>
    <cellStyle name="Normal 3 38" xfId="3139"/>
    <cellStyle name="Normal 3 39" xfId="3140"/>
    <cellStyle name="Normal 3 39 2" xfId="3141"/>
    <cellStyle name="Normal 3 4" xfId="3142"/>
    <cellStyle name="Normal 3 4 2" xfId="3143"/>
    <cellStyle name="Normal 3 4 3" xfId="3144"/>
    <cellStyle name="Normal 3 40" xfId="3145"/>
    <cellStyle name="Normal 3 41" xfId="3146"/>
    <cellStyle name="Normal 3 42" xfId="3147"/>
    <cellStyle name="Normal 3 43" xfId="3148"/>
    <cellStyle name="Normal 3 44" xfId="3149"/>
    <cellStyle name="Normal 3 45" xfId="3150"/>
    <cellStyle name="Normal 3 46" xfId="3151"/>
    <cellStyle name="Normal 3 47" xfId="3152"/>
    <cellStyle name="Normal 3 48" xfId="3153"/>
    <cellStyle name="Normal 3 49" xfId="3154"/>
    <cellStyle name="Normal 3 5" xfId="3155"/>
    <cellStyle name="Normal 3 5 2" xfId="3156"/>
    <cellStyle name="Normal 3 50" xfId="3157"/>
    <cellStyle name="Normal 3 51" xfId="3158"/>
    <cellStyle name="Normal 3 52" xfId="3159"/>
    <cellStyle name="Normal 3 53" xfId="3160"/>
    <cellStyle name="Normal 3 6" xfId="3161"/>
    <cellStyle name="Normal 3 7" xfId="3162"/>
    <cellStyle name="Normal 3 8" xfId="3163"/>
    <cellStyle name="Normal 3 9" xfId="3164"/>
    <cellStyle name="Normal 30" xfId="3165"/>
    <cellStyle name="Normal 30 10" xfId="3166"/>
    <cellStyle name="Normal 30 100" xfId="3167"/>
    <cellStyle name="Normal 30 101" xfId="3168"/>
    <cellStyle name="Normal 30 102" xfId="3169"/>
    <cellStyle name="Normal 30 103" xfId="3170"/>
    <cellStyle name="Normal 30 104" xfId="3171"/>
    <cellStyle name="Normal 30 105" xfId="3172"/>
    <cellStyle name="Normal 30 106" xfId="3173"/>
    <cellStyle name="Normal 30 107" xfId="3174"/>
    <cellStyle name="Normal 30 108" xfId="3175"/>
    <cellStyle name="Normal 30 109" xfId="3176"/>
    <cellStyle name="Normal 30 11" xfId="3177"/>
    <cellStyle name="Normal 30 12" xfId="3178"/>
    <cellStyle name="Normal 30 13" xfId="3179"/>
    <cellStyle name="Normal 30 14" xfId="3180"/>
    <cellStyle name="Normal 30 15" xfId="3181"/>
    <cellStyle name="Normal 30 16" xfId="3182"/>
    <cellStyle name="Normal 30 17" xfId="3183"/>
    <cellStyle name="Normal 30 18" xfId="3184"/>
    <cellStyle name="Normal 30 19" xfId="3185"/>
    <cellStyle name="Normal 30 2" xfId="3186"/>
    <cellStyle name="Normal 30 20" xfId="3187"/>
    <cellStyle name="Normal 30 21" xfId="3188"/>
    <cellStyle name="Normal 30 22" xfId="3189"/>
    <cellStyle name="Normal 30 23" xfId="3190"/>
    <cellStyle name="Normal 30 24" xfId="3191"/>
    <cellStyle name="Normal 30 25" xfId="3192"/>
    <cellStyle name="Normal 30 26" xfId="3193"/>
    <cellStyle name="Normal 30 27" xfId="3194"/>
    <cellStyle name="Normal 30 28" xfId="3195"/>
    <cellStyle name="Normal 30 29" xfId="3196"/>
    <cellStyle name="Normal 30 3" xfId="3197"/>
    <cellStyle name="Normal 30 30" xfId="3198"/>
    <cellStyle name="Normal 30 31" xfId="3199"/>
    <cellStyle name="Normal 30 32" xfId="3200"/>
    <cellStyle name="Normal 30 33" xfId="3201"/>
    <cellStyle name="Normal 30 34" xfId="3202"/>
    <cellStyle name="Normal 30 35" xfId="3203"/>
    <cellStyle name="Normal 30 36" xfId="3204"/>
    <cellStyle name="Normal 30 37" xfId="3205"/>
    <cellStyle name="Normal 30 38" xfId="3206"/>
    <cellStyle name="Normal 30 39" xfId="3207"/>
    <cellStyle name="Normal 30 4" xfId="3208"/>
    <cellStyle name="Normal 30 40" xfId="3209"/>
    <cellStyle name="Normal 30 41" xfId="3210"/>
    <cellStyle name="Normal 30 42" xfId="3211"/>
    <cellStyle name="Normal 30 43" xfId="3212"/>
    <cellStyle name="Normal 30 44" xfId="3213"/>
    <cellStyle name="Normal 30 45" xfId="3214"/>
    <cellStyle name="Normal 30 46" xfId="3215"/>
    <cellStyle name="Normal 30 47" xfId="3216"/>
    <cellStyle name="Normal 30 48" xfId="3217"/>
    <cellStyle name="Normal 30 49" xfId="3218"/>
    <cellStyle name="Normal 30 5" xfId="3219"/>
    <cellStyle name="Normal 30 50" xfId="3220"/>
    <cellStyle name="Normal 30 51" xfId="3221"/>
    <cellStyle name="Normal 30 52" xfId="3222"/>
    <cellStyle name="Normal 30 53" xfId="3223"/>
    <cellStyle name="Normal 30 54" xfId="3224"/>
    <cellStyle name="Normal 30 55" xfId="3225"/>
    <cellStyle name="Normal 30 56" xfId="3226"/>
    <cellStyle name="Normal 30 57" xfId="3227"/>
    <cellStyle name="Normal 30 58" xfId="3228"/>
    <cellStyle name="Normal 30 59" xfId="3229"/>
    <cellStyle name="Normal 30 6" xfId="3230"/>
    <cellStyle name="Normal 30 60" xfId="3231"/>
    <cellStyle name="Normal 30 61" xfId="3232"/>
    <cellStyle name="Normal 30 62" xfId="3233"/>
    <cellStyle name="Normal 30 63" xfId="3234"/>
    <cellStyle name="Normal 30 64" xfId="3235"/>
    <cellStyle name="Normal 30 65" xfId="3236"/>
    <cellStyle name="Normal 30 66" xfId="3237"/>
    <cellStyle name="Normal 30 67" xfId="3238"/>
    <cellStyle name="Normal 30 68" xfId="3239"/>
    <cellStyle name="Normal 30 69" xfId="3240"/>
    <cellStyle name="Normal 30 7" xfId="3241"/>
    <cellStyle name="Normal 30 70" xfId="3242"/>
    <cellStyle name="Normal 30 71" xfId="3243"/>
    <cellStyle name="Normal 30 72" xfId="3244"/>
    <cellStyle name="Normal 30 73" xfId="3245"/>
    <cellStyle name="Normal 30 74" xfId="3246"/>
    <cellStyle name="Normal 30 75" xfId="3247"/>
    <cellStyle name="Normal 30 76" xfId="3248"/>
    <cellStyle name="Normal 30 77" xfId="3249"/>
    <cellStyle name="Normal 30 78" xfId="3250"/>
    <cellStyle name="Normal 30 79" xfId="3251"/>
    <cellStyle name="Normal 30 8" xfId="3252"/>
    <cellStyle name="Normal 30 80" xfId="3253"/>
    <cellStyle name="Normal 30 81" xfId="3254"/>
    <cellStyle name="Normal 30 82" xfId="3255"/>
    <cellStyle name="Normal 30 83" xfId="3256"/>
    <cellStyle name="Normal 30 84" xfId="3257"/>
    <cellStyle name="Normal 30 85" xfId="3258"/>
    <cellStyle name="Normal 30 86" xfId="3259"/>
    <cellStyle name="Normal 30 87" xfId="3260"/>
    <cellStyle name="Normal 30 88" xfId="3261"/>
    <cellStyle name="Normal 30 89" xfId="3262"/>
    <cellStyle name="Normal 30 9" xfId="3263"/>
    <cellStyle name="Normal 30 90" xfId="3264"/>
    <cellStyle name="Normal 30 91" xfId="3265"/>
    <cellStyle name="Normal 30 92" xfId="3266"/>
    <cellStyle name="Normal 30 93" xfId="3267"/>
    <cellStyle name="Normal 30 94" xfId="3268"/>
    <cellStyle name="Normal 30 95" xfId="3269"/>
    <cellStyle name="Normal 30 96" xfId="3270"/>
    <cellStyle name="Normal 30 97" xfId="3271"/>
    <cellStyle name="Normal 30 98" xfId="3272"/>
    <cellStyle name="Normal 30 99" xfId="3273"/>
    <cellStyle name="Normal 31" xfId="3274"/>
    <cellStyle name="Normal 31 10" xfId="3275"/>
    <cellStyle name="Normal 31 100" xfId="3276"/>
    <cellStyle name="Normal 31 101" xfId="3277"/>
    <cellStyle name="Normal 31 102" xfId="3278"/>
    <cellStyle name="Normal 31 103" xfId="3279"/>
    <cellStyle name="Normal 31 104" xfId="3280"/>
    <cellStyle name="Normal 31 105" xfId="3281"/>
    <cellStyle name="Normal 31 106" xfId="3282"/>
    <cellStyle name="Normal 31 107" xfId="3283"/>
    <cellStyle name="Normal 31 108" xfId="3284"/>
    <cellStyle name="Normal 31 109" xfId="3285"/>
    <cellStyle name="Normal 31 11" xfId="3286"/>
    <cellStyle name="Normal 31 12" xfId="3287"/>
    <cellStyle name="Normal 31 13" xfId="3288"/>
    <cellStyle name="Normal 31 14" xfId="3289"/>
    <cellStyle name="Normal 31 15" xfId="3290"/>
    <cellStyle name="Normal 31 16" xfId="3291"/>
    <cellStyle name="Normal 31 17" xfId="3292"/>
    <cellStyle name="Normal 31 18" xfId="3293"/>
    <cellStyle name="Normal 31 19" xfId="3294"/>
    <cellStyle name="Normal 31 2" xfId="3295"/>
    <cellStyle name="Normal 31 20" xfId="3296"/>
    <cellStyle name="Normal 31 21" xfId="3297"/>
    <cellStyle name="Normal 31 22" xfId="3298"/>
    <cellStyle name="Normal 31 23" xfId="3299"/>
    <cellStyle name="Normal 31 24" xfId="3300"/>
    <cellStyle name="Normal 31 25" xfId="3301"/>
    <cellStyle name="Normal 31 26" xfId="3302"/>
    <cellStyle name="Normal 31 27" xfId="3303"/>
    <cellStyle name="Normal 31 28" xfId="3304"/>
    <cellStyle name="Normal 31 29" xfId="3305"/>
    <cellStyle name="Normal 31 3" xfId="3306"/>
    <cellStyle name="Normal 31 30" xfId="3307"/>
    <cellStyle name="Normal 31 31" xfId="3308"/>
    <cellStyle name="Normal 31 32" xfId="3309"/>
    <cellStyle name="Normal 31 33" xfId="3310"/>
    <cellStyle name="Normal 31 34" xfId="3311"/>
    <cellStyle name="Normal 31 35" xfId="3312"/>
    <cellStyle name="Normal 31 36" xfId="3313"/>
    <cellStyle name="Normal 31 37" xfId="3314"/>
    <cellStyle name="Normal 31 38" xfId="3315"/>
    <cellStyle name="Normal 31 39" xfId="3316"/>
    <cellStyle name="Normal 31 4" xfId="3317"/>
    <cellStyle name="Normal 31 40" xfId="3318"/>
    <cellStyle name="Normal 31 41" xfId="3319"/>
    <cellStyle name="Normal 31 42" xfId="3320"/>
    <cellStyle name="Normal 31 43" xfId="3321"/>
    <cellStyle name="Normal 31 44" xfId="3322"/>
    <cellStyle name="Normal 31 45" xfId="3323"/>
    <cellStyle name="Normal 31 46" xfId="3324"/>
    <cellStyle name="Normal 31 47" xfId="3325"/>
    <cellStyle name="Normal 31 48" xfId="3326"/>
    <cellStyle name="Normal 31 49" xfId="3327"/>
    <cellStyle name="Normal 31 5" xfId="3328"/>
    <cellStyle name="Normal 31 50" xfId="3329"/>
    <cellStyle name="Normal 31 51" xfId="3330"/>
    <cellStyle name="Normal 31 52" xfId="3331"/>
    <cellStyle name="Normal 31 53" xfId="3332"/>
    <cellStyle name="Normal 31 54" xfId="3333"/>
    <cellStyle name="Normal 31 55" xfId="3334"/>
    <cellStyle name="Normal 31 56" xfId="3335"/>
    <cellStyle name="Normal 31 57" xfId="3336"/>
    <cellStyle name="Normal 31 58" xfId="3337"/>
    <cellStyle name="Normal 31 59" xfId="3338"/>
    <cellStyle name="Normal 31 6" xfId="3339"/>
    <cellStyle name="Normal 31 60" xfId="3340"/>
    <cellStyle name="Normal 31 61" xfId="3341"/>
    <cellStyle name="Normal 31 62" xfId="3342"/>
    <cellStyle name="Normal 31 63" xfId="3343"/>
    <cellStyle name="Normal 31 64" xfId="3344"/>
    <cellStyle name="Normal 31 65" xfId="3345"/>
    <cellStyle name="Normal 31 66" xfId="3346"/>
    <cellStyle name="Normal 31 67" xfId="3347"/>
    <cellStyle name="Normal 31 68" xfId="3348"/>
    <cellStyle name="Normal 31 69" xfId="3349"/>
    <cellStyle name="Normal 31 7" xfId="3350"/>
    <cellStyle name="Normal 31 70" xfId="3351"/>
    <cellStyle name="Normal 31 71" xfId="3352"/>
    <cellStyle name="Normal 31 72" xfId="3353"/>
    <cellStyle name="Normal 31 73" xfId="3354"/>
    <cellStyle name="Normal 31 74" xfId="3355"/>
    <cellStyle name="Normal 31 75" xfId="3356"/>
    <cellStyle name="Normal 31 76" xfId="3357"/>
    <cellStyle name="Normal 31 77" xfId="3358"/>
    <cellStyle name="Normal 31 78" xfId="3359"/>
    <cellStyle name="Normal 31 79" xfId="3360"/>
    <cellStyle name="Normal 31 8" xfId="3361"/>
    <cellStyle name="Normal 31 80" xfId="3362"/>
    <cellStyle name="Normal 31 81" xfId="3363"/>
    <cellStyle name="Normal 31 82" xfId="3364"/>
    <cellStyle name="Normal 31 83" xfId="3365"/>
    <cellStyle name="Normal 31 84" xfId="3366"/>
    <cellStyle name="Normal 31 85" xfId="3367"/>
    <cellStyle name="Normal 31 86" xfId="3368"/>
    <cellStyle name="Normal 31 87" xfId="3369"/>
    <cellStyle name="Normal 31 88" xfId="3370"/>
    <cellStyle name="Normal 31 89" xfId="3371"/>
    <cellStyle name="Normal 31 9" xfId="3372"/>
    <cellStyle name="Normal 31 90" xfId="3373"/>
    <cellStyle name="Normal 31 91" xfId="3374"/>
    <cellStyle name="Normal 31 92" xfId="3375"/>
    <cellStyle name="Normal 31 93" xfId="3376"/>
    <cellStyle name="Normal 31 94" xfId="3377"/>
    <cellStyle name="Normal 31 95" xfId="3378"/>
    <cellStyle name="Normal 31 96" xfId="3379"/>
    <cellStyle name="Normal 31 97" xfId="3380"/>
    <cellStyle name="Normal 31 98" xfId="3381"/>
    <cellStyle name="Normal 31 99" xfId="3382"/>
    <cellStyle name="Normal 32" xfId="3383"/>
    <cellStyle name="Normal 32 2" xfId="3384"/>
    <cellStyle name="Normal 33" xfId="3385"/>
    <cellStyle name="Normal 33 2" xfId="3386"/>
    <cellStyle name="Normal 34" xfId="3387"/>
    <cellStyle name="Normal 35" xfId="3388"/>
    <cellStyle name="Normal 35 10" xfId="3389"/>
    <cellStyle name="Normal 35 100" xfId="3390"/>
    <cellStyle name="Normal 35 101" xfId="3391"/>
    <cellStyle name="Normal 35 102" xfId="3392"/>
    <cellStyle name="Normal 35 103" xfId="3393"/>
    <cellStyle name="Normal 35 104" xfId="3394"/>
    <cellStyle name="Normal 35 105" xfId="3395"/>
    <cellStyle name="Normal 35 106" xfId="3396"/>
    <cellStyle name="Normal 35 107" xfId="3397"/>
    <cellStyle name="Normal 35 108" xfId="3398"/>
    <cellStyle name="Normal 35 109" xfId="3399"/>
    <cellStyle name="Normal 35 11" xfId="3400"/>
    <cellStyle name="Normal 35 12" xfId="3401"/>
    <cellStyle name="Normal 35 13" xfId="3402"/>
    <cellStyle name="Normal 35 14" xfId="3403"/>
    <cellStyle name="Normal 35 15" xfId="3404"/>
    <cellStyle name="Normal 35 16" xfId="3405"/>
    <cellStyle name="Normal 35 17" xfId="3406"/>
    <cellStyle name="Normal 35 18" xfId="3407"/>
    <cellStyle name="Normal 35 19" xfId="3408"/>
    <cellStyle name="Normal 35 2" xfId="3409"/>
    <cellStyle name="Normal 35 20" xfId="3410"/>
    <cellStyle name="Normal 35 21" xfId="3411"/>
    <cellStyle name="Normal 35 22" xfId="3412"/>
    <cellStyle name="Normal 35 23" xfId="3413"/>
    <cellStyle name="Normal 35 24" xfId="3414"/>
    <cellStyle name="Normal 35 25" xfId="3415"/>
    <cellStyle name="Normal 35 26" xfId="3416"/>
    <cellStyle name="Normal 35 27" xfId="3417"/>
    <cellStyle name="Normal 35 28" xfId="3418"/>
    <cellStyle name="Normal 35 29" xfId="3419"/>
    <cellStyle name="Normal 35 3" xfId="3420"/>
    <cellStyle name="Normal 35 30" xfId="3421"/>
    <cellStyle name="Normal 35 31" xfId="3422"/>
    <cellStyle name="Normal 35 32" xfId="3423"/>
    <cellStyle name="Normal 35 33" xfId="3424"/>
    <cellStyle name="Normal 35 34" xfId="3425"/>
    <cellStyle name="Normal 35 35" xfId="3426"/>
    <cellStyle name="Normal 35 36" xfId="3427"/>
    <cellStyle name="Normal 35 37" xfId="3428"/>
    <cellStyle name="Normal 35 38" xfId="3429"/>
    <cellStyle name="Normal 35 39" xfId="3430"/>
    <cellStyle name="Normal 35 4" xfId="3431"/>
    <cellStyle name="Normal 35 40" xfId="3432"/>
    <cellStyle name="Normal 35 41" xfId="3433"/>
    <cellStyle name="Normal 35 42" xfId="3434"/>
    <cellStyle name="Normal 35 43" xfId="3435"/>
    <cellStyle name="Normal 35 44" xfId="3436"/>
    <cellStyle name="Normal 35 45" xfId="3437"/>
    <cellStyle name="Normal 35 46" xfId="3438"/>
    <cellStyle name="Normal 35 47" xfId="3439"/>
    <cellStyle name="Normal 35 48" xfId="3440"/>
    <cellStyle name="Normal 35 49" xfId="3441"/>
    <cellStyle name="Normal 35 5" xfId="3442"/>
    <cellStyle name="Normal 35 50" xfId="3443"/>
    <cellStyle name="Normal 35 51" xfId="3444"/>
    <cellStyle name="Normal 35 52" xfId="3445"/>
    <cellStyle name="Normal 35 53" xfId="3446"/>
    <cellStyle name="Normal 35 54" xfId="3447"/>
    <cellStyle name="Normal 35 55" xfId="3448"/>
    <cellStyle name="Normal 35 56" xfId="3449"/>
    <cellStyle name="Normal 35 57" xfId="3450"/>
    <cellStyle name="Normal 35 58" xfId="3451"/>
    <cellStyle name="Normal 35 59" xfId="3452"/>
    <cellStyle name="Normal 35 6" xfId="3453"/>
    <cellStyle name="Normal 35 60" xfId="3454"/>
    <cellStyle name="Normal 35 61" xfId="3455"/>
    <cellStyle name="Normal 35 62" xfId="3456"/>
    <cellStyle name="Normal 35 63" xfId="3457"/>
    <cellStyle name="Normal 35 64" xfId="3458"/>
    <cellStyle name="Normal 35 65" xfId="3459"/>
    <cellStyle name="Normal 35 66" xfId="3460"/>
    <cellStyle name="Normal 35 67" xfId="3461"/>
    <cellStyle name="Normal 35 68" xfId="3462"/>
    <cellStyle name="Normal 35 69" xfId="3463"/>
    <cellStyle name="Normal 35 7" xfId="3464"/>
    <cellStyle name="Normal 35 70" xfId="3465"/>
    <cellStyle name="Normal 35 71" xfId="3466"/>
    <cellStyle name="Normal 35 72" xfId="3467"/>
    <cellStyle name="Normal 35 73" xfId="3468"/>
    <cellStyle name="Normal 35 74" xfId="3469"/>
    <cellStyle name="Normal 35 75" xfId="3470"/>
    <cellStyle name="Normal 35 76" xfId="3471"/>
    <cellStyle name="Normal 35 77" xfId="3472"/>
    <cellStyle name="Normal 35 78" xfId="3473"/>
    <cellStyle name="Normal 35 79" xfId="3474"/>
    <cellStyle name="Normal 35 8" xfId="3475"/>
    <cellStyle name="Normal 35 80" xfId="3476"/>
    <cellStyle name="Normal 35 81" xfId="3477"/>
    <cellStyle name="Normal 35 82" xfId="3478"/>
    <cellStyle name="Normal 35 83" xfId="3479"/>
    <cellStyle name="Normal 35 84" xfId="3480"/>
    <cellStyle name="Normal 35 85" xfId="3481"/>
    <cellStyle name="Normal 35 86" xfId="3482"/>
    <cellStyle name="Normal 35 87" xfId="3483"/>
    <cellStyle name="Normal 35 88" xfId="3484"/>
    <cellStyle name="Normal 35 89" xfId="3485"/>
    <cellStyle name="Normal 35 9" xfId="3486"/>
    <cellStyle name="Normal 35 90" xfId="3487"/>
    <cellStyle name="Normal 35 91" xfId="3488"/>
    <cellStyle name="Normal 35 92" xfId="3489"/>
    <cellStyle name="Normal 35 93" xfId="3490"/>
    <cellStyle name="Normal 35 94" xfId="3491"/>
    <cellStyle name="Normal 35 95" xfId="3492"/>
    <cellStyle name="Normal 35 96" xfId="3493"/>
    <cellStyle name="Normal 35 97" xfId="3494"/>
    <cellStyle name="Normal 35 98" xfId="3495"/>
    <cellStyle name="Normal 35 99" xfId="3496"/>
    <cellStyle name="Normal 36" xfId="3497"/>
    <cellStyle name="Normal 36 10" xfId="3498"/>
    <cellStyle name="Normal 36 100" xfId="3499"/>
    <cellStyle name="Normal 36 101" xfId="3500"/>
    <cellStyle name="Normal 36 102" xfId="3501"/>
    <cellStyle name="Normal 36 103" xfId="3502"/>
    <cellStyle name="Normal 36 104" xfId="3503"/>
    <cellStyle name="Normal 36 105" xfId="3504"/>
    <cellStyle name="Normal 36 106" xfId="3505"/>
    <cellStyle name="Normal 36 107" xfId="3506"/>
    <cellStyle name="Normal 36 108" xfId="3507"/>
    <cellStyle name="Normal 36 109" xfId="3508"/>
    <cellStyle name="Normal 36 11" xfId="3509"/>
    <cellStyle name="Normal 36 12" xfId="3510"/>
    <cellStyle name="Normal 36 13" xfId="3511"/>
    <cellStyle name="Normal 36 14" xfId="3512"/>
    <cellStyle name="Normal 36 15" xfId="3513"/>
    <cellStyle name="Normal 36 16" xfId="3514"/>
    <cellStyle name="Normal 36 17" xfId="3515"/>
    <cellStyle name="Normal 36 18" xfId="3516"/>
    <cellStyle name="Normal 36 19" xfId="3517"/>
    <cellStyle name="Normal 36 2" xfId="3518"/>
    <cellStyle name="Normal 36 20" xfId="3519"/>
    <cellStyle name="Normal 36 21" xfId="3520"/>
    <cellStyle name="Normal 36 22" xfId="3521"/>
    <cellStyle name="Normal 36 23" xfId="3522"/>
    <cellStyle name="Normal 36 24" xfId="3523"/>
    <cellStyle name="Normal 36 25" xfId="3524"/>
    <cellStyle name="Normal 36 26" xfId="3525"/>
    <cellStyle name="Normal 36 27" xfId="3526"/>
    <cellStyle name="Normal 36 28" xfId="3527"/>
    <cellStyle name="Normal 36 29" xfId="3528"/>
    <cellStyle name="Normal 36 3" xfId="3529"/>
    <cellStyle name="Normal 36 30" xfId="3530"/>
    <cellStyle name="Normal 36 31" xfId="3531"/>
    <cellStyle name="Normal 36 32" xfId="3532"/>
    <cellStyle name="Normal 36 33" xfId="3533"/>
    <cellStyle name="Normal 36 34" xfId="3534"/>
    <cellStyle name="Normal 36 35" xfId="3535"/>
    <cellStyle name="Normal 36 36" xfId="3536"/>
    <cellStyle name="Normal 36 37" xfId="3537"/>
    <cellStyle name="Normal 36 38" xfId="3538"/>
    <cellStyle name="Normal 36 39" xfId="3539"/>
    <cellStyle name="Normal 36 4" xfId="3540"/>
    <cellStyle name="Normal 36 40" xfId="3541"/>
    <cellStyle name="Normal 36 41" xfId="3542"/>
    <cellStyle name="Normal 36 42" xfId="3543"/>
    <cellStyle name="Normal 36 43" xfId="3544"/>
    <cellStyle name="Normal 36 44" xfId="3545"/>
    <cellStyle name="Normal 36 45" xfId="3546"/>
    <cellStyle name="Normal 36 46" xfId="3547"/>
    <cellStyle name="Normal 36 47" xfId="3548"/>
    <cellStyle name="Normal 36 48" xfId="3549"/>
    <cellStyle name="Normal 36 49" xfId="3550"/>
    <cellStyle name="Normal 36 5" xfId="3551"/>
    <cellStyle name="Normal 36 50" xfId="3552"/>
    <cellStyle name="Normal 36 51" xfId="3553"/>
    <cellStyle name="Normal 36 52" xfId="3554"/>
    <cellStyle name="Normal 36 53" xfId="3555"/>
    <cellStyle name="Normal 36 54" xfId="3556"/>
    <cellStyle name="Normal 36 55" xfId="3557"/>
    <cellStyle name="Normal 36 56" xfId="3558"/>
    <cellStyle name="Normal 36 57" xfId="3559"/>
    <cellStyle name="Normal 36 58" xfId="3560"/>
    <cellStyle name="Normal 36 59" xfId="3561"/>
    <cellStyle name="Normal 36 6" xfId="3562"/>
    <cellStyle name="Normal 36 60" xfId="3563"/>
    <cellStyle name="Normal 36 61" xfId="3564"/>
    <cellStyle name="Normal 36 62" xfId="3565"/>
    <cellStyle name="Normal 36 63" xfId="3566"/>
    <cellStyle name="Normal 36 64" xfId="3567"/>
    <cellStyle name="Normal 36 65" xfId="3568"/>
    <cellStyle name="Normal 36 66" xfId="3569"/>
    <cellStyle name="Normal 36 67" xfId="3570"/>
    <cellStyle name="Normal 36 68" xfId="3571"/>
    <cellStyle name="Normal 36 69" xfId="3572"/>
    <cellStyle name="Normal 36 7" xfId="3573"/>
    <cellStyle name="Normal 36 70" xfId="3574"/>
    <cellStyle name="Normal 36 71" xfId="3575"/>
    <cellStyle name="Normal 36 72" xfId="3576"/>
    <cellStyle name="Normal 36 73" xfId="3577"/>
    <cellStyle name="Normal 36 74" xfId="3578"/>
    <cellStyle name="Normal 36 75" xfId="3579"/>
    <cellStyle name="Normal 36 76" xfId="3580"/>
    <cellStyle name="Normal 36 77" xfId="3581"/>
    <cellStyle name="Normal 36 78" xfId="3582"/>
    <cellStyle name="Normal 36 79" xfId="3583"/>
    <cellStyle name="Normal 36 8" xfId="3584"/>
    <cellStyle name="Normal 36 80" xfId="3585"/>
    <cellStyle name="Normal 36 81" xfId="3586"/>
    <cellStyle name="Normal 36 82" xfId="3587"/>
    <cellStyle name="Normal 36 83" xfId="3588"/>
    <cellStyle name="Normal 36 84" xfId="3589"/>
    <cellStyle name="Normal 36 85" xfId="3590"/>
    <cellStyle name="Normal 36 86" xfId="3591"/>
    <cellStyle name="Normal 36 87" xfId="3592"/>
    <cellStyle name="Normal 36 88" xfId="3593"/>
    <cellStyle name="Normal 36 89" xfId="3594"/>
    <cellStyle name="Normal 36 9" xfId="3595"/>
    <cellStyle name="Normal 36 90" xfId="3596"/>
    <cellStyle name="Normal 36 91" xfId="3597"/>
    <cellStyle name="Normal 36 92" xfId="3598"/>
    <cellStyle name="Normal 36 93" xfId="3599"/>
    <cellStyle name="Normal 36 94" xfId="3600"/>
    <cellStyle name="Normal 36 95" xfId="3601"/>
    <cellStyle name="Normal 36 96" xfId="3602"/>
    <cellStyle name="Normal 36 97" xfId="3603"/>
    <cellStyle name="Normal 36 98" xfId="3604"/>
    <cellStyle name="Normal 36 99" xfId="3605"/>
    <cellStyle name="Normal 37" xfId="3606"/>
    <cellStyle name="Normal 38" xfId="3607"/>
    <cellStyle name="Normal 39" xfId="3608"/>
    <cellStyle name="Normal 4 10" xfId="3609"/>
    <cellStyle name="Normal 4 10 2" xfId="3610"/>
    <cellStyle name="Normal 4 100" xfId="3611"/>
    <cellStyle name="Normal 4 101" xfId="3612"/>
    <cellStyle name="Normal 4 102" xfId="3613"/>
    <cellStyle name="Normal 4 103" xfId="3614"/>
    <cellStyle name="Normal 4 104" xfId="3615"/>
    <cellStyle name="Normal 4 105" xfId="3616"/>
    <cellStyle name="Normal 4 106" xfId="3617"/>
    <cellStyle name="Normal 4 107" xfId="3618"/>
    <cellStyle name="Normal 4 108" xfId="3619"/>
    <cellStyle name="Normal 4 109" xfId="3620"/>
    <cellStyle name="Normal 4 11" xfId="3621"/>
    <cellStyle name="Normal 4 11 2" xfId="3622"/>
    <cellStyle name="Normal 4 110" xfId="3623"/>
    <cellStyle name="Normal 4 111" xfId="3624"/>
    <cellStyle name="Normal 4 112" xfId="3625"/>
    <cellStyle name="Normal 4 113" xfId="3626"/>
    <cellStyle name="Normal 4 114" xfId="3627"/>
    <cellStyle name="Normal 4 115" xfId="3628"/>
    <cellStyle name="Normal 4 116" xfId="3629"/>
    <cellStyle name="Normal 4 117" xfId="3630"/>
    <cellStyle name="Normal 4 118" xfId="3631"/>
    <cellStyle name="Normal 4 119" xfId="3632"/>
    <cellStyle name="Normal 4 12" xfId="3633"/>
    <cellStyle name="Normal 4 12 2" xfId="3634"/>
    <cellStyle name="Normal 4 120" xfId="3635"/>
    <cellStyle name="Normal 4 13" xfId="3636"/>
    <cellStyle name="Normal 4 13 2" xfId="3637"/>
    <cellStyle name="Normal 4 14" xfId="3638"/>
    <cellStyle name="Normal 4 14 2" xfId="3639"/>
    <cellStyle name="Normal 4 15" xfId="3640"/>
    <cellStyle name="Normal 4 15 2" xfId="3641"/>
    <cellStyle name="Normal 4 16" xfId="3642"/>
    <cellStyle name="Normal 4 16 2" xfId="3643"/>
    <cellStyle name="Normal 4 17" xfId="3644"/>
    <cellStyle name="Normal 4 17 2" xfId="3645"/>
    <cellStyle name="Normal 4 18" xfId="3646"/>
    <cellStyle name="Normal 4 18 2" xfId="3647"/>
    <cellStyle name="Normal 4 19" xfId="3648"/>
    <cellStyle name="Normal 4 19 2" xfId="3649"/>
    <cellStyle name="Normal 4 2" xfId="3650"/>
    <cellStyle name="Normal 4 2 2" xfId="3651"/>
    <cellStyle name="Normal 4 2 3" xfId="3652"/>
    <cellStyle name="Normal 4 2 4" xfId="3653"/>
    <cellStyle name="Normal 4 2 5" xfId="3654"/>
    <cellStyle name="Normal 4 2 6" xfId="3655"/>
    <cellStyle name="Normal 4 2 7" xfId="3656"/>
    <cellStyle name="Normal 4 2 8" xfId="3657"/>
    <cellStyle name="Normal 4 2 9" xfId="3658"/>
    <cellStyle name="Normal 4 20" xfId="3659"/>
    <cellStyle name="Normal 4 20 2" xfId="3660"/>
    <cellStyle name="Normal 4 21" xfId="3661"/>
    <cellStyle name="Normal 4 21 2" xfId="3662"/>
    <cellStyle name="Normal 4 21 2 2" xfId="3663"/>
    <cellStyle name="Normal 4 21 2 2 2" xfId="3664"/>
    <cellStyle name="Normal 4 21 2 2 2 2" xfId="3665"/>
    <cellStyle name="Normal 4 21 2 2 3" xfId="3666"/>
    <cellStyle name="Normal 4 21 2 3" xfId="3667"/>
    <cellStyle name="Normal 4 21 2 3 2" xfId="3668"/>
    <cellStyle name="Normal 4 21 2 4" xfId="3669"/>
    <cellStyle name="Normal 4 21 3" xfId="3670"/>
    <cellStyle name="Normal 4 21 3 2" xfId="3671"/>
    <cellStyle name="Normal 4 21 3 2 2" xfId="3672"/>
    <cellStyle name="Normal 4 21 3 2 2 2" xfId="3673"/>
    <cellStyle name="Normal 4 21 3 2 3" xfId="3674"/>
    <cellStyle name="Normal 4 21 3 3" xfId="3675"/>
    <cellStyle name="Normal 4 21 3 3 2" xfId="3676"/>
    <cellStyle name="Normal 4 21 3 4" xfId="3677"/>
    <cellStyle name="Normal 4 21 4" xfId="3678"/>
    <cellStyle name="Normal 4 21 4 2" xfId="3679"/>
    <cellStyle name="Normal 4 21 4 2 2" xfId="3680"/>
    <cellStyle name="Normal 4 21 4 2 2 2" xfId="3681"/>
    <cellStyle name="Normal 4 21 4 2 3" xfId="3682"/>
    <cellStyle name="Normal 4 21 4 3" xfId="3683"/>
    <cellStyle name="Normal 4 21 4 3 2" xfId="3684"/>
    <cellStyle name="Normal 4 21 4 4" xfId="3685"/>
    <cellStyle name="Normal 4 21 5" xfId="3686"/>
    <cellStyle name="Normal 4 21 5 2" xfId="3687"/>
    <cellStyle name="Normal 4 21 5 2 2" xfId="3688"/>
    <cellStyle name="Normal 4 21 5 3" xfId="3689"/>
    <cellStyle name="Normal 4 21 6" xfId="3690"/>
    <cellStyle name="Normal 4 21 6 2" xfId="3691"/>
    <cellStyle name="Normal 4 21 7" xfId="3692"/>
    <cellStyle name="Normal 4 21 8" xfId="3693"/>
    <cellStyle name="Normal 4 22" xfId="3694"/>
    <cellStyle name="Normal 4 22 2" xfId="3695"/>
    <cellStyle name="Normal 4 22 2 2" xfId="3696"/>
    <cellStyle name="Normal 4 22 2 2 2" xfId="3697"/>
    <cellStyle name="Normal 4 22 2 3" xfId="3698"/>
    <cellStyle name="Normal 4 22 3" xfId="3699"/>
    <cellStyle name="Normal 4 22 3 2" xfId="3700"/>
    <cellStyle name="Normal 4 22 4" xfId="3701"/>
    <cellStyle name="Normal 4 22 5" xfId="3702"/>
    <cellStyle name="Normal 4 23" xfId="3703"/>
    <cellStyle name="Normal 4 23 2" xfId="3704"/>
    <cellStyle name="Normal 4 23 2 2" xfId="3705"/>
    <cellStyle name="Normal 4 23 2 2 2" xfId="3706"/>
    <cellStyle name="Normal 4 23 2 3" xfId="3707"/>
    <cellStyle name="Normal 4 23 3" xfId="3708"/>
    <cellStyle name="Normal 4 23 3 2" xfId="3709"/>
    <cellStyle name="Normal 4 23 4" xfId="3710"/>
    <cellStyle name="Normal 4 23 5" xfId="3711"/>
    <cellStyle name="Normal 4 24" xfId="3712"/>
    <cellStyle name="Normal 4 24 2" xfId="3713"/>
    <cellStyle name="Normal 4 24 2 2" xfId="3714"/>
    <cellStyle name="Normal 4 24 2 2 2" xfId="3715"/>
    <cellStyle name="Normal 4 24 2 3" xfId="3716"/>
    <cellStyle name="Normal 4 24 3" xfId="3717"/>
    <cellStyle name="Normal 4 24 3 2" xfId="3718"/>
    <cellStyle name="Normal 4 24 4" xfId="3719"/>
    <cellStyle name="Normal 4 24 5" xfId="3720"/>
    <cellStyle name="Normal 4 25" xfId="3721"/>
    <cellStyle name="Normal 4 25 2" xfId="3722"/>
    <cellStyle name="Normal 4 25 2 2" xfId="3723"/>
    <cellStyle name="Normal 4 25 3" xfId="3724"/>
    <cellStyle name="Normal 4 25 4" xfId="3725"/>
    <cellStyle name="Normal 4 26" xfId="3726"/>
    <cellStyle name="Normal 4 26 2" xfId="3727"/>
    <cellStyle name="Normal 4 27" xfId="3728"/>
    <cellStyle name="Normal 4 27 2" xfId="3729"/>
    <cellStyle name="Normal 4 27 2 2" xfId="3730"/>
    <cellStyle name="Normal 4 27 3" xfId="3731"/>
    <cellStyle name="Normal 4 27 4" xfId="3732"/>
    <cellStyle name="Normal 4 28" xfId="3733"/>
    <cellStyle name="Normal 4 28 2" xfId="3734"/>
    <cellStyle name="Normal 4 28 3" xfId="3735"/>
    <cellStyle name="Normal 4 29" xfId="3736"/>
    <cellStyle name="Normal 4 29 2" xfId="3737"/>
    <cellStyle name="Normal 4 3" xfId="3738"/>
    <cellStyle name="Normal 4 3 2" xfId="3739"/>
    <cellStyle name="Normal 4 3 2 2" xfId="3740"/>
    <cellStyle name="Normal 4 3 2 2 2" xfId="3741"/>
    <cellStyle name="Normal 4 3 2 3" xfId="3742"/>
    <cellStyle name="Normal 4 3 2 4" xfId="3743"/>
    <cellStyle name="Normal 4 3 3" xfId="3744"/>
    <cellStyle name="Normal 4 3 4" xfId="3745"/>
    <cellStyle name="Normal 4 30" xfId="3746"/>
    <cellStyle name="Normal 4 30 2" xfId="3747"/>
    <cellStyle name="Normal 4 31" xfId="3748"/>
    <cellStyle name="Normal 4 31 2" xfId="3749"/>
    <cellStyle name="Normal 4 32" xfId="3750"/>
    <cellStyle name="Normal 4 32 2" xfId="3751"/>
    <cellStyle name="Normal 4 33" xfId="3752"/>
    <cellStyle name="Normal 4 33 2" xfId="3753"/>
    <cellStyle name="Normal 4 34" xfId="3754"/>
    <cellStyle name="Normal 4 35" xfId="3755"/>
    <cellStyle name="Normal 4 36" xfId="3756"/>
    <cellStyle name="Normal 4 37" xfId="3757"/>
    <cellStyle name="Normal 4 38" xfId="3758"/>
    <cellStyle name="Normal 4 39" xfId="3759"/>
    <cellStyle name="Normal 4 4" xfId="3760"/>
    <cellStyle name="Normal 4 4 2" xfId="3761"/>
    <cellStyle name="Normal 4 4 3" xfId="3762"/>
    <cellStyle name="Normal 4 4 4" xfId="3763"/>
    <cellStyle name="Normal 4 40" xfId="3764"/>
    <cellStyle name="Normal 4 41" xfId="3765"/>
    <cellStyle name="Normal 4 42" xfId="3766"/>
    <cellStyle name="Normal 4 43" xfId="3767"/>
    <cellStyle name="Normal 4 44" xfId="3768"/>
    <cellStyle name="Normal 4 45" xfId="3769"/>
    <cellStyle name="Normal 4 46" xfId="3770"/>
    <cellStyle name="Normal 4 47" xfId="3771"/>
    <cellStyle name="Normal 4 48" xfId="3772"/>
    <cellStyle name="Normal 4 49" xfId="3773"/>
    <cellStyle name="Normal 4 5" xfId="3774"/>
    <cellStyle name="Normal 4 5 2" xfId="3775"/>
    <cellStyle name="Normal 4 50" xfId="3776"/>
    <cellStyle name="Normal 4 51" xfId="3777"/>
    <cellStyle name="Normal 4 52" xfId="3778"/>
    <cellStyle name="Normal 4 53" xfId="3779"/>
    <cellStyle name="Normal 4 54" xfId="3780"/>
    <cellStyle name="Normal 4 55" xfId="3781"/>
    <cellStyle name="Normal 4 56" xfId="3782"/>
    <cellStyle name="Normal 4 57" xfId="3783"/>
    <cellStyle name="Normal 4 58" xfId="3784"/>
    <cellStyle name="Normal 4 59" xfId="3785"/>
    <cellStyle name="Normal 4 6" xfId="3786"/>
    <cellStyle name="Normal 4 6 2" xfId="3787"/>
    <cellStyle name="Normal 4 60" xfId="3788"/>
    <cellStyle name="Normal 4 61" xfId="3789"/>
    <cellStyle name="Normal 4 62" xfId="3790"/>
    <cellStyle name="Normal 4 63" xfId="3791"/>
    <cellStyle name="Normal 4 64" xfId="3792"/>
    <cellStyle name="Normal 4 65" xfId="3793"/>
    <cellStyle name="Normal 4 66" xfId="3794"/>
    <cellStyle name="Normal 4 67" xfId="3795"/>
    <cellStyle name="Normal 4 68" xfId="3796"/>
    <cellStyle name="Normal 4 69" xfId="3797"/>
    <cellStyle name="Normal 4 7" xfId="3798"/>
    <cellStyle name="Normal 4 7 2" xfId="3799"/>
    <cellStyle name="Normal 4 70" xfId="3800"/>
    <cellStyle name="Normal 4 71" xfId="3801"/>
    <cellStyle name="Normal 4 72" xfId="3802"/>
    <cellStyle name="Normal 4 73" xfId="3803"/>
    <cellStyle name="Normal 4 74" xfId="3804"/>
    <cellStyle name="Normal 4 75" xfId="3805"/>
    <cellStyle name="Normal 4 76" xfId="3806"/>
    <cellStyle name="Normal 4 77" xfId="3807"/>
    <cellStyle name="Normal 4 78" xfId="3808"/>
    <cellStyle name="Normal 4 79" xfId="3809"/>
    <cellStyle name="Normal 4 8" xfId="3810"/>
    <cellStyle name="Normal 4 8 2" xfId="3811"/>
    <cellStyle name="Normal 4 80" xfId="3812"/>
    <cellStyle name="Normal 4 81" xfId="3813"/>
    <cellStyle name="Normal 4 82" xfId="3814"/>
    <cellStyle name="Normal 4 83" xfId="3815"/>
    <cellStyle name="Normal 4 84" xfId="3816"/>
    <cellStyle name="Normal 4 85" xfId="3817"/>
    <cellStyle name="Normal 4 86" xfId="3818"/>
    <cellStyle name="Normal 4 87" xfId="3819"/>
    <cellStyle name="Normal 4 88" xfId="3820"/>
    <cellStyle name="Normal 4 89" xfId="3821"/>
    <cellStyle name="Normal 4 9" xfId="3822"/>
    <cellStyle name="Normal 4 9 2" xfId="3823"/>
    <cellStyle name="Normal 4 90" xfId="3824"/>
    <cellStyle name="Normal 4 91" xfId="3825"/>
    <cellStyle name="Normal 4 92" xfId="3826"/>
    <cellStyle name="Normal 4 93" xfId="3827"/>
    <cellStyle name="Normal 4 94" xfId="3828"/>
    <cellStyle name="Normal 4 95" xfId="3829"/>
    <cellStyle name="Normal 4 96" xfId="3830"/>
    <cellStyle name="Normal 4 97" xfId="3831"/>
    <cellStyle name="Normal 4 98" xfId="3832"/>
    <cellStyle name="Normal 4 99" xfId="3833"/>
    <cellStyle name="Normal 40" xfId="3834"/>
    <cellStyle name="Normal 41" xfId="3835"/>
    <cellStyle name="Normal 42" xfId="3836"/>
    <cellStyle name="Normal 43" xfId="3837"/>
    <cellStyle name="Normal 44" xfId="3838"/>
    <cellStyle name="Normal 45" xfId="3839"/>
    <cellStyle name="Normal 46" xfId="3840"/>
    <cellStyle name="Normal 47" xfId="3841"/>
    <cellStyle name="Normal 47 10" xfId="3842"/>
    <cellStyle name="Normal 47 11" xfId="3843"/>
    <cellStyle name="Normal 47 11 2" xfId="3844"/>
    <cellStyle name="Normal 47 11 3" xfId="3845"/>
    <cellStyle name="Normal 47 11 4" xfId="3846"/>
    <cellStyle name="Normal 47 11 5" xfId="3847"/>
    <cellStyle name="Normal 47 11 6" xfId="3848"/>
    <cellStyle name="Normal 47 11 7" xfId="3849"/>
    <cellStyle name="Normal 47 11 8" xfId="3850"/>
    <cellStyle name="Normal 47 12" xfId="3851"/>
    <cellStyle name="Normal 47 13" xfId="3852"/>
    <cellStyle name="Normal 47 14" xfId="3853"/>
    <cellStyle name="Normal 47 15" xfId="3854"/>
    <cellStyle name="Normal 47 16" xfId="3855"/>
    <cellStyle name="Normal 47 17" xfId="3856"/>
    <cellStyle name="Normal 47 2" xfId="3857"/>
    <cellStyle name="Normal 47 3" xfId="3858"/>
    <cellStyle name="Normal 47 3 2" xfId="3859"/>
    <cellStyle name="Normal 47 3 3" xfId="3860"/>
    <cellStyle name="Normal 47 3 4" xfId="3861"/>
    <cellStyle name="Normal 47 3 5" xfId="3862"/>
    <cellStyle name="Normal 47 3 6" xfId="3863"/>
    <cellStyle name="Normal 47 3 7" xfId="3864"/>
    <cellStyle name="Normal 47 3 8" xfId="3865"/>
    <cellStyle name="Normal 47 4" xfId="3866"/>
    <cellStyle name="Normal 47 4 2" xfId="3867"/>
    <cellStyle name="Normal 47 4 3" xfId="3868"/>
    <cellStyle name="Normal 47 4 4" xfId="3869"/>
    <cellStyle name="Normal 47 4 5" xfId="3870"/>
    <cellStyle name="Normal 47 4 6" xfId="3871"/>
    <cellStyle name="Normal 47 4 7" xfId="3872"/>
    <cellStyle name="Normal 47 4 8" xfId="3873"/>
    <cellStyle name="Normal 47 5" xfId="3874"/>
    <cellStyle name="Normal 47 5 2" xfId="3875"/>
    <cellStyle name="Normal 47 5 3" xfId="3876"/>
    <cellStyle name="Normal 47 5 4" xfId="3877"/>
    <cellStyle name="Normal 47 5 5" xfId="3878"/>
    <cellStyle name="Normal 47 5 6" xfId="3879"/>
    <cellStyle name="Normal 47 5 7" xfId="3880"/>
    <cellStyle name="Normal 47 5 8" xfId="3881"/>
    <cellStyle name="Normal 47 6" xfId="3882"/>
    <cellStyle name="Normal 47 6 2" xfId="3883"/>
    <cellStyle name="Normal 47 6 3" xfId="3884"/>
    <cellStyle name="Normal 47 6 4" xfId="3885"/>
    <cellStyle name="Normal 47 6 5" xfId="3886"/>
    <cellStyle name="Normal 47 6 6" xfId="3887"/>
    <cellStyle name="Normal 47 6 7" xfId="3888"/>
    <cellStyle name="Normal 47 6 8" xfId="3889"/>
    <cellStyle name="Normal 47 7" xfId="3890"/>
    <cellStyle name="Normal 47 7 2" xfId="3891"/>
    <cellStyle name="Normal 47 7 3" xfId="3892"/>
    <cellStyle name="Normal 47 7 4" xfId="3893"/>
    <cellStyle name="Normal 47 7 5" xfId="3894"/>
    <cellStyle name="Normal 47 7 6" xfId="3895"/>
    <cellStyle name="Normal 47 7 7" xfId="3896"/>
    <cellStyle name="Normal 47 7 8" xfId="3897"/>
    <cellStyle name="Normal 47 8" xfId="3898"/>
    <cellStyle name="Normal 47 8 2" xfId="3899"/>
    <cellStyle name="Normal 47 8 3" xfId="3900"/>
    <cellStyle name="Normal 47 8 4" xfId="3901"/>
    <cellStyle name="Normal 47 8 5" xfId="3902"/>
    <cellStyle name="Normal 47 8 6" xfId="3903"/>
    <cellStyle name="Normal 47 8 7" xfId="3904"/>
    <cellStyle name="Normal 47 8 8" xfId="3905"/>
    <cellStyle name="Normal 47 9" xfId="3906"/>
    <cellStyle name="Normal 48" xfId="3907"/>
    <cellStyle name="Normal 49" xfId="3908"/>
    <cellStyle name="Normal 49 2" xfId="3909"/>
    <cellStyle name="Normal 49 2 2" xfId="3910"/>
    <cellStyle name="Normal 49 2 2 2" xfId="3911"/>
    <cellStyle name="Normal 49 2 2 2 2" xfId="3912"/>
    <cellStyle name="Normal 49 2 2 3" xfId="3913"/>
    <cellStyle name="Normal 49 2 3" xfId="3914"/>
    <cellStyle name="Normal 49 2 3 2" xfId="3915"/>
    <cellStyle name="Normal 49 2 4" xfId="3916"/>
    <cellStyle name="Normal 49 3" xfId="3917"/>
    <cellStyle name="Normal 49 3 2" xfId="3918"/>
    <cellStyle name="Normal 49 3 2 2" xfId="3919"/>
    <cellStyle name="Normal 49 3 2 2 2" xfId="3920"/>
    <cellStyle name="Normal 49 3 2 3" xfId="3921"/>
    <cellStyle name="Normal 49 3 3" xfId="3922"/>
    <cellStyle name="Normal 49 3 3 2" xfId="3923"/>
    <cellStyle name="Normal 49 3 4" xfId="3924"/>
    <cellStyle name="Normal 49 4" xfId="3925"/>
    <cellStyle name="Normal 49 4 2" xfId="3926"/>
    <cellStyle name="Normal 49 4 2 2" xfId="3927"/>
    <cellStyle name="Normal 49 4 2 2 2" xfId="3928"/>
    <cellStyle name="Normal 49 4 2 3" xfId="3929"/>
    <cellStyle name="Normal 49 4 3" xfId="3930"/>
    <cellStyle name="Normal 49 4 3 2" xfId="3931"/>
    <cellStyle name="Normal 49 4 4" xfId="3932"/>
    <cellStyle name="Normal 49 5" xfId="3933"/>
    <cellStyle name="Normal 49 5 2" xfId="3934"/>
    <cellStyle name="Normal 49 5 2 2" xfId="3935"/>
    <cellStyle name="Normal 49 5 3" xfId="3936"/>
    <cellStyle name="Normal 49 6" xfId="3937"/>
    <cellStyle name="Normal 49 6 2" xfId="3938"/>
    <cellStyle name="Normal 49 7" xfId="3939"/>
    <cellStyle name="Normal 49 8" xfId="3940"/>
    <cellStyle name="Normal 5 10" xfId="3941"/>
    <cellStyle name="Normal 5 10 2" xfId="3942"/>
    <cellStyle name="Normal 5 100" xfId="3943"/>
    <cellStyle name="Normal 5 101" xfId="3944"/>
    <cellStyle name="Normal 5 102" xfId="3945"/>
    <cellStyle name="Normal 5 103" xfId="3946"/>
    <cellStyle name="Normal 5 104" xfId="3947"/>
    <cellStyle name="Normal 5 105" xfId="3948"/>
    <cellStyle name="Normal 5 106" xfId="3949"/>
    <cellStyle name="Normal 5 107" xfId="3950"/>
    <cellStyle name="Normal 5 108" xfId="3951"/>
    <cellStyle name="Normal 5 109" xfId="3952"/>
    <cellStyle name="Normal 5 11" xfId="3953"/>
    <cellStyle name="Normal 5 11 2" xfId="3954"/>
    <cellStyle name="Normal 5 110" xfId="3955"/>
    <cellStyle name="Normal 5 111" xfId="3956"/>
    <cellStyle name="Normal 5 112" xfId="3957"/>
    <cellStyle name="Normal 5 113" xfId="3958"/>
    <cellStyle name="Normal 5 12" xfId="3959"/>
    <cellStyle name="Normal 5 12 2" xfId="3960"/>
    <cellStyle name="Normal 5 13" xfId="3961"/>
    <cellStyle name="Normal 5 13 2" xfId="3962"/>
    <cellStyle name="Normal 5 14" xfId="3963"/>
    <cellStyle name="Normal 5 14 2" xfId="3964"/>
    <cellStyle name="Normal 5 15" xfId="3965"/>
    <cellStyle name="Normal 5 15 2" xfId="3966"/>
    <cellStyle name="Normal 5 16" xfId="3967"/>
    <cellStyle name="Normal 5 16 2" xfId="3968"/>
    <cellStyle name="Normal 5 17" xfId="3969"/>
    <cellStyle name="Normal 5 17 2" xfId="3970"/>
    <cellStyle name="Normal 5 18" xfId="3971"/>
    <cellStyle name="Normal 5 18 2" xfId="3972"/>
    <cellStyle name="Normal 5 19" xfId="3973"/>
    <cellStyle name="Normal 5 19 2" xfId="3974"/>
    <cellStyle name="Normal 5 2 2" xfId="3975"/>
    <cellStyle name="Normal 5 2 3" xfId="3976"/>
    <cellStyle name="Normal 5 2 4" xfId="3977"/>
    <cellStyle name="Normal 5 2 5" xfId="3978"/>
    <cellStyle name="Normal 5 20" xfId="3979"/>
    <cellStyle name="Normal 5 20 2" xfId="3980"/>
    <cellStyle name="Normal 5 21" xfId="3981"/>
    <cellStyle name="Normal 5 21 2" xfId="3982"/>
    <cellStyle name="Normal 5 22" xfId="3983"/>
    <cellStyle name="Normal 5 22 2" xfId="3984"/>
    <cellStyle name="Normal 5 22 2 2" xfId="3985"/>
    <cellStyle name="Normal 5 22 3" xfId="3986"/>
    <cellStyle name="Normal 5 22 4" xfId="3987"/>
    <cellStyle name="Normal 5 23" xfId="3988"/>
    <cellStyle name="Normal 5 23 2" xfId="3989"/>
    <cellStyle name="Normal 5 24" xfId="3990"/>
    <cellStyle name="Normal 5 24 2" xfId="3991"/>
    <cellStyle name="Normal 5 25" xfId="3992"/>
    <cellStyle name="Normal 5 25 2" xfId="3993"/>
    <cellStyle name="Normal 5 26" xfId="3994"/>
    <cellStyle name="Normal 5 26 2" xfId="3995"/>
    <cellStyle name="Normal 5 27" xfId="3996"/>
    <cellStyle name="Normal 5 27 2" xfId="3997"/>
    <cellStyle name="Normal 5 28" xfId="3998"/>
    <cellStyle name="Normal 5 28 2" xfId="3999"/>
    <cellStyle name="Normal 5 29" xfId="4000"/>
    <cellStyle name="Normal 5 29 2" xfId="4001"/>
    <cellStyle name="Normal 5 3" xfId="4002"/>
    <cellStyle name="Normal 5 3 2" xfId="4003"/>
    <cellStyle name="Normal 5 30" xfId="4004"/>
    <cellStyle name="Normal 5 30 2" xfId="4005"/>
    <cellStyle name="Normal 5 31" xfId="4006"/>
    <cellStyle name="Normal 5 31 2" xfId="4007"/>
    <cellStyle name="Normal 5 32" xfId="4008"/>
    <cellStyle name="Normal 5 32 2" xfId="4009"/>
    <cellStyle name="Normal 5 33" xfId="4010"/>
    <cellStyle name="Normal 5 33 2" xfId="4011"/>
    <cellStyle name="Normal 5 34" xfId="4012"/>
    <cellStyle name="Normal 5 34 2" xfId="4013"/>
    <cellStyle name="Normal 5 35" xfId="4014"/>
    <cellStyle name="Normal 5 35 2" xfId="4015"/>
    <cellStyle name="Normal 5 36" xfId="4016"/>
    <cellStyle name="Normal 5 36 2" xfId="4017"/>
    <cellStyle name="Normal 5 37" xfId="4018"/>
    <cellStyle name="Normal 5 37 2" xfId="4019"/>
    <cellStyle name="Normal 5 38" xfId="4020"/>
    <cellStyle name="Normal 5 39" xfId="4021"/>
    <cellStyle name="Normal 5 4" xfId="4022"/>
    <cellStyle name="Normal 5 4 2" xfId="4023"/>
    <cellStyle name="Normal 5 40" xfId="4024"/>
    <cellStyle name="Normal 5 41" xfId="4025"/>
    <cellStyle name="Normal 5 42" xfId="4026"/>
    <cellStyle name="Normal 5 43" xfId="4027"/>
    <cellStyle name="Normal 5 44" xfId="4028"/>
    <cellStyle name="Normal 5 45" xfId="4029"/>
    <cellStyle name="Normal 5 46" xfId="4030"/>
    <cellStyle name="Normal 5 47" xfId="4031"/>
    <cellStyle name="Normal 5 48" xfId="4032"/>
    <cellStyle name="Normal 5 49" xfId="4033"/>
    <cellStyle name="Normal 5 5" xfId="4034"/>
    <cellStyle name="Normal 5 5 2" xfId="4035"/>
    <cellStyle name="Normal 5 50" xfId="4036"/>
    <cellStyle name="Normal 5 51" xfId="4037"/>
    <cellStyle name="Normal 5 52" xfId="4038"/>
    <cellStyle name="Normal 5 53" xfId="4039"/>
    <cellStyle name="Normal 5 54" xfId="4040"/>
    <cellStyle name="Normal 5 55" xfId="4041"/>
    <cellStyle name="Normal 5 56" xfId="4042"/>
    <cellStyle name="Normal 5 57" xfId="4043"/>
    <cellStyle name="Normal 5 58" xfId="4044"/>
    <cellStyle name="Normal 5 59" xfId="4045"/>
    <cellStyle name="Normal 5 6" xfId="4046"/>
    <cellStyle name="Normal 5 6 2" xfId="4047"/>
    <cellStyle name="Normal 5 60" xfId="4048"/>
    <cellStyle name="Normal 5 61" xfId="4049"/>
    <cellStyle name="Normal 5 62" xfId="4050"/>
    <cellStyle name="Normal 5 63" xfId="4051"/>
    <cellStyle name="Normal 5 64" xfId="4052"/>
    <cellStyle name="Normal 5 65" xfId="4053"/>
    <cellStyle name="Normal 5 66" xfId="4054"/>
    <cellStyle name="Normal 5 67" xfId="4055"/>
    <cellStyle name="Normal 5 68" xfId="4056"/>
    <cellStyle name="Normal 5 69" xfId="4057"/>
    <cellStyle name="Normal 5 7" xfId="4058"/>
    <cellStyle name="Normal 5 7 2" xfId="4059"/>
    <cellStyle name="Normal 5 70" xfId="4060"/>
    <cellStyle name="Normal 5 71" xfId="4061"/>
    <cellStyle name="Normal 5 72" xfId="4062"/>
    <cellStyle name="Normal 5 73" xfId="4063"/>
    <cellStyle name="Normal 5 74" xfId="4064"/>
    <cellStyle name="Normal 5 75" xfId="4065"/>
    <cellStyle name="Normal 5 76" xfId="4066"/>
    <cellStyle name="Normal 5 77" xfId="4067"/>
    <cellStyle name="Normal 5 78" xfId="4068"/>
    <cellStyle name="Normal 5 79" xfId="4069"/>
    <cellStyle name="Normal 5 8" xfId="4070"/>
    <cellStyle name="Normal 5 8 2" xfId="4071"/>
    <cellStyle name="Normal 5 80" xfId="4072"/>
    <cellStyle name="Normal 5 81" xfId="4073"/>
    <cellStyle name="Normal 5 82" xfId="4074"/>
    <cellStyle name="Normal 5 83" xfId="4075"/>
    <cellStyle name="Normal 5 84" xfId="4076"/>
    <cellStyle name="Normal 5 85" xfId="4077"/>
    <cellStyle name="Normal 5 86" xfId="4078"/>
    <cellStyle name="Normal 5 87" xfId="4079"/>
    <cellStyle name="Normal 5 88" xfId="4080"/>
    <cellStyle name="Normal 5 89" xfId="4081"/>
    <cellStyle name="Normal 5 9" xfId="4082"/>
    <cellStyle name="Normal 5 9 2" xfId="4083"/>
    <cellStyle name="Normal 5 90" xfId="4084"/>
    <cellStyle name="Normal 5 91" xfId="4085"/>
    <cellStyle name="Normal 5 92" xfId="4086"/>
    <cellStyle name="Normal 5 93" xfId="4087"/>
    <cellStyle name="Normal 5 94" xfId="4088"/>
    <cellStyle name="Normal 5 95" xfId="4089"/>
    <cellStyle name="Normal 5 96" xfId="4090"/>
    <cellStyle name="Normal 5 97" xfId="4091"/>
    <cellStyle name="Normal 5 98" xfId="4092"/>
    <cellStyle name="Normal 5 99" xfId="4093"/>
    <cellStyle name="Normal 50" xfId="4094"/>
    <cellStyle name="Normal 50 2" xfId="4095"/>
    <cellStyle name="Normal 50 3" xfId="4096"/>
    <cellStyle name="Normal 50 4" xfId="4097"/>
    <cellStyle name="Normal 50 5" xfId="4098"/>
    <cellStyle name="Normal 50 6" xfId="4099"/>
    <cellStyle name="Normal 50 7" xfId="4100"/>
    <cellStyle name="Normal 50 8" xfId="4101"/>
    <cellStyle name="Normal 51" xfId="4102"/>
    <cellStyle name="Normal 51 2" xfId="4103"/>
    <cellStyle name="Normal 51 2 2" xfId="4104"/>
    <cellStyle name="Normal 51 2 2 2" xfId="4105"/>
    <cellStyle name="Normal 51 2 2 2 2" xfId="4106"/>
    <cellStyle name="Normal 51 2 2 3" xfId="4107"/>
    <cellStyle name="Normal 51 2 3" xfId="4108"/>
    <cellStyle name="Normal 51 2 3 2" xfId="4109"/>
    <cellStyle name="Normal 51 2 4" xfId="4110"/>
    <cellStyle name="Normal 51 3" xfId="4111"/>
    <cellStyle name="Normal 51 3 2" xfId="4112"/>
    <cellStyle name="Normal 51 3 2 2" xfId="4113"/>
    <cellStyle name="Normal 51 3 3" xfId="4114"/>
    <cellStyle name="Normal 51 4" xfId="4115"/>
    <cellStyle name="Normal 51 4 2" xfId="4116"/>
    <cellStyle name="Normal 51 5" xfId="4117"/>
    <cellStyle name="Normal 51 6" xfId="4118"/>
    <cellStyle name="Normal 51 7" xfId="4119"/>
    <cellStyle name="Normal 51 8" xfId="4120"/>
    <cellStyle name="Normal 52" xfId="4121"/>
    <cellStyle name="Normal 52 2" xfId="4122"/>
    <cellStyle name="Normal 52 2 2" xfId="4123"/>
    <cellStyle name="Normal 52 3" xfId="4124"/>
    <cellStyle name="Normal 52 4" xfId="4125"/>
    <cellStyle name="Normal 52 5" xfId="4126"/>
    <cellStyle name="Normal 52 6" xfId="4127"/>
    <cellStyle name="Normal 52 7" xfId="4128"/>
    <cellStyle name="Normal 52 8" xfId="4129"/>
    <cellStyle name="Normal 53" xfId="4130"/>
    <cellStyle name="Normal 53 2" xfId="4131"/>
    <cellStyle name="Normal 53 2 2" xfId="4132"/>
    <cellStyle name="Normal 53 2 2 2" xfId="4133"/>
    <cellStyle name="Normal 53 2 3" xfId="4134"/>
    <cellStyle name="Normal 53 3" xfId="4135"/>
    <cellStyle name="Normal 53 3 2" xfId="4136"/>
    <cellStyle name="Normal 53 4" xfId="4137"/>
    <cellStyle name="Normal 53 5" xfId="4138"/>
    <cellStyle name="Normal 53 6" xfId="4139"/>
    <cellStyle name="Normal 53 7" xfId="4140"/>
    <cellStyle name="Normal 53 8" xfId="4141"/>
    <cellStyle name="Normal 54" xfId="4142"/>
    <cellStyle name="Normal 54 2" xfId="4143"/>
    <cellStyle name="Normal 54 3" xfId="4144"/>
    <cellStyle name="Normal 54 4" xfId="4145"/>
    <cellStyle name="Normal 54 5" xfId="4146"/>
    <cellStyle name="Normal 54 6" xfId="4147"/>
    <cellStyle name="Normal 54 7" xfId="4148"/>
    <cellStyle name="Normal 54 8" xfId="4149"/>
    <cellStyle name="Normal 55" xfId="4150"/>
    <cellStyle name="Normal 55 2" xfId="4151"/>
    <cellStyle name="Normal 55 3" xfId="4152"/>
    <cellStyle name="Normal 55 4" xfId="4153"/>
    <cellStyle name="Normal 55 5" xfId="4154"/>
    <cellStyle name="Normal 55 6" xfId="4155"/>
    <cellStyle name="Normal 55 7" xfId="4156"/>
    <cellStyle name="Normal 55 8" xfId="4157"/>
    <cellStyle name="Normal 56" xfId="4158"/>
    <cellStyle name="Normal 56 2" xfId="4159"/>
    <cellStyle name="Normal 56 3" xfId="4160"/>
    <cellStyle name="Normal 56 4" xfId="4161"/>
    <cellStyle name="Normal 56 5" xfId="4162"/>
    <cellStyle name="Normal 56 6" xfId="4163"/>
    <cellStyle name="Normal 56 7" xfId="4164"/>
    <cellStyle name="Normal 56 8" xfId="4165"/>
    <cellStyle name="Normal 57" xfId="4166"/>
    <cellStyle name="Normal 57 2" xfId="4167"/>
    <cellStyle name="Normal 57 3" xfId="4168"/>
    <cellStyle name="Normal 57 4" xfId="4169"/>
    <cellStyle name="Normal 57 5" xfId="4170"/>
    <cellStyle name="Normal 57 6" xfId="4171"/>
    <cellStyle name="Normal 57 7" xfId="4172"/>
    <cellStyle name="Normal 57 8" xfId="4173"/>
    <cellStyle name="Normal 58" xfId="4174"/>
    <cellStyle name="Normal 58 2" xfId="4175"/>
    <cellStyle name="Normal 58 3" xfId="4176"/>
    <cellStyle name="Normal 58 4" xfId="4177"/>
    <cellStyle name="Normal 58 5" xfId="4178"/>
    <cellStyle name="Normal 58 6" xfId="4179"/>
    <cellStyle name="Normal 58 7" xfId="4180"/>
    <cellStyle name="Normal 58 8" xfId="4181"/>
    <cellStyle name="Normal 59" xfId="4182"/>
    <cellStyle name="Normal 59 2" xfId="4183"/>
    <cellStyle name="Normal 59 3" xfId="4184"/>
    <cellStyle name="Normal 59 4" xfId="4185"/>
    <cellStyle name="Normal 59 5" xfId="4186"/>
    <cellStyle name="Normal 59 6" xfId="4187"/>
    <cellStyle name="Normal 59 7" xfId="4188"/>
    <cellStyle name="Normal 59 8" xfId="4189"/>
    <cellStyle name="Normal 6 10" xfId="4190"/>
    <cellStyle name="Normal 6 10 2" xfId="4191"/>
    <cellStyle name="Normal 6 100" xfId="4192"/>
    <cellStyle name="Normal 6 101" xfId="4193"/>
    <cellStyle name="Normal 6 102" xfId="4194"/>
    <cellStyle name="Normal 6 103" xfId="4195"/>
    <cellStyle name="Normal 6 104" xfId="4196"/>
    <cellStyle name="Normal 6 105" xfId="4197"/>
    <cellStyle name="Normal 6 106" xfId="4198"/>
    <cellStyle name="Normal 6 107" xfId="4199"/>
    <cellStyle name="Normal 6 108" xfId="4200"/>
    <cellStyle name="Normal 6 109" xfId="4201"/>
    <cellStyle name="Normal 6 11" xfId="4202"/>
    <cellStyle name="Normal 6 11 2" xfId="4203"/>
    <cellStyle name="Normal 6 110" xfId="4204"/>
    <cellStyle name="Normal 6 111" xfId="4205"/>
    <cellStyle name="Normal 6 112" xfId="4206"/>
    <cellStyle name="Normal 6 113" xfId="4207"/>
    <cellStyle name="Normal 6 114" xfId="4208"/>
    <cellStyle name="Normal 6 115" xfId="4209"/>
    <cellStyle name="Normal 6 116" xfId="4210"/>
    <cellStyle name="Normal 6 117" xfId="4211"/>
    <cellStyle name="Normal 6 12" xfId="4212"/>
    <cellStyle name="Normal 6 12 2" xfId="4213"/>
    <cellStyle name="Normal 6 13" xfId="4214"/>
    <cellStyle name="Normal 6 13 2" xfId="4215"/>
    <cellStyle name="Normal 6 14" xfId="4216"/>
    <cellStyle name="Normal 6 14 2" xfId="4217"/>
    <cellStyle name="Normal 6 15" xfId="4218"/>
    <cellStyle name="Normal 6 15 2" xfId="4219"/>
    <cellStyle name="Normal 6 16" xfId="4220"/>
    <cellStyle name="Normal 6 16 2" xfId="4221"/>
    <cellStyle name="Normal 6 17" xfId="4222"/>
    <cellStyle name="Normal 6 17 2" xfId="4223"/>
    <cellStyle name="Normal 6 18" xfId="4224"/>
    <cellStyle name="Normal 6 18 2" xfId="4225"/>
    <cellStyle name="Normal 6 19" xfId="4226"/>
    <cellStyle name="Normal 6 19 2" xfId="4227"/>
    <cellStyle name="Normal 6 2" xfId="4228"/>
    <cellStyle name="Normal 6 2 2" xfId="4229"/>
    <cellStyle name="Normal 6 2 3" xfId="4230"/>
    <cellStyle name="Normal 6 2 4" xfId="4231"/>
    <cellStyle name="Normal 6 2 5" xfId="4232"/>
    <cellStyle name="Normal 6 20" xfId="4233"/>
    <cellStyle name="Normal 6 20 2" xfId="4234"/>
    <cellStyle name="Normal 6 21" xfId="4235"/>
    <cellStyle name="Normal 6 21 2" xfId="4236"/>
    <cellStyle name="Normal 6 21 2 2" xfId="4237"/>
    <cellStyle name="Normal 6 21 3" xfId="4238"/>
    <cellStyle name="Normal 6 21 4" xfId="4239"/>
    <cellStyle name="Normal 6 22" xfId="4240"/>
    <cellStyle name="Normal 6 22 2" xfId="4241"/>
    <cellStyle name="Normal 6 22 2 2" xfId="4242"/>
    <cellStyle name="Normal 6 22 3" xfId="4243"/>
    <cellStyle name="Normal 6 22 4" xfId="4244"/>
    <cellStyle name="Normal 6 23" xfId="4245"/>
    <cellStyle name="Normal 6 23 2" xfId="4246"/>
    <cellStyle name="Normal 6 24" xfId="4247"/>
    <cellStyle name="Normal 6 24 2" xfId="4248"/>
    <cellStyle name="Normal 6 25" xfId="4249"/>
    <cellStyle name="Normal 6 25 2" xfId="4250"/>
    <cellStyle name="Normal 6 26" xfId="4251"/>
    <cellStyle name="Normal 6 26 2" xfId="4252"/>
    <cellStyle name="Normal 6 27" xfId="4253"/>
    <cellStyle name="Normal 6 27 2" xfId="4254"/>
    <cellStyle name="Normal 6 28" xfId="4255"/>
    <cellStyle name="Normal 6 28 2" xfId="4256"/>
    <cellStyle name="Normal 6 29" xfId="4257"/>
    <cellStyle name="Normal 6 29 2" xfId="4258"/>
    <cellStyle name="Normal 6 3" xfId="4259"/>
    <cellStyle name="Normal 6 3 2" xfId="4260"/>
    <cellStyle name="Normal 6 3 3" xfId="4261"/>
    <cellStyle name="Normal 6 3 4" xfId="4262"/>
    <cellStyle name="Normal 6 30" xfId="4263"/>
    <cellStyle name="Normal 6 31" xfId="4264"/>
    <cellStyle name="Normal 6 32" xfId="4265"/>
    <cellStyle name="Normal 6 33" xfId="4266"/>
    <cellStyle name="Normal 6 34" xfId="4267"/>
    <cellStyle name="Normal 6 35" xfId="4268"/>
    <cellStyle name="Normal 6 36" xfId="4269"/>
    <cellStyle name="Normal 6 37" xfId="4270"/>
    <cellStyle name="Normal 6 38" xfId="4271"/>
    <cellStyle name="Normal 6 39" xfId="4272"/>
    <cellStyle name="Normal 6 4" xfId="4273"/>
    <cellStyle name="Normal 6 4 2" xfId="4274"/>
    <cellStyle name="Normal 6 40" xfId="4275"/>
    <cellStyle name="Normal 6 41" xfId="4276"/>
    <cellStyle name="Normal 6 42" xfId="4277"/>
    <cellStyle name="Normal 6 43" xfId="4278"/>
    <cellStyle name="Normal 6 44" xfId="4279"/>
    <cellStyle name="Normal 6 45" xfId="4280"/>
    <cellStyle name="Normal 6 46" xfId="4281"/>
    <cellStyle name="Normal 6 47" xfId="4282"/>
    <cellStyle name="Normal 6 48" xfId="4283"/>
    <cellStyle name="Normal 6 49" xfId="4284"/>
    <cellStyle name="Normal 6 5" xfId="4285"/>
    <cellStyle name="Normal 6 5 2" xfId="4286"/>
    <cellStyle name="Normal 6 50" xfId="4287"/>
    <cellStyle name="Normal 6 51" xfId="4288"/>
    <cellStyle name="Normal 6 52" xfId="4289"/>
    <cellStyle name="Normal 6 53" xfId="4290"/>
    <cellStyle name="Normal 6 54" xfId="4291"/>
    <cellStyle name="Normal 6 55" xfId="4292"/>
    <cellStyle name="Normal 6 56" xfId="4293"/>
    <cellStyle name="Normal 6 57" xfId="4294"/>
    <cellStyle name="Normal 6 58" xfId="4295"/>
    <cellStyle name="Normal 6 59" xfId="4296"/>
    <cellStyle name="Normal 6 6" xfId="4297"/>
    <cellStyle name="Normal 6 6 2" xfId="4298"/>
    <cellStyle name="Normal 6 60" xfId="4299"/>
    <cellStyle name="Normal 6 61" xfId="4300"/>
    <cellStyle name="Normal 6 62" xfId="4301"/>
    <cellStyle name="Normal 6 63" xfId="4302"/>
    <cellStyle name="Normal 6 64" xfId="4303"/>
    <cellStyle name="Normal 6 65" xfId="4304"/>
    <cellStyle name="Normal 6 66" xfId="4305"/>
    <cellStyle name="Normal 6 67" xfId="4306"/>
    <cellStyle name="Normal 6 68" xfId="4307"/>
    <cellStyle name="Normal 6 69" xfId="4308"/>
    <cellStyle name="Normal 6 7" xfId="4309"/>
    <cellStyle name="Normal 6 7 2" xfId="4310"/>
    <cellStyle name="Normal 6 70" xfId="4311"/>
    <cellStyle name="Normal 6 71" xfId="4312"/>
    <cellStyle name="Normal 6 72" xfId="4313"/>
    <cellStyle name="Normal 6 73" xfId="4314"/>
    <cellStyle name="Normal 6 74" xfId="4315"/>
    <cellStyle name="Normal 6 75" xfId="4316"/>
    <cellStyle name="Normal 6 76" xfId="4317"/>
    <cellStyle name="Normal 6 77" xfId="4318"/>
    <cellStyle name="Normal 6 78" xfId="4319"/>
    <cellStyle name="Normal 6 79" xfId="4320"/>
    <cellStyle name="Normal 6 8" xfId="4321"/>
    <cellStyle name="Normal 6 8 2" xfId="4322"/>
    <cellStyle name="Normal 6 80" xfId="4323"/>
    <cellStyle name="Normal 6 81" xfId="4324"/>
    <cellStyle name="Normal 6 82" xfId="4325"/>
    <cellStyle name="Normal 6 83" xfId="4326"/>
    <cellStyle name="Normal 6 84" xfId="4327"/>
    <cellStyle name="Normal 6 85" xfId="4328"/>
    <cellStyle name="Normal 6 86" xfId="4329"/>
    <cellStyle name="Normal 6 87" xfId="4330"/>
    <cellStyle name="Normal 6 88" xfId="4331"/>
    <cellStyle name="Normal 6 89" xfId="4332"/>
    <cellStyle name="Normal 6 9" xfId="4333"/>
    <cellStyle name="Normal 6 9 2" xfId="4334"/>
    <cellStyle name="Normal 6 90" xfId="4335"/>
    <cellStyle name="Normal 6 91" xfId="4336"/>
    <cellStyle name="Normal 6 92" xfId="4337"/>
    <cellStyle name="Normal 6 93" xfId="4338"/>
    <cellStyle name="Normal 6 94" xfId="4339"/>
    <cellStyle name="Normal 6 95" xfId="4340"/>
    <cellStyle name="Normal 6 96" xfId="4341"/>
    <cellStyle name="Normal 6 97" xfId="4342"/>
    <cellStyle name="Normal 6 98" xfId="4343"/>
    <cellStyle name="Normal 6 99" xfId="4344"/>
    <cellStyle name="Normal 60 2" xfId="4345"/>
    <cellStyle name="Normal 60 3" xfId="4346"/>
    <cellStyle name="Normal 60 4" xfId="4347"/>
    <cellStyle name="Normal 60 5" xfId="4348"/>
    <cellStyle name="Normal 60 6" xfId="4349"/>
    <cellStyle name="Normal 60 7" xfId="4350"/>
    <cellStyle name="Normal 60 8" xfId="4351"/>
    <cellStyle name="Normal 61 2" xfId="4352"/>
    <cellStyle name="Normal 61 3" xfId="4353"/>
    <cellStyle name="Normal 61 4" xfId="4354"/>
    <cellStyle name="Normal 61 5" xfId="4355"/>
    <cellStyle name="Normal 61 6" xfId="4356"/>
    <cellStyle name="Normal 61 7" xfId="4357"/>
    <cellStyle name="Normal 61 8" xfId="4358"/>
    <cellStyle name="Normal 62 2" xfId="4359"/>
    <cellStyle name="Normal 62 3" xfId="4360"/>
    <cellStyle name="Normal 62 4" xfId="4361"/>
    <cellStyle name="Normal 62 5" xfId="4362"/>
    <cellStyle name="Normal 62 6" xfId="4363"/>
    <cellStyle name="Normal 62 7" xfId="4364"/>
    <cellStyle name="Normal 62 8" xfId="4365"/>
    <cellStyle name="Normal 63 2" xfId="4366"/>
    <cellStyle name="Normal 63 3" xfId="4367"/>
    <cellStyle name="Normal 63 4" xfId="4368"/>
    <cellStyle name="Normal 63 5" xfId="4369"/>
    <cellStyle name="Normal 63 6" xfId="4370"/>
    <cellStyle name="Normal 63 7" xfId="4371"/>
    <cellStyle name="Normal 63 8" xfId="4372"/>
    <cellStyle name="Normal 64 2" xfId="4373"/>
    <cellStyle name="Normal 64 3" xfId="4374"/>
    <cellStyle name="Normal 64 4" xfId="4375"/>
    <cellStyle name="Normal 64 5" xfId="4376"/>
    <cellStyle name="Normal 64 6" xfId="4377"/>
    <cellStyle name="Normal 64 7" xfId="4378"/>
    <cellStyle name="Normal 64 8" xfId="4379"/>
    <cellStyle name="Normal 65" xfId="4380"/>
    <cellStyle name="Normal 65 2" xfId="4381"/>
    <cellStyle name="Normal 65 3" xfId="4382"/>
    <cellStyle name="Normal 65 4" xfId="4383"/>
    <cellStyle name="Normal 65 5" xfId="4384"/>
    <cellStyle name="Normal 65 6" xfId="4385"/>
    <cellStyle name="Normal 65 7" xfId="4386"/>
    <cellStyle name="Normal 65 8" xfId="4387"/>
    <cellStyle name="Normal 67 2" xfId="4388"/>
    <cellStyle name="Normal 67 3" xfId="4389"/>
    <cellStyle name="Normal 67 4" xfId="4390"/>
    <cellStyle name="Normal 67 5" xfId="4391"/>
    <cellStyle name="Normal 67 6" xfId="4392"/>
    <cellStyle name="Normal 67 7" xfId="4393"/>
    <cellStyle name="Normal 67 8" xfId="4394"/>
    <cellStyle name="Normal 69 2" xfId="4395"/>
    <cellStyle name="Normal 69 3" xfId="4396"/>
    <cellStyle name="Normal 69 4" xfId="4397"/>
    <cellStyle name="Normal 69 5" xfId="4398"/>
    <cellStyle name="Normal 69 6" xfId="4399"/>
    <cellStyle name="Normal 69 7" xfId="4400"/>
    <cellStyle name="Normal 69 8" xfId="4401"/>
    <cellStyle name="Normal 7" xfId="4402"/>
    <cellStyle name="Normal 7 10" xfId="4403"/>
    <cellStyle name="Normal 7 11" xfId="4404"/>
    <cellStyle name="Normal 7 12" xfId="4405"/>
    <cellStyle name="Normal 7 13" xfId="4406"/>
    <cellStyle name="Normal 7 14" xfId="4407"/>
    <cellStyle name="Normal 7 15" xfId="4408"/>
    <cellStyle name="Normal 7 16" xfId="4409"/>
    <cellStyle name="Normal 7 17" xfId="4410"/>
    <cellStyle name="Normal 7 18" xfId="4411"/>
    <cellStyle name="Normal 7 19" xfId="4412"/>
    <cellStyle name="Normal 7 2" xfId="4413"/>
    <cellStyle name="Normal 7 2 2" xfId="4414"/>
    <cellStyle name="Normal 7 2 3" xfId="4415"/>
    <cellStyle name="Normal 7 2 4" xfId="4416"/>
    <cellStyle name="Normal 7 20" xfId="4417"/>
    <cellStyle name="Normal 7 21" xfId="4418"/>
    <cellStyle name="Normal 7 22" xfId="4419"/>
    <cellStyle name="Normal 7 23" xfId="4420"/>
    <cellStyle name="Normal 7 24" xfId="4421"/>
    <cellStyle name="Normal 7 25" xfId="4422"/>
    <cellStyle name="Normal 7 26" xfId="4423"/>
    <cellStyle name="Normal 7 27" xfId="4424"/>
    <cellStyle name="Normal 7 28" xfId="4425"/>
    <cellStyle name="Normal 7 29" xfId="4426"/>
    <cellStyle name="Normal 7 3" xfId="4427"/>
    <cellStyle name="Normal 7 30" xfId="4428"/>
    <cellStyle name="Normal 7 31" xfId="4429"/>
    <cellStyle name="Normal 7 32" xfId="4430"/>
    <cellStyle name="Normal 7 33" xfId="4431"/>
    <cellStyle name="Normal 7 34" xfId="4432"/>
    <cellStyle name="Normal 7 35" xfId="4433"/>
    <cellStyle name="Normal 7 36" xfId="4434"/>
    <cellStyle name="Normal 7 37" xfId="4435"/>
    <cellStyle name="Normal 7 38" xfId="4436"/>
    <cellStyle name="Normal 7 4" xfId="4437"/>
    <cellStyle name="Normal 7 5" xfId="4438"/>
    <cellStyle name="Normal 7 6" xfId="4439"/>
    <cellStyle name="Normal 7 7" xfId="4440"/>
    <cellStyle name="Normal 7 8" xfId="4441"/>
    <cellStyle name="Normal 7 9" xfId="4442"/>
    <cellStyle name="Normal 70 2" xfId="4443"/>
    <cellStyle name="Normal 70 3" xfId="4444"/>
    <cellStyle name="Normal 70 4" xfId="4445"/>
    <cellStyle name="Normal 70 5" xfId="4446"/>
    <cellStyle name="Normal 70 6" xfId="4447"/>
    <cellStyle name="Normal 70 7" xfId="4448"/>
    <cellStyle name="Normal 70 8" xfId="4449"/>
    <cellStyle name="Normal 71 2" xfId="4450"/>
    <cellStyle name="Normal 71 3" xfId="4451"/>
    <cellStyle name="Normal 71 4" xfId="4452"/>
    <cellStyle name="Normal 71 5" xfId="4453"/>
    <cellStyle name="Normal 71 6" xfId="4454"/>
    <cellStyle name="Normal 71 7" xfId="4455"/>
    <cellStyle name="Normal 71 8" xfId="4456"/>
    <cellStyle name="Normal 72 2" xfId="4457"/>
    <cellStyle name="Normal 72 3" xfId="4458"/>
    <cellStyle name="Normal 72 4" xfId="4459"/>
    <cellStyle name="Normal 72 5" xfId="4460"/>
    <cellStyle name="Normal 72 6" xfId="4461"/>
    <cellStyle name="Normal 72 7" xfId="4462"/>
    <cellStyle name="Normal 72 8" xfId="4463"/>
    <cellStyle name="Normal 73 2" xfId="4464"/>
    <cellStyle name="Normal 73 3" xfId="4465"/>
    <cellStyle name="Normal 73 4" xfId="4466"/>
    <cellStyle name="Normal 73 5" xfId="4467"/>
    <cellStyle name="Normal 73 6" xfId="4468"/>
    <cellStyle name="Normal 73 7" xfId="4469"/>
    <cellStyle name="Normal 73 8" xfId="4470"/>
    <cellStyle name="Normal 74 2" xfId="4471"/>
    <cellStyle name="Normal 74 3" xfId="4472"/>
    <cellStyle name="Normal 74 4" xfId="4473"/>
    <cellStyle name="Normal 74 5" xfId="4474"/>
    <cellStyle name="Normal 74 6" xfId="4475"/>
    <cellStyle name="Normal 74 7" xfId="4476"/>
    <cellStyle name="Normal 74 8" xfId="4477"/>
    <cellStyle name="Normal 75 2" xfId="4478"/>
    <cellStyle name="Normal 75 3" xfId="4479"/>
    <cellStyle name="Normal 75 4" xfId="4480"/>
    <cellStyle name="Normal 75 5" xfId="4481"/>
    <cellStyle name="Normal 75 6" xfId="4482"/>
    <cellStyle name="Normal 75 7" xfId="4483"/>
    <cellStyle name="Normal 75 8" xfId="4484"/>
    <cellStyle name="Normal 76" xfId="4485"/>
    <cellStyle name="Normal 77" xfId="4486"/>
    <cellStyle name="Normal 8" xfId="4487"/>
    <cellStyle name="Normal 8 10" xfId="4488"/>
    <cellStyle name="Normal 8 11" xfId="4489"/>
    <cellStyle name="Normal 8 12" xfId="4490"/>
    <cellStyle name="Normal 8 13" xfId="4491"/>
    <cellStyle name="Normal 8 14" xfId="4492"/>
    <cellStyle name="Normal 8 15" xfId="4493"/>
    <cellStyle name="Normal 8 16" xfId="4494"/>
    <cellStyle name="Normal 8 17" xfId="4495"/>
    <cellStyle name="Normal 8 18" xfId="4496"/>
    <cellStyle name="Normal 8 19" xfId="4497"/>
    <cellStyle name="Normal 8 2" xfId="4498"/>
    <cellStyle name="Normal 8 2 2" xfId="4499"/>
    <cellStyle name="Normal 8 2 3" xfId="4500"/>
    <cellStyle name="Normal 8 20" xfId="4501"/>
    <cellStyle name="Normal 8 21" xfId="4502"/>
    <cellStyle name="Normal 8 21 2" xfId="4503"/>
    <cellStyle name="Normal 8 21 2 2" xfId="4504"/>
    <cellStyle name="Normal 8 21 2 2 2" xfId="4505"/>
    <cellStyle name="Normal 8 21 2 3" xfId="4506"/>
    <cellStyle name="Normal 8 21 3" xfId="4507"/>
    <cellStyle name="Normal 8 21 3 2" xfId="4508"/>
    <cellStyle name="Normal 8 21 4" xfId="4509"/>
    <cellStyle name="Normal 8 22" xfId="4510"/>
    <cellStyle name="Normal 8 22 2" xfId="4511"/>
    <cellStyle name="Normal 8 22 2 2" xfId="4512"/>
    <cellStyle name="Normal 8 22 2 2 2" xfId="4513"/>
    <cellStyle name="Normal 8 22 2 3" xfId="4514"/>
    <cellStyle name="Normal 8 22 3" xfId="4515"/>
    <cellStyle name="Normal 8 22 3 2" xfId="4516"/>
    <cellStyle name="Normal 8 22 4" xfId="4517"/>
    <cellStyle name="Normal 8 23" xfId="4518"/>
    <cellStyle name="Normal 8 23 2" xfId="4519"/>
    <cellStyle name="Normal 8 23 2 2" xfId="4520"/>
    <cellStyle name="Normal 8 23 3" xfId="4521"/>
    <cellStyle name="Normal 8 24" xfId="4522"/>
    <cellStyle name="Normal 8 24 2" xfId="4523"/>
    <cellStyle name="Normal 8 25" xfId="4524"/>
    <cellStyle name="Normal 8 26" xfId="4525"/>
    <cellStyle name="Normal 8 27" xfId="4526"/>
    <cellStyle name="Normal 8 28" xfId="4527"/>
    <cellStyle name="Normal 8 29" xfId="4528"/>
    <cellStyle name="Normal 8 3" xfId="4529"/>
    <cellStyle name="Normal 8 3 2" xfId="4530"/>
    <cellStyle name="Normal 8 30" xfId="4531"/>
    <cellStyle name="Normal 8 31" xfId="4532"/>
    <cellStyle name="Normal 8 32" xfId="4533"/>
    <cellStyle name="Normal 8 33" xfId="4534"/>
    <cellStyle name="Normal 8 34" xfId="4535"/>
    <cellStyle name="Normal 8 35" xfId="4536"/>
    <cellStyle name="Normal 8 36" xfId="4537"/>
    <cellStyle name="Normal 8 37" xfId="4538"/>
    <cellStyle name="Normal 8 38" xfId="4539"/>
    <cellStyle name="Normal 8 39" xfId="4540"/>
    <cellStyle name="Normal 8 4" xfId="4541"/>
    <cellStyle name="Normal 8 40" xfId="4542"/>
    <cellStyle name="Normal 8 41" xfId="4543"/>
    <cellStyle name="Normal 8 42" xfId="4544"/>
    <cellStyle name="Normal 8 5" xfId="4545"/>
    <cellStyle name="Normal 8 6" xfId="4546"/>
    <cellStyle name="Normal 8 7" xfId="4547"/>
    <cellStyle name="Normal 8 8" xfId="4548"/>
    <cellStyle name="Normal 8 9" xfId="4549"/>
    <cellStyle name="Normal 9" xfId="4550"/>
    <cellStyle name="Normal 9 2" xfId="4551"/>
    <cellStyle name="Normal 9 2 2" xfId="4552"/>
    <cellStyle name="Normal 9 3" xfId="4553"/>
    <cellStyle name="Normal 9 4" xfId="4554"/>
    <cellStyle name="Normal 9 5" xfId="4555"/>
    <cellStyle name="Normal 9 6" xfId="4556"/>
    <cellStyle name="Normal--" xfId="4557"/>
    <cellStyle name="Normal-- 2" xfId="4558"/>
    <cellStyle name="Normal-- 3" xfId="4559"/>
    <cellStyle name="Normal-- 4" xfId="4560"/>
    <cellStyle name="Normal-- 5" xfId="4561"/>
    <cellStyle name="Normal-- 6" xfId="4562"/>
    <cellStyle name="Normal-- 7" xfId="4563"/>
    <cellStyle name="Normal-- 8" xfId="4564"/>
    <cellStyle name="Normal2" xfId="4565"/>
    <cellStyle name="Normale_97.98.us" xfId="4566"/>
    <cellStyle name="NormalGB" xfId="4567"/>
    <cellStyle name="Normalx" xfId="4568"/>
    <cellStyle name="Note 2 10" xfId="4569"/>
    <cellStyle name="Note 2 11" xfId="4570"/>
    <cellStyle name="Note 2 2 2 2" xfId="4571"/>
    <cellStyle name="Note 2 2 2 3" xfId="4572"/>
    <cellStyle name="Note 2 2 3" xfId="4573"/>
    <cellStyle name="Note 2 2 4" xfId="4574"/>
    <cellStyle name="Note 2 3 2" xfId="4575"/>
    <cellStyle name="Note 2 4" xfId="4576"/>
    <cellStyle name="Note 2 5" xfId="4577"/>
    <cellStyle name="Note 2 6" xfId="4578"/>
    <cellStyle name="Note 2 7" xfId="4579"/>
    <cellStyle name="Note 2 8" xfId="4580"/>
    <cellStyle name="Note 2 9" xfId="4581"/>
    <cellStyle name="Note 4" xfId="4582"/>
    <cellStyle name="Note 4 2" xfId="4583"/>
    <cellStyle name="Note 5" xfId="4584"/>
    <cellStyle name="Note 5 2" xfId="4585"/>
    <cellStyle name="Note 6" xfId="4586"/>
    <cellStyle name="Note 6 2" xfId="4587"/>
    <cellStyle name="Note 7" xfId="4588"/>
    <cellStyle name="Note 7 2" xfId="4589"/>
    <cellStyle name="Note 8" xfId="4590"/>
    <cellStyle name="Note 8 2" xfId="4591"/>
    <cellStyle name="Note 8 2 2" xfId="4592"/>
    <cellStyle name="Note 8 2 2 2" xfId="4593"/>
    <cellStyle name="Note 8 2 2 2 2" xfId="4594"/>
    <cellStyle name="Note 8 2 2 3" xfId="4595"/>
    <cellStyle name="Note 8 2 3" xfId="4596"/>
    <cellStyle name="Note 8 2 3 2" xfId="4597"/>
    <cellStyle name="Note 8 2 4" xfId="4598"/>
    <cellStyle name="Note 8 3" xfId="4599"/>
    <cellStyle name="Note 8 3 2" xfId="4600"/>
    <cellStyle name="Note 8 3 2 2" xfId="4601"/>
    <cellStyle name="Note 8 3 2 2 2" xfId="4602"/>
    <cellStyle name="Note 8 3 2 3" xfId="4603"/>
    <cellStyle name="Note 8 3 3" xfId="4604"/>
    <cellStyle name="Note 8 3 3 2" xfId="4605"/>
    <cellStyle name="Note 8 3 4" xfId="4606"/>
    <cellStyle name="Note 8 4" xfId="4607"/>
    <cellStyle name="Note 8 4 2" xfId="4608"/>
    <cellStyle name="Note 8 4 2 2" xfId="4609"/>
    <cellStyle name="Note 8 4 3" xfId="4610"/>
    <cellStyle name="Note 8 5" xfId="4611"/>
    <cellStyle name="Note 8 5 2" xfId="4612"/>
    <cellStyle name="Note 8 6" xfId="4613"/>
    <cellStyle name="Nr 0 dec" xfId="4614"/>
    <cellStyle name="Nr 0 dec - Input" xfId="4615"/>
    <cellStyle name="Nr 0 dec - Subtotal" xfId="4616"/>
    <cellStyle name="Nr 0 dec_Data" xfId="4617"/>
    <cellStyle name="Nr 1 dec" xfId="4618"/>
    <cellStyle name="Nr 1 dec - Input" xfId="4619"/>
    <cellStyle name="Nr, 0 dec" xfId="4620"/>
    <cellStyle name="number" xfId="4621"/>
    <cellStyle name="Number, 1 dec" xfId="4622"/>
    <cellStyle name="Output (1dp#)" xfId="4623"/>
    <cellStyle name="Output (1dpx)_ Pies " xfId="4624"/>
    <cellStyle name="Output 2 4" xfId="4625"/>
    <cellStyle name="Output 2 5" xfId="4626"/>
    <cellStyle name="Output 2 6" xfId="4627"/>
    <cellStyle name="Output 2 7" xfId="4628"/>
    <cellStyle name="Output 2 8" xfId="4629"/>
    <cellStyle name="Output 2 9" xfId="4630"/>
    <cellStyle name="Output 3" xfId="4631"/>
    <cellStyle name="Page Heading" xfId="4632"/>
    <cellStyle name="Page Heading Large" xfId="4633"/>
    <cellStyle name="Page Heading Small" xfId="4634"/>
    <cellStyle name="Page Number" xfId="4635"/>
    <cellStyle name="pb_page_heading_LS" xfId="4636"/>
    <cellStyle name="Per aandeel" xfId="4637"/>
    <cellStyle name="Percent (1)" xfId="4638"/>
    <cellStyle name="Percent [0]" xfId="4639"/>
    <cellStyle name="Percent [00]" xfId="4640"/>
    <cellStyle name="Percent [1]" xfId="4641"/>
    <cellStyle name="Percent [2]" xfId="4642"/>
    <cellStyle name="Percent [2] 2" xfId="4643"/>
    <cellStyle name="Percent [2] 3" xfId="4644"/>
    <cellStyle name="Percent 1 dec" xfId="4645"/>
    <cellStyle name="Percent 1 dec - Input" xfId="4646"/>
    <cellStyle name="Percent 1 dec_Data" xfId="4647"/>
    <cellStyle name="Percent 10" xfId="4648"/>
    <cellStyle name="Percent 2 10" xfId="4649"/>
    <cellStyle name="Percent 2 10 2" xfId="4650"/>
    <cellStyle name="Percent 2 10 2 2" xfId="4651"/>
    <cellStyle name="Percent 2 10 3" xfId="4652"/>
    <cellStyle name="Percent 2 11" xfId="4653"/>
    <cellStyle name="Percent 2 12" xfId="4654"/>
    <cellStyle name="Percent 2 12 2" xfId="4655"/>
    <cellStyle name="Percent 2 12 2 2" xfId="4656"/>
    <cellStyle name="Percent 2 12 3" xfId="4657"/>
    <cellStyle name="Percent 2 13" xfId="4658"/>
    <cellStyle name="Percent 2 13 2" xfId="4659"/>
    <cellStyle name="Percent 2 14" xfId="4660"/>
    <cellStyle name="Percent 2 15" xfId="4661"/>
    <cellStyle name="Percent 2 16" xfId="4662"/>
    <cellStyle name="Percent 2 17" xfId="4663"/>
    <cellStyle name="Percent 2 18" xfId="4664"/>
    <cellStyle name="Percent 2 19" xfId="4665"/>
    <cellStyle name="Percent 2 2 2" xfId="4666"/>
    <cellStyle name="Percent 2 2 3" xfId="4667"/>
    <cellStyle name="Percent 2 2 4" xfId="4668"/>
    <cellStyle name="Percent 2 2 4 2" xfId="4669"/>
    <cellStyle name="Percent 2 2 4 2 2" xfId="4670"/>
    <cellStyle name="Percent 2 2 4 2 2 2" xfId="4671"/>
    <cellStyle name="Percent 2 2 4 2 3" xfId="4672"/>
    <cellStyle name="Percent 2 2 4 3" xfId="4673"/>
    <cellStyle name="Percent 2 2 4 3 2" xfId="4674"/>
    <cellStyle name="Percent 2 2 4 4" xfId="4675"/>
    <cellStyle name="Percent 2 2 5" xfId="4676"/>
    <cellStyle name="Percent 2 2 6" xfId="4677"/>
    <cellStyle name="Percent 2 4" xfId="4678"/>
    <cellStyle name="Percent 2 5" xfId="4679"/>
    <cellStyle name="Percent 2 5 2" xfId="4680"/>
    <cellStyle name="Percent 2 5 2 2" xfId="4681"/>
    <cellStyle name="Percent 2 5 2 2 2" xfId="4682"/>
    <cellStyle name="Percent 2 5 2 2 2 2" xfId="4683"/>
    <cellStyle name="Percent 2 5 2 2 3" xfId="4684"/>
    <cellStyle name="Percent 2 5 2 3" xfId="4685"/>
    <cellStyle name="Percent 2 5 2 3 2" xfId="4686"/>
    <cellStyle name="Percent 2 5 2 4" xfId="4687"/>
    <cellStyle name="Percent 2 5 3" xfId="4688"/>
    <cellStyle name="Percent 2 5 3 2" xfId="4689"/>
    <cellStyle name="Percent 2 5 3 2 2" xfId="4690"/>
    <cellStyle name="Percent 2 5 3 2 2 2" xfId="4691"/>
    <cellStyle name="Percent 2 5 3 2 3" xfId="4692"/>
    <cellStyle name="Percent 2 5 3 3" xfId="4693"/>
    <cellStyle name="Percent 2 5 3 3 2" xfId="4694"/>
    <cellStyle name="Percent 2 5 3 4" xfId="4695"/>
    <cellStyle name="Percent 2 5 4" xfId="4696"/>
    <cellStyle name="Percent 2 5 4 2" xfId="4697"/>
    <cellStyle name="Percent 2 5 4 2 2" xfId="4698"/>
    <cellStyle name="Percent 2 5 4 3" xfId="4699"/>
    <cellStyle name="Percent 2 5 5" xfId="4700"/>
    <cellStyle name="Percent 2 5 5 2" xfId="4701"/>
    <cellStyle name="Percent 2 5 6" xfId="4702"/>
    <cellStyle name="Percent 2 6" xfId="4703"/>
    <cellStyle name="Percent 2 6 2" xfId="4704"/>
    <cellStyle name="Percent 2 6 2 2" xfId="4705"/>
    <cellStyle name="Percent 2 6 2 2 2" xfId="4706"/>
    <cellStyle name="Percent 2 6 2 2 2 2" xfId="4707"/>
    <cellStyle name="Percent 2 6 2 2 3" xfId="4708"/>
    <cellStyle name="Percent 2 6 2 3" xfId="4709"/>
    <cellStyle name="Percent 2 6 2 3 2" xfId="4710"/>
    <cellStyle name="Percent 2 6 2 4" xfId="4711"/>
    <cellStyle name="Percent 2 6 3" xfId="4712"/>
    <cellStyle name="Percent 2 6 3 2" xfId="4713"/>
    <cellStyle name="Percent 2 6 3 2 2" xfId="4714"/>
    <cellStyle name="Percent 2 6 3 2 2 2" xfId="4715"/>
    <cellStyle name="Percent 2 6 3 2 3" xfId="4716"/>
    <cellStyle name="Percent 2 6 3 3" xfId="4717"/>
    <cellStyle name="Percent 2 6 3 3 2" xfId="4718"/>
    <cellStyle name="Percent 2 6 3 4" xfId="4719"/>
    <cellStyle name="Percent 2 6 4" xfId="4720"/>
    <cellStyle name="Percent 2 6 4 2" xfId="4721"/>
    <cellStyle name="Percent 2 6 4 2 2" xfId="4722"/>
    <cellStyle name="Percent 2 6 4 3" xfId="4723"/>
    <cellStyle name="Percent 2 6 5" xfId="4724"/>
    <cellStyle name="Percent 2 6 5 2" xfId="4725"/>
    <cellStyle name="Percent 2 6 6" xfId="4726"/>
    <cellStyle name="Percent 2 7" xfId="4727"/>
    <cellStyle name="Percent 2 7 2" xfId="4728"/>
    <cellStyle name="Percent 2 7 3" xfId="4729"/>
    <cellStyle name="Percent 2 7 4" xfId="4730"/>
    <cellStyle name="Percent 2 7 4 2" xfId="4731"/>
    <cellStyle name="Percent 2 7 4 2 2" xfId="4732"/>
    <cellStyle name="Percent 2 7 4 3" xfId="4733"/>
    <cellStyle name="Percent 2 7 5" xfId="4734"/>
    <cellStyle name="Percent 2 7 5 2" xfId="4735"/>
    <cellStyle name="Percent 2 7 6" xfId="4736"/>
    <cellStyle name="Percent 2 8" xfId="4737"/>
    <cellStyle name="Percent 2 8 2" xfId="4738"/>
    <cellStyle name="Percent 2 8 2 2" xfId="4739"/>
    <cellStyle name="Percent 2 8 2 2 2" xfId="4740"/>
    <cellStyle name="Percent 2 8 2 3" xfId="4741"/>
    <cellStyle name="Percent 2 8 3" xfId="4742"/>
    <cellStyle name="Percent 2 8 3 2" xfId="4743"/>
    <cellStyle name="Percent 2 8 4" xfId="4744"/>
    <cellStyle name="Percent 2 9" xfId="4745"/>
    <cellStyle name="Percent 3 2 2" xfId="4746"/>
    <cellStyle name="Percent 3 2 2 2" xfId="4747"/>
    <cellStyle name="Percent 3 2 3" xfId="4748"/>
    <cellStyle name="Percent 3 2 4" xfId="4749"/>
    <cellStyle name="Percent 3 3" xfId="4750"/>
    <cellStyle name="Percent 3 4" xfId="4751"/>
    <cellStyle name="Percent 4" xfId="4752"/>
    <cellStyle name="Percent 4 2" xfId="4753"/>
    <cellStyle name="Percent 4 2 2" xfId="4754"/>
    <cellStyle name="Percent 4 2 3" xfId="4755"/>
    <cellStyle name="Percent 4 3" xfId="4756"/>
    <cellStyle name="Percent 4 3 2" xfId="4757"/>
    <cellStyle name="Percent 4 3 2 2" xfId="4758"/>
    <cellStyle name="Percent 4 3 3" xfId="4759"/>
    <cellStyle name="Percent 4 4" xfId="4760"/>
    <cellStyle name="Percent 5" xfId="4761"/>
    <cellStyle name="Percent 5 2" xfId="4762"/>
    <cellStyle name="Percent 5 2 2" xfId="4763"/>
    <cellStyle name="Percent 5 2 2 2" xfId="4764"/>
    <cellStyle name="Percent 5 2 3" xfId="4765"/>
    <cellStyle name="Percent 6" xfId="4766"/>
    <cellStyle name="Percent 6 2" xfId="4767"/>
    <cellStyle name="Percent 6 2 2" xfId="4768"/>
    <cellStyle name="Percent 6 2 2 2" xfId="4769"/>
    <cellStyle name="Percent 6 2 3" xfId="4770"/>
    <cellStyle name="Percent 6 3" xfId="4771"/>
    <cellStyle name="Percent 6 3 2" xfId="4772"/>
    <cellStyle name="Percent 6 3 2 2" xfId="4773"/>
    <cellStyle name="Percent 6 3 3" xfId="4774"/>
    <cellStyle name="Percent 7" xfId="4775"/>
    <cellStyle name="Percent 7 2" xfId="4776"/>
    <cellStyle name="Percent 7 2 2" xfId="4777"/>
    <cellStyle name="Percent 7 2 2 2" xfId="4778"/>
    <cellStyle name="Percent 7 2 3" xfId="4779"/>
    <cellStyle name="Percent 7 3" xfId="4780"/>
    <cellStyle name="Percent 7 3 2" xfId="4781"/>
    <cellStyle name="Percent 7 4" xfId="4782"/>
    <cellStyle name="Percent 8" xfId="4783"/>
    <cellStyle name="Percent 9" xfId="4784"/>
    <cellStyle name="Percent Hard" xfId="4785"/>
    <cellStyle name="percentage" xfId="4786"/>
    <cellStyle name="PercentChange" xfId="4787"/>
    <cellStyle name="PLAN1" xfId="4788"/>
    <cellStyle name="Porcentaje" xfId="4789"/>
    <cellStyle name="Pourcentage_Profit &amp; Loss" xfId="4790"/>
    <cellStyle name="PrePop Currency (0)" xfId="4791"/>
    <cellStyle name="PrePop Currency (2)" xfId="4792"/>
    <cellStyle name="PrePop Units (0)" xfId="4793"/>
    <cellStyle name="PrePop Units (1)" xfId="4794"/>
    <cellStyle name="PrePop Units (2)" xfId="4795"/>
    <cellStyle name="Procenten" xfId="4796"/>
    <cellStyle name="Procenten estimate" xfId="4797"/>
    <cellStyle name="Procenten_EMI" xfId="4798"/>
    <cellStyle name="Profit figure" xfId="4799"/>
    <cellStyle name="Protected" xfId="4800"/>
    <cellStyle name="ProtectedDates" xfId="4801"/>
    <cellStyle name="PSChar" xfId="4802"/>
    <cellStyle name="PSDate" xfId="4803"/>
    <cellStyle name="PSDec" xfId="4804"/>
    <cellStyle name="PSHeading" xfId="4805"/>
    <cellStyle name="PSInt" xfId="4806"/>
    <cellStyle name="PSSpacer" xfId="4807"/>
    <cellStyle name="RatioX" xfId="4808"/>
    <cellStyle name="Red font" xfId="4809"/>
    <cellStyle name="ref" xfId="4810"/>
    <cellStyle name="Right" xfId="4811"/>
    <cellStyle name="Salomon Logo" xfId="4812"/>
    <cellStyle name="ScripFactor" xfId="4813"/>
    <cellStyle name="SectionHeading" xfId="4814"/>
    <cellStyle name="Shade" xfId="4815"/>
    <cellStyle name="Shaded" xfId="4816"/>
    <cellStyle name="Single Accounting" xfId="4817"/>
    <cellStyle name="SingleLineAcctgn" xfId="4818"/>
    <cellStyle name="SingleLinePercent" xfId="4819"/>
    <cellStyle name="Source Superscript" xfId="4820"/>
    <cellStyle name="Source Text" xfId="4821"/>
    <cellStyle name="ssp " xfId="4822"/>
    <cellStyle name="Standard" xfId="4823"/>
    <cellStyle name="Style 1" xfId="4824"/>
    <cellStyle name="Style 10" xfId="4825"/>
    <cellStyle name="Style 100" xfId="4826"/>
    <cellStyle name="Style 101" xfId="4827"/>
    <cellStyle name="Style 102" xfId="4828"/>
    <cellStyle name="Style 103" xfId="4829"/>
    <cellStyle name="Style 104" xfId="4830"/>
    <cellStyle name="Style 105" xfId="4831"/>
    <cellStyle name="Style 106" xfId="4832"/>
    <cellStyle name="Style 107" xfId="4833"/>
    <cellStyle name="Style 108" xfId="4834"/>
    <cellStyle name="Style 109" xfId="4835"/>
    <cellStyle name="Style 11" xfId="4836"/>
    <cellStyle name="Style 110" xfId="4837"/>
    <cellStyle name="Style 111" xfId="4838"/>
    <cellStyle name="Style 112" xfId="4839"/>
    <cellStyle name="Style 113" xfId="4840"/>
    <cellStyle name="Style 114" xfId="4841"/>
    <cellStyle name="Style 115" xfId="4842"/>
    <cellStyle name="Style 116" xfId="4843"/>
    <cellStyle name="Style 117" xfId="4844"/>
    <cellStyle name="Style 118" xfId="4845"/>
    <cellStyle name="Style 119" xfId="4846"/>
    <cellStyle name="Style 12" xfId="4847"/>
    <cellStyle name="Style 120" xfId="4848"/>
    <cellStyle name="Style 121" xfId="4849"/>
    <cellStyle name="Style 122" xfId="4850"/>
    <cellStyle name="Style 123" xfId="4851"/>
    <cellStyle name="Style 124" xfId="4852"/>
    <cellStyle name="Style 125" xfId="4853"/>
    <cellStyle name="Style 126" xfId="4854"/>
    <cellStyle name="Style 127" xfId="4855"/>
    <cellStyle name="Style 128" xfId="4856"/>
    <cellStyle name="Style 129" xfId="4857"/>
    <cellStyle name="Style 13" xfId="4858"/>
    <cellStyle name="Style 130" xfId="4859"/>
    <cellStyle name="Style 131" xfId="4860"/>
    <cellStyle name="Style 132" xfId="4861"/>
    <cellStyle name="Style 133" xfId="4862"/>
    <cellStyle name="Style 134" xfId="4863"/>
    <cellStyle name="Style 135" xfId="4864"/>
    <cellStyle name="Style 136" xfId="4865"/>
    <cellStyle name="Style 137" xfId="4866"/>
    <cellStyle name="Style 138" xfId="4867"/>
    <cellStyle name="Style 139" xfId="4868"/>
    <cellStyle name="Style 14" xfId="4869"/>
    <cellStyle name="Style 140" xfId="4870"/>
    <cellStyle name="Style 141" xfId="4871"/>
    <cellStyle name="Style 142" xfId="4872"/>
    <cellStyle name="Style 143" xfId="4873"/>
    <cellStyle name="Style 144" xfId="4874"/>
    <cellStyle name="Style 145" xfId="4875"/>
    <cellStyle name="Style 146" xfId="4876"/>
    <cellStyle name="Style 147" xfId="4877"/>
    <cellStyle name="Style 148" xfId="4878"/>
    <cellStyle name="Style 149" xfId="4879"/>
    <cellStyle name="Style 15" xfId="4880"/>
    <cellStyle name="Style 150" xfId="4881"/>
    <cellStyle name="Style 151" xfId="4882"/>
    <cellStyle name="Style 152" xfId="4883"/>
    <cellStyle name="Style 153" xfId="4884"/>
    <cellStyle name="Style 154" xfId="4885"/>
    <cellStyle name="Style 155" xfId="4886"/>
    <cellStyle name="Style 156" xfId="4887"/>
    <cellStyle name="Style 157" xfId="4888"/>
    <cellStyle name="Style 158" xfId="4889"/>
    <cellStyle name="Style 159" xfId="4890"/>
    <cellStyle name="Style 16" xfId="4891"/>
    <cellStyle name="Style 160" xfId="4892"/>
    <cellStyle name="Style 161" xfId="4893"/>
    <cellStyle name="Style 162" xfId="4894"/>
    <cellStyle name="Style 163" xfId="4895"/>
    <cellStyle name="Style 164" xfId="4896"/>
    <cellStyle name="Style 165" xfId="4897"/>
    <cellStyle name="Style 166" xfId="4898"/>
    <cellStyle name="Style 167" xfId="4899"/>
    <cellStyle name="Style 168" xfId="4900"/>
    <cellStyle name="Style 169" xfId="4901"/>
    <cellStyle name="Style 17" xfId="4902"/>
    <cellStyle name="Style 170" xfId="4903"/>
    <cellStyle name="Style 171" xfId="4904"/>
    <cellStyle name="Style 172" xfId="4905"/>
    <cellStyle name="Style 173" xfId="4906"/>
    <cellStyle name="Style 174" xfId="4907"/>
    <cellStyle name="Style 175" xfId="4908"/>
    <cellStyle name="Style 176" xfId="4909"/>
    <cellStyle name="Style 177" xfId="4910"/>
    <cellStyle name="Style 178" xfId="4911"/>
    <cellStyle name="Style 179" xfId="4912"/>
    <cellStyle name="Style 18" xfId="4913"/>
    <cellStyle name="Style 180" xfId="4914"/>
    <cellStyle name="Style 181" xfId="4915"/>
    <cellStyle name="Style 182" xfId="4916"/>
    <cellStyle name="Style 183" xfId="4917"/>
    <cellStyle name="Style 184" xfId="4918"/>
    <cellStyle name="Style 185" xfId="4919"/>
    <cellStyle name="Style 186" xfId="4920"/>
    <cellStyle name="Style 187" xfId="4921"/>
    <cellStyle name="Style 188" xfId="4922"/>
    <cellStyle name="Style 189" xfId="4923"/>
    <cellStyle name="Style 19" xfId="4924"/>
    <cellStyle name="Style 190" xfId="4925"/>
    <cellStyle name="Style 191" xfId="4926"/>
    <cellStyle name="Style 192" xfId="4927"/>
    <cellStyle name="Style 193" xfId="4928"/>
    <cellStyle name="Style 194" xfId="4929"/>
    <cellStyle name="Style 195" xfId="4930"/>
    <cellStyle name="Style 196" xfId="4931"/>
    <cellStyle name="Style 197" xfId="4932"/>
    <cellStyle name="Style 198" xfId="4933"/>
    <cellStyle name="Style 199" xfId="4934"/>
    <cellStyle name="Style 2" xfId="4935"/>
    <cellStyle name="Style 20" xfId="4936"/>
    <cellStyle name="Style 200" xfId="4937"/>
    <cellStyle name="Style 201" xfId="4938"/>
    <cellStyle name="Style 202" xfId="4939"/>
    <cellStyle name="Style 203" xfId="4940"/>
    <cellStyle name="Style 204" xfId="4941"/>
    <cellStyle name="Style 205" xfId="4942"/>
    <cellStyle name="Style 206" xfId="4943"/>
    <cellStyle name="Style 207" xfId="4944"/>
    <cellStyle name="Style 208" xfId="4945"/>
    <cellStyle name="Style 209" xfId="4946"/>
    <cellStyle name="Style 21" xfId="4947"/>
    <cellStyle name="Style 21 2" xfId="4948"/>
    <cellStyle name="Style 22" xfId="4949"/>
    <cellStyle name="Style 22 2" xfId="4950"/>
    <cellStyle name="Style 22 3" xfId="4951"/>
    <cellStyle name="Style 22 4" xfId="4952"/>
    <cellStyle name="Style 24" xfId="4953"/>
    <cellStyle name="Style 24 2" xfId="4954"/>
    <cellStyle name="Style 24 3" xfId="4955"/>
    <cellStyle name="Style 24 4" xfId="4956"/>
    <cellStyle name="Style 25" xfId="4957"/>
    <cellStyle name="Style 25 2" xfId="4958"/>
    <cellStyle name="Style 25 3" xfId="4959"/>
    <cellStyle name="Style 26" xfId="4960"/>
    <cellStyle name="Style 26 2" xfId="4961"/>
    <cellStyle name="Style 26 3" xfId="4962"/>
    <cellStyle name="Style 26 4" xfId="4963"/>
    <cellStyle name="Style 27" xfId="4964"/>
    <cellStyle name="Style 28" xfId="4965"/>
    <cellStyle name="Style 29" xfId="4966"/>
    <cellStyle name="Style 3" xfId="4967"/>
    <cellStyle name="Style 30" xfId="4968"/>
    <cellStyle name="Style 31" xfId="4969"/>
    <cellStyle name="Style 32" xfId="4970"/>
    <cellStyle name="Style 33" xfId="4971"/>
    <cellStyle name="Style 34" xfId="4972"/>
    <cellStyle name="Style 35" xfId="4973"/>
    <cellStyle name="Style 36" xfId="4974"/>
    <cellStyle name="Style 37" xfId="4975"/>
    <cellStyle name="Style 38" xfId="4976"/>
    <cellStyle name="Style 39" xfId="4977"/>
    <cellStyle name="Style 4" xfId="4978"/>
    <cellStyle name="Style 40" xfId="4979"/>
    <cellStyle name="Style 41" xfId="4980"/>
    <cellStyle name="Style 42" xfId="4981"/>
    <cellStyle name="Style 43" xfId="4982"/>
    <cellStyle name="Style 44" xfId="4983"/>
    <cellStyle name="Style 45" xfId="4984"/>
    <cellStyle name="Style 46" xfId="4985"/>
    <cellStyle name="Style 47" xfId="4986"/>
    <cellStyle name="Style 48" xfId="4987"/>
    <cellStyle name="Style 49" xfId="4988"/>
    <cellStyle name="Style 5" xfId="4989"/>
    <cellStyle name="Style 50" xfId="4990"/>
    <cellStyle name="Style 51" xfId="4991"/>
    <cellStyle name="Style 52" xfId="4992"/>
    <cellStyle name="Style 53" xfId="4993"/>
    <cellStyle name="Style 54" xfId="4994"/>
    <cellStyle name="Style 55" xfId="4995"/>
    <cellStyle name="Style 56" xfId="4996"/>
    <cellStyle name="Style 57" xfId="4997"/>
    <cellStyle name="Style 58" xfId="4998"/>
    <cellStyle name="Style 59" xfId="4999"/>
    <cellStyle name="Style 6" xfId="5000"/>
    <cellStyle name="Style 60" xfId="5001"/>
    <cellStyle name="Style 61" xfId="5002"/>
    <cellStyle name="Style 62" xfId="5003"/>
    <cellStyle name="Style 63" xfId="5004"/>
    <cellStyle name="Style 64" xfId="5005"/>
    <cellStyle name="Style 65" xfId="5006"/>
    <cellStyle name="Style 66" xfId="5007"/>
    <cellStyle name="Style 67" xfId="5008"/>
    <cellStyle name="Style 68" xfId="5009"/>
    <cellStyle name="Style 69" xfId="5010"/>
    <cellStyle name="Style 7" xfId="5011"/>
    <cellStyle name="Style 70" xfId="5012"/>
    <cellStyle name="Style 71" xfId="5013"/>
    <cellStyle name="Style 72" xfId="5014"/>
    <cellStyle name="Style 73" xfId="5015"/>
    <cellStyle name="Style 74" xfId="5016"/>
    <cellStyle name="Style 75" xfId="5017"/>
    <cellStyle name="Style 76" xfId="5018"/>
    <cellStyle name="Style 77" xfId="5019"/>
    <cellStyle name="Style 78" xfId="5020"/>
    <cellStyle name="Style 79" xfId="5021"/>
    <cellStyle name="Style 8" xfId="5022"/>
    <cellStyle name="Style 80" xfId="5023"/>
    <cellStyle name="Style 81" xfId="5024"/>
    <cellStyle name="Style 82" xfId="5025"/>
    <cellStyle name="Style 83" xfId="5026"/>
    <cellStyle name="Style 84" xfId="5027"/>
    <cellStyle name="Style 85" xfId="5028"/>
    <cellStyle name="Style 86" xfId="5029"/>
    <cellStyle name="Style 87" xfId="5030"/>
    <cellStyle name="Style 88" xfId="5031"/>
    <cellStyle name="Style 89" xfId="5032"/>
    <cellStyle name="Style 9" xfId="5033"/>
    <cellStyle name="Style 90" xfId="5034"/>
    <cellStyle name="Style 91" xfId="5035"/>
    <cellStyle name="Style 92" xfId="5036"/>
    <cellStyle name="Style 93" xfId="5037"/>
    <cellStyle name="Style 94" xfId="5038"/>
    <cellStyle name="Style 95" xfId="5039"/>
    <cellStyle name="Style 96" xfId="5040"/>
    <cellStyle name="Style 97" xfId="5041"/>
    <cellStyle name="Style 98" xfId="5042"/>
    <cellStyle name="Style 99" xfId="5043"/>
    <cellStyle name="STYLE1" xfId="5044"/>
    <cellStyle name="STYLE2" xfId="5045"/>
    <cellStyle name="STYLE3" xfId="5046"/>
    <cellStyle name="Subhead" xfId="5047"/>
    <cellStyle name="Subtotal_left" xfId="5048"/>
    <cellStyle name="SwitchCell" xfId="5049"/>
    <cellStyle name="t" xfId="5050"/>
    <cellStyle name="Table Col Head" xfId="5051"/>
    <cellStyle name="Table Head" xfId="5052"/>
    <cellStyle name="Table Head Aligned" xfId="5053"/>
    <cellStyle name="Table Head Blue" xfId="5054"/>
    <cellStyle name="Table Head Green" xfId="5055"/>
    <cellStyle name="Table Head_Val_Sum_Graph" xfId="5056"/>
    <cellStyle name="Table Sub Head" xfId="5057"/>
    <cellStyle name="Table Text" xfId="5058"/>
    <cellStyle name="Table Title" xfId="5059"/>
    <cellStyle name="Table Units" xfId="5060"/>
    <cellStyle name="Table_Header" xfId="5061"/>
    <cellStyle name="TableBorder" xfId="5062"/>
    <cellStyle name="TableColumnHeader" xfId="5063"/>
    <cellStyle name="TableHeading" xfId="5064"/>
    <cellStyle name="TableHighlight" xfId="5065"/>
    <cellStyle name="TableNote" xfId="5066"/>
    <cellStyle name="test a style" xfId="5067"/>
    <cellStyle name="Text 1" xfId="5068"/>
    <cellStyle name="Text Head 1" xfId="5069"/>
    <cellStyle name="Text Indent A" xfId="5070"/>
    <cellStyle name="Text Indent B" xfId="5071"/>
    <cellStyle name="Text Indent C" xfId="5072"/>
    <cellStyle name="Text Wrap" xfId="5073"/>
    <cellStyle name="Time" xfId="5074"/>
    <cellStyle name="Times 10" xfId="5075"/>
    <cellStyle name="Times 12" xfId="5076"/>
    <cellStyle name="Times New Roman" xfId="5077"/>
    <cellStyle name="Title 2 2" xfId="5078"/>
    <cellStyle name="Title 3" xfId="5079"/>
    <cellStyle name="Title-2" xfId="5080"/>
    <cellStyle name="title1" xfId="5081"/>
    <cellStyle name="title2" xfId="5082"/>
    <cellStyle name="Titles" xfId="5083"/>
    <cellStyle name="titre_col" xfId="5084"/>
    <cellStyle name="TOC" xfId="5085"/>
    <cellStyle name="Total 2 10" xfId="5086"/>
    <cellStyle name="Total 2 4" xfId="5087"/>
    <cellStyle name="Total 2 5" xfId="5088"/>
    <cellStyle name="Total 2 6" xfId="5089"/>
    <cellStyle name="Total 2 7" xfId="5090"/>
    <cellStyle name="Total 2 8" xfId="5091"/>
    <cellStyle name="Total 2 9" xfId="5092"/>
    <cellStyle name="Total 3" xfId="5093"/>
    <cellStyle name="Total Bold" xfId="5094"/>
    <cellStyle name="Totals" xfId="5095"/>
    <cellStyle name="Underline_Single" xfId="5096"/>
    <cellStyle name="UnProtectedCalc" xfId="5097"/>
    <cellStyle name="Valuta (0)_Sheet1" xfId="5098"/>
    <cellStyle name="Valuta_piv_polio" xfId="5099"/>
    <cellStyle name="Währung [0]_A17 - 31.03.1998" xfId="5100"/>
    <cellStyle name="Währung_A17 - 31.03.1998" xfId="5101"/>
    <cellStyle name="Warburg" xfId="5102"/>
    <cellStyle name="Warning Text 2 2" xfId="5103"/>
    <cellStyle name="Warning Text 2 3" xfId="5104"/>
    <cellStyle name="Warning Text 2 4" xfId="5105"/>
    <cellStyle name="Warning Text 2 5" xfId="5106"/>
    <cellStyle name="Warning Text 2 6" xfId="5107"/>
    <cellStyle name="Warning Text 2 7" xfId="5108"/>
    <cellStyle name="Warning Text 2 8" xfId="5109"/>
    <cellStyle name="Warning Text 2 9" xfId="5110"/>
    <cellStyle name="Warning Text 3" xfId="5111"/>
    <cellStyle name="wild guess" xfId="5112"/>
    <cellStyle name="Wildguess" xfId="5113"/>
    <cellStyle name="Year" xfId="5114"/>
    <cellStyle name="Year Estimate" xfId="5115"/>
    <cellStyle name="Year, Actual" xfId="5116"/>
    <cellStyle name="YearE_ Pies " xfId="5117"/>
    <cellStyle name="YearFormat" xfId="5118"/>
    <cellStyle name="Yen" xfId="5119"/>
    <cellStyle name="YesNo" xfId="5120"/>
    <cellStyle name="쬞\?1@" xfId="5121"/>
    <cellStyle name="千位分隔 2" xfId="5122"/>
    <cellStyle name="常规 2" xfId="5123"/>
    <cellStyle name="標準_car_JP" xfId="5124"/>
    <cellStyle name="Followed Hyperlink" xfId="5125" hidden="1" builtinId="9"/>
    <cellStyle name="Followed Hyperlink" xfId="5126" hidden="1" builtinId="9"/>
    <cellStyle name="Followed Hyperlink" xfId="5127" hidden="1" builtinId="9"/>
    <cellStyle name="Followed Hyperlink" xfId="5128" hidden="1" builtinId="9"/>
    <cellStyle name="Followed Hyperlink" xfId="5129" hidden="1" builtinId="9"/>
    <cellStyle name="Followed Hyperlink" xfId="5130" hidden="1" builtinId="9"/>
    <cellStyle name="Followed Hyperlink" xfId="5131" hidden="1" builtinId="9"/>
    <cellStyle name="Followed Hyperlink" xfId="5132" hidden="1" builtinId="9"/>
    <cellStyle name="Followed Hyperlink" xfId="5133" hidden="1" builtinId="9"/>
    <cellStyle name="Followed Hyperlink" xfId="5134" hidden="1" builtinId="9"/>
    <cellStyle name="Followed Hyperlink" xfId="5135" hidden="1" builtinId="9"/>
    <cellStyle name="Followed Hyperlink" xfId="5136" hidden="1" builtinId="9"/>
    <cellStyle name="Followed Hyperlink" xfId="5137" hidden="1" builtinId="9"/>
    <cellStyle name="Followed Hyperlink" xfId="5138" hidden="1" builtinId="9"/>
    <cellStyle name="Followed Hyperlink" xfId="5139" hidden="1" builtinId="9"/>
    <cellStyle name="Followed Hyperlink" xfId="5140" hidden="1" builtinId="9"/>
    <cellStyle name="Followed Hyperlink" xfId="5141" hidden="1" builtinId="9"/>
    <cellStyle name="Followed Hyperlink" xfId="5142" hidden="1" builtinId="9"/>
    <cellStyle name="Followed Hyperlink" xfId="5143" hidden="1" builtinId="9"/>
    <cellStyle name="Followed Hyperlink" xfId="5144" hidden="1" builtinId="9"/>
    <cellStyle name="Followed Hyperlink" xfId="5145" hidden="1" builtinId="9"/>
    <cellStyle name="Followed Hyperlink" xfId="5146" hidden="1" builtinId="9"/>
    <cellStyle name="Followed Hyperlink" xfId="5147" hidden="1" builtinId="9"/>
    <cellStyle name="Followed Hyperlink" xfId="5148" hidden="1" builtinId="9"/>
    <cellStyle name="Followed Hyperlink" xfId="5149" hidden="1" builtinId="9"/>
    <cellStyle name="Followed Hyperlink" xfId="5150" hidden="1" builtinId="9"/>
    <cellStyle name="Followed Hyperlink" xfId="5151" hidden="1" builtinId="9"/>
    <cellStyle name="Followed Hyperlink" xfId="5152" hidden="1" builtinId="9"/>
    <cellStyle name="Followed Hyperlink" xfId="5153" hidden="1" builtinId="9"/>
    <cellStyle name="Followed Hyperlink" xfId="5154" hidden="1" builtinId="9"/>
    <cellStyle name="Followed Hyperlink" xfId="5155" hidden="1" builtinId="9"/>
    <cellStyle name="Followed Hyperlink" xfId="5156" hidden="1" builtinId="9"/>
    <cellStyle name="Followed Hyperlink" xfId="5157" hidden="1" builtinId="9"/>
    <cellStyle name="Followed Hyperlink" xfId="5158" hidden="1" builtinId="9"/>
    <cellStyle name="Followed Hyperlink" xfId="5159" hidden="1" builtinId="9"/>
    <cellStyle name="Followed Hyperlink" xfId="5160" hidden="1" builtinId="9"/>
    <cellStyle name="Followed Hyperlink" xfId="5161" hidden="1" builtinId="9"/>
    <cellStyle name="Followed Hyperlink" xfId="5162" hidden="1" builtinId="9"/>
    <cellStyle name="Followed Hyperlink" xfId="5163" hidden="1" builtinId="9"/>
    <cellStyle name="Followed Hyperlink" xfId="5164" hidden="1" builtinId="9"/>
    <cellStyle name="Followed Hyperlink" xfId="5165" hidden="1" builtinId="9"/>
    <cellStyle name="Followed Hyperlink" xfId="5166" hidden="1" builtinId="9"/>
    <cellStyle name="Normal 2 48" xfId="5167"/>
    <cellStyle name="Followed Hyperlink" xfId="5168" hidden="1" builtinId="9"/>
    <cellStyle name="Followed Hyperlink" xfId="5169" hidden="1" builtinId="9"/>
    <cellStyle name="Followed Hyperlink" xfId="5170" hidden="1" builtinId="9"/>
    <cellStyle name="Followed Hyperlink" xfId="5171" hidden="1" builtinId="9"/>
    <cellStyle name="Followed Hyperlink" xfId="5172" hidden="1" builtinId="9"/>
    <cellStyle name="Followed Hyperlink" xfId="5173" hidden="1" builtinId="9"/>
    <cellStyle name="Followed Hyperlink" xfId="5174" hidden="1" builtinId="9"/>
    <cellStyle name="Followed Hyperlink" xfId="5175" hidden="1" builtinId="9"/>
    <cellStyle name="Followed Hyperlink" xfId="5176" hidden="1" builtinId="9"/>
    <cellStyle name="Followed Hyperlink" xfId="5177" hidden="1" builtinId="9"/>
    <cellStyle name="Followed Hyperlink" xfId="5178" hidden="1" builtinId="9"/>
    <cellStyle name="Followed Hyperlink" xfId="5179" hidden="1" builtinId="9"/>
    <cellStyle name="Followed Hyperlink" xfId="5180" hidden="1" builtinId="9"/>
    <cellStyle name="Followed Hyperlink" xfId="5181" hidden="1" builtinId="9"/>
    <cellStyle name="Followed Hyperlink" xfId="5182" hidden="1" builtinId="9"/>
    <cellStyle name="Followed Hyperlink" xfId="5183" hidden="1" builtinId="9"/>
    <cellStyle name="Followed Hyperlink" xfId="5184" hidden="1" builtinId="9"/>
    <cellStyle name="Followed Hyperlink" xfId="5185" hidden="1" builtinId="9"/>
    <cellStyle name="Followed Hyperlink" xfId="5186" hidden="1" builtinId="9"/>
    <cellStyle name="Followed Hyperlink" xfId="5187" hidden="1" builtinId="9"/>
    <cellStyle name="Followed Hyperlink" xfId="5188" hidden="1" builtinId="9"/>
    <cellStyle name="Followed Hyperlink" xfId="5189" hidden="1" builtinId="9"/>
    <cellStyle name="Followed Hyperlink" xfId="5190" hidden="1" builtinId="9"/>
    <cellStyle name="Followed Hyperlink" xfId="5191" hidden="1" builtinId="9"/>
    <cellStyle name="Followed Hyperlink" xfId="5192" hidden="1" builtinId="9"/>
    <cellStyle name="Followed Hyperlink" xfId="5193" hidden="1" builtinId="9"/>
    <cellStyle name="Followed Hyperlink" xfId="5194" hidden="1" builtinId="9"/>
    <cellStyle name="Followed Hyperlink" xfId="5195" hidden="1" builtinId="9"/>
    <cellStyle name="Followed Hyperlink" xfId="5196" hidden="1" builtinId="9"/>
    <cellStyle name="Followed Hyperlink" xfId="5197" hidden="1" builtinId="9"/>
    <cellStyle name="Followed Hyperlink" xfId="5198" hidden="1" builtinId="9"/>
    <cellStyle name="Followed Hyperlink" xfId="5199" hidden="1" builtinId="9"/>
    <cellStyle name="Followed Hyperlink" xfId="5200" hidden="1" builtinId="9"/>
    <cellStyle name="Followed Hyperlink" xfId="5201" hidden="1" builtinId="9"/>
    <cellStyle name="Followed Hyperlink" xfId="5202" hidden="1" builtinId="9"/>
    <cellStyle name="Followed Hyperlink" xfId="5203" hidden="1" builtinId="9"/>
    <cellStyle name="Followed Hyperlink" xfId="5204" hidden="1" builtinId="9"/>
    <cellStyle name="Followed Hyperlink" xfId="5205" hidden="1" builtinId="9"/>
    <cellStyle name="Followed Hyperlink" xfId="5206" hidden="1" builtinId="9"/>
    <cellStyle name="Followed Hyperlink" xfId="5207" hidden="1" builtinId="9"/>
    <cellStyle name="Followed Hyperlink" xfId="5208" hidden="1" builtinId="9"/>
    <cellStyle name="Followed Hyperlink" xfId="5209" hidden="1" builtinId="9"/>
    <cellStyle name="Followed Hyperlink" xfId="5210" hidden="1" builtinId="9"/>
    <cellStyle name="Followed Hyperlink" xfId="5211" hidden="1" builtinId="9"/>
    <cellStyle name="Followed Hyperlink" xfId="5212" hidden="1" builtinId="9"/>
    <cellStyle name="Followed Hyperlink" xfId="5213" hidden="1" builtinId="9"/>
    <cellStyle name="Followed Hyperlink" xfId="5214" hidden="1" builtinId="9"/>
    <cellStyle name="Followed Hyperlink" xfId="5215" hidden="1" builtinId="9"/>
    <cellStyle name="Followed Hyperlink" xfId="5216" hidden="1" builtinId="9"/>
    <cellStyle name="Followed Hyperlink" xfId="5217" hidden="1" builtinId="9"/>
    <cellStyle name="Followed Hyperlink" xfId="5218" hidden="1" builtinId="9"/>
    <cellStyle name="Followed Hyperlink" xfId="5219" hidden="1" builtinId="9"/>
    <cellStyle name="Followed Hyperlink" xfId="5220" hidden="1" builtinId="9"/>
    <cellStyle name="Followed Hyperlink" xfId="5221" hidden="1" builtinId="9"/>
    <cellStyle name="Followed Hyperlink" xfId="5222" hidden="1" builtinId="9"/>
    <cellStyle name="Followed Hyperlink" xfId="5223" hidden="1" builtinId="9"/>
    <cellStyle name="Followed Hyperlink" xfId="5224" hidden="1" builtinId="9"/>
    <cellStyle name="Followed Hyperlink" xfId="5225" hidden="1" builtinId="9"/>
    <cellStyle name="Followed Hyperlink" xfId="5226" hidden="1" builtinId="9"/>
    <cellStyle name="Followed Hyperlink" xfId="5227" hidden="1" builtinId="9"/>
    <cellStyle name="Followed Hyperlink" xfId="5228" hidden="1" builtinId="9"/>
    <cellStyle name="Followed Hyperlink" xfId="5229" hidden="1" builtinId="9"/>
    <cellStyle name="Followed Hyperlink" xfId="5230" hidden="1" builtinId="9"/>
    <cellStyle name="Followed Hyperlink" xfId="5231" hidden="1" builtinId="9"/>
    <cellStyle name="Followed Hyperlink" xfId="5232" hidden="1" builtinId="9"/>
    <cellStyle name="Followed Hyperlink" xfId="5233" hidden="1" builtinId="9"/>
    <cellStyle name="Followed Hyperlink" xfId="5234" hidden="1" builtinId="9"/>
    <cellStyle name="Followed Hyperlink" xfId="5235" hidden="1" builtinId="9"/>
    <cellStyle name="Followed Hyperlink" xfId="5236" hidden="1" builtinId="9"/>
    <cellStyle name="Followed Hyperlink" xfId="5237" hidden="1" builtinId="9"/>
    <cellStyle name="Followed Hyperlink" xfId="5238" hidden="1" builtinId="9"/>
    <cellStyle name="Followed Hyperlink" xfId="5239" hidden="1" builtinId="9"/>
    <cellStyle name="Followed Hyperlink" xfId="5240" hidden="1" builtinId="9"/>
    <cellStyle name="Followed Hyperlink" xfId="5241" hidden="1" builtinId="9"/>
    <cellStyle name="Followed Hyperlink" xfId="5242" hidden="1" builtinId="9"/>
    <cellStyle name="Followed Hyperlink" xfId="5243" hidden="1" builtinId="9"/>
    <cellStyle name="Followed Hyperlink" xfId="5244" hidden="1" builtinId="9"/>
    <cellStyle name="Followed Hyperlink" xfId="5245" hidden="1" builtinId="9"/>
    <cellStyle name="Followed Hyperlink" xfId="5246" hidden="1" builtinId="9"/>
    <cellStyle name="Followed Hyperlink" xfId="5247" hidden="1" builtinId="9"/>
    <cellStyle name="Followed Hyperlink" xfId="5248" hidden="1" builtinId="9"/>
    <cellStyle name="Followed Hyperlink" xfId="5249" hidden="1" builtinId="9"/>
    <cellStyle name="Followed Hyperlink" xfId="5250" hidden="1" builtinId="9"/>
    <cellStyle name="Followed Hyperlink" xfId="5251" hidden="1" builtinId="9"/>
    <cellStyle name="Followed Hyperlink" xfId="5252" hidden="1" builtinId="9"/>
    <cellStyle name="Followed Hyperlink" xfId="5253" hidden="1" builtinId="9"/>
    <cellStyle name="Followed Hyperlink" xfId="5254" hidden="1" builtinId="9"/>
    <cellStyle name="Followed Hyperlink" xfId="5255" hidden="1" builtinId="9"/>
    <cellStyle name="Followed Hyperlink" xfId="5256" hidden="1" builtinId="9"/>
    <cellStyle name="Followed Hyperlink" xfId="5257" hidden="1" builtinId="9"/>
    <cellStyle name="Followed Hyperlink" xfId="5258" hidden="1" builtinId="9"/>
    <cellStyle name="Followed Hyperlink" xfId="5259" hidden="1" builtinId="9"/>
    <cellStyle name="Followed Hyperlink" xfId="5260" hidden="1" builtinId="9"/>
    <cellStyle name="Followed Hyperlink" xfId="5261" hidden="1" builtinId="9"/>
    <cellStyle name="Followed Hyperlink" xfId="5262" hidden="1" builtinId="9"/>
    <cellStyle name="Followed Hyperlink" xfId="5263" hidden="1" builtinId="9"/>
    <cellStyle name="Followed Hyperlink" xfId="5264" hidden="1" builtinId="9"/>
    <cellStyle name="Followed Hyperlink" xfId="5265" hidden="1" builtinId="9"/>
    <cellStyle name="Followed Hyperlink" xfId="5266" hidden="1" builtinId="9"/>
    <cellStyle name="Followed Hyperlink" xfId="5267" hidden="1" builtinId="9"/>
    <cellStyle name="Followed Hyperlink" xfId="5268" hidden="1" builtinId="9"/>
    <cellStyle name="Followed Hyperlink" xfId="5269" hidden="1" builtinId="9"/>
    <cellStyle name="Followed Hyperlink" xfId="5270" hidden="1" builtinId="9"/>
    <cellStyle name="Followed Hyperlink" xfId="5271" hidden="1" builtinId="9"/>
    <cellStyle name="Followed Hyperlink" xfId="5272" hidden="1" builtinId="9"/>
    <cellStyle name="Followed Hyperlink" xfId="5273" hidden="1" builtinId="9"/>
    <cellStyle name="Followed Hyperlink" xfId="5274" hidden="1" builtinId="9"/>
    <cellStyle name="Followed Hyperlink" xfId="5275" hidden="1" builtinId="9"/>
    <cellStyle name="Followed Hyperlink" xfId="5276" hidden="1" builtinId="9"/>
    <cellStyle name="Followed Hyperlink" xfId="5277" hidden="1" builtinId="9"/>
    <cellStyle name="Followed Hyperlink" xfId="5278" hidden="1" builtinId="9"/>
    <cellStyle name="Followed Hyperlink" xfId="5279" hidden="1" builtinId="9"/>
    <cellStyle name="Followed Hyperlink" xfId="5280" hidden="1" builtinId="9"/>
    <cellStyle name="Followed Hyperlink" xfId="5281" hidden="1" builtinId="9"/>
    <cellStyle name="Followed Hyperlink" xfId="5282" hidden="1" builtinId="9"/>
    <cellStyle name="Followed Hyperlink" xfId="5283" hidden="1" builtinId="9"/>
    <cellStyle name="Followed Hyperlink" xfId="5284" hidden="1" builtinId="9"/>
    <cellStyle name="Followed Hyperlink" xfId="5285" hidden="1" builtinId="9"/>
    <cellStyle name="Followed Hyperlink" xfId="5286" hidden="1" builtinId="9"/>
    <cellStyle name="Followed Hyperlink" xfId="5287" hidden="1" builtinId="9"/>
    <cellStyle name="Followed Hyperlink" xfId="5288" hidden="1" builtinId="9"/>
    <cellStyle name="Followed Hyperlink" xfId="5289" hidden="1" builtinId="9"/>
    <cellStyle name="Followed Hyperlink" xfId="5290" hidden="1" builtinId="9"/>
    <cellStyle name="Followed Hyperlink" xfId="5291" hidden="1" builtinId="9"/>
    <cellStyle name="Followed Hyperlink" xfId="5292" hidden="1" builtinId="9"/>
    <cellStyle name="Followed Hyperlink" xfId="5293" hidden="1" builtinId="9"/>
    <cellStyle name="Followed Hyperlink" xfId="5294" hidden="1" builtinId="9"/>
    <cellStyle name="Followed Hyperlink" xfId="5295" hidden="1" builtinId="9"/>
    <cellStyle name="Followed Hyperlink" xfId="5296" hidden="1" builtinId="9"/>
    <cellStyle name="Followed Hyperlink" xfId="5297" hidden="1" builtinId="9"/>
    <cellStyle name="Followed Hyperlink" xfId="5298" hidden="1" builtinId="9"/>
    <cellStyle name="Followed Hyperlink" xfId="5299" hidden="1" builtinId="9"/>
    <cellStyle name="Followed Hyperlink" xfId="5300" hidden="1" builtinId="9"/>
    <cellStyle name="Followed Hyperlink" xfId="5301" hidden="1" builtinId="9"/>
    <cellStyle name="Followed Hyperlink" xfId="5302" hidden="1" builtinId="9"/>
    <cellStyle name="Followed Hyperlink" xfId="5303" hidden="1" builtinId="9"/>
    <cellStyle name="Followed Hyperlink" xfId="5304" hidden="1" builtinId="9"/>
    <cellStyle name="Followed Hyperlink" xfId="5305" hidden="1" builtinId="9"/>
    <cellStyle name="Followed Hyperlink" xfId="5306" hidden="1" builtinId="9"/>
    <cellStyle name="Followed Hyperlink" xfId="5307" hidden="1" builtinId="9"/>
    <cellStyle name="Followed Hyperlink" xfId="5308" hidden="1" builtinId="9"/>
    <cellStyle name="Followed Hyperlink" xfId="5309" hidden="1" builtinId="9"/>
    <cellStyle name="Followed Hyperlink" xfId="5310" hidden="1" builtinId="9"/>
    <cellStyle name="Followed Hyperlink" xfId="5311" hidden="1" builtinId="9"/>
    <cellStyle name="Followed Hyperlink" xfId="5312" hidden="1" builtinId="9"/>
    <cellStyle name="Followed Hyperlink" xfId="5313" hidden="1" builtinId="9"/>
    <cellStyle name="Followed Hyperlink" xfId="5314" hidden="1" builtinId="9"/>
    <cellStyle name="Followed Hyperlink" xfId="5315" hidden="1" builtinId="9"/>
    <cellStyle name="Followed Hyperlink" xfId="5316" hidden="1" builtinId="9"/>
    <cellStyle name="Followed Hyperlink" xfId="5317" hidden="1" builtinId="9"/>
    <cellStyle name="Followed Hyperlink" xfId="5318" hidden="1" builtinId="9"/>
    <cellStyle name="Followed Hyperlink" xfId="5319" hidden="1" builtinId="9"/>
    <cellStyle name="Followed Hyperlink" xfId="5320" hidden="1" builtinId="9"/>
    <cellStyle name="Followed Hyperlink" xfId="5321" hidden="1" builtinId="9"/>
    <cellStyle name="Followed Hyperlink" xfId="5322" hidden="1" builtinId="9"/>
    <cellStyle name="Followed Hyperlink" xfId="5323" hidden="1" builtinId="9"/>
    <cellStyle name="Followed Hyperlink" xfId="5324" hidden="1" builtinId="9"/>
    <cellStyle name="Followed Hyperlink" xfId="5325" hidden="1" builtinId="9"/>
    <cellStyle name="Followed Hyperlink" xfId="5326" hidden="1" builtinId="9"/>
    <cellStyle name="Followed Hyperlink" xfId="5327" hidden="1" builtinId="9"/>
    <cellStyle name="Followed Hyperlink" xfId="5328" hidden="1" builtinId="9"/>
    <cellStyle name="Followed Hyperlink" xfId="5329" hidden="1" builtinId="9"/>
    <cellStyle name="Followed Hyperlink" xfId="5330" hidden="1" builtinId="9"/>
    <cellStyle name="Followed Hyperlink" xfId="5331" hidden="1" builtinId="9"/>
    <cellStyle name="Followed Hyperlink" xfId="5332" hidden="1" builtinId="9"/>
    <cellStyle name="Followed Hyperlink" xfId="5333" hidden="1" builtinId="9"/>
    <cellStyle name="Followed Hyperlink" xfId="5334" hidden="1" builtinId="9"/>
    <cellStyle name="Followed Hyperlink" xfId="5335" hidden="1" builtinId="9"/>
    <cellStyle name="Followed Hyperlink" xfId="5336" hidden="1" builtinId="9"/>
    <cellStyle name="Followed Hyperlink" xfId="5337" hidden="1" builtinId="9"/>
    <cellStyle name="Followed Hyperlink" xfId="5338" hidden="1" builtinId="9"/>
    <cellStyle name="Followed Hyperlink" xfId="5339" hidden="1" builtinId="9"/>
    <cellStyle name="Followed Hyperlink" xfId="5340" hidden="1" builtinId="9"/>
    <cellStyle name="Followed Hyperlink" xfId="5341" hidden="1" builtinId="9"/>
    <cellStyle name="Followed Hyperlink" xfId="5342" hidden="1" builtinId="9"/>
    <cellStyle name="Followed Hyperlink" xfId="5343" hidden="1" builtinId="9"/>
    <cellStyle name="Followed Hyperlink" xfId="5344" hidden="1" builtinId="9"/>
    <cellStyle name="Followed Hyperlink" xfId="5345" hidden="1" builtinId="9"/>
    <cellStyle name="Followed Hyperlink" xfId="5346" hidden="1" builtinId="9"/>
    <cellStyle name="Followed Hyperlink" xfId="5347" hidden="1" builtinId="9"/>
    <cellStyle name="Followed Hyperlink" xfId="5348" hidden="1" builtinId="9"/>
    <cellStyle name="Followed Hyperlink" xfId="5349" hidden="1" builtinId="9"/>
    <cellStyle name="Followed Hyperlink" xfId="5350" hidden="1" builtinId="9"/>
    <cellStyle name="Followed Hyperlink" xfId="5351" hidden="1" builtinId="9"/>
    <cellStyle name="Followed Hyperlink" xfId="5352" hidden="1" builtinId="9"/>
    <cellStyle name="Followed Hyperlink" xfId="5353" hidden="1" builtinId="9"/>
    <cellStyle name="Followed Hyperlink" xfId="5354" hidden="1" builtinId="9"/>
    <cellStyle name="Followed Hyperlink" xfId="5355" hidden="1" builtinId="9"/>
    <cellStyle name="Followed Hyperlink" xfId="5356" hidden="1" builtinId="9"/>
    <cellStyle name="Followed Hyperlink" xfId="5357" hidden="1" builtinId="9"/>
    <cellStyle name="Followed Hyperlink" xfId="5358" hidden="1" builtinId="9"/>
    <cellStyle name="Followed Hyperlink" xfId="5359" hidden="1" builtinId="9"/>
    <cellStyle name="Followed Hyperlink" xfId="5360" hidden="1" builtinId="9"/>
    <cellStyle name="Followed Hyperlink" xfId="5361" hidden="1" builtinId="9"/>
    <cellStyle name="Followed Hyperlink" xfId="5362" hidden="1" builtinId="9"/>
    <cellStyle name="Followed Hyperlink" xfId="5363" hidden="1" builtinId="9"/>
    <cellStyle name="Followed Hyperlink" xfId="5364" hidden="1" builtinId="9"/>
    <cellStyle name="Followed Hyperlink" xfId="5365" hidden="1" builtinId="9"/>
    <cellStyle name="Followed Hyperlink" xfId="5366" hidden="1" builtinId="9"/>
    <cellStyle name="Followed Hyperlink" xfId="5367" hidden="1" builtinId="9"/>
    <cellStyle name="Followed Hyperlink" xfId="5368" hidden="1" builtinId="9"/>
    <cellStyle name="Followed Hyperlink" xfId="5369" hidden="1" builtinId="9"/>
    <cellStyle name="Followed Hyperlink" xfId="5370" hidden="1" builtinId="9"/>
    <cellStyle name="Followed Hyperlink" xfId="5371" hidden="1" builtinId="9"/>
    <cellStyle name="Followed Hyperlink" xfId="5372" hidden="1" builtinId="9"/>
    <cellStyle name="Followed Hyperlink" xfId="5373" hidden="1" builtinId="9"/>
    <cellStyle name="Followed Hyperlink" xfId="5374" hidden="1" builtinId="9"/>
    <cellStyle name="Followed Hyperlink" xfId="5375" hidden="1" builtinId="9"/>
    <cellStyle name="Followed Hyperlink" xfId="5376" hidden="1" builtinId="9"/>
    <cellStyle name="Followed Hyperlink" xfId="5377" hidden="1" builtinId="9"/>
    <cellStyle name="Followed Hyperlink" xfId="5378" hidden="1" builtinId="9"/>
    <cellStyle name="Followed Hyperlink" xfId="5379" hidden="1" builtinId="9"/>
    <cellStyle name="Followed Hyperlink" xfId="5380" hidden="1" builtinId="9"/>
    <cellStyle name="Followed Hyperlink" xfId="5381" hidden="1" builtinId="9"/>
    <cellStyle name="Followed Hyperlink" xfId="5382" hidden="1" builtinId="9"/>
    <cellStyle name="Followed Hyperlink" xfId="5383" hidden="1" builtinId="9"/>
    <cellStyle name="Followed Hyperlink" xfId="5384" hidden="1" builtinId="9"/>
    <cellStyle name="Followed Hyperlink" xfId="5385" hidden="1" builtinId="9"/>
    <cellStyle name="Followed Hyperlink" xfId="5386" hidden="1" builtinId="9"/>
    <cellStyle name="Followed Hyperlink" xfId="5387" hidden="1" builtinId="9"/>
    <cellStyle name="Followed Hyperlink" xfId="5388" hidden="1" builtinId="9"/>
    <cellStyle name="Followed Hyperlink" xfId="5389" hidden="1" builtinId="9"/>
    <cellStyle name="Followed Hyperlink" xfId="5390" hidden="1" builtinId="9"/>
    <cellStyle name="Followed Hyperlink" xfId="5391" hidden="1" builtinId="9"/>
    <cellStyle name="Followed Hyperlink" xfId="5392" hidden="1" builtinId="9"/>
    <cellStyle name="Followed Hyperlink" xfId="5393" hidden="1" builtinId="9"/>
    <cellStyle name="Followed Hyperlink" xfId="5394" hidden="1" builtinId="9"/>
    <cellStyle name="Followed Hyperlink" xfId="5395" hidden="1" builtinId="9"/>
    <cellStyle name="Followed Hyperlink" xfId="5396" hidden="1" builtinId="9"/>
    <cellStyle name="Followed Hyperlink" xfId="5397" hidden="1" builtinId="9"/>
    <cellStyle name="Followed Hyperlink" xfId="5398" hidden="1" builtinId="9"/>
    <cellStyle name="Followed Hyperlink" xfId="5399" hidden="1" builtinId="9"/>
    <cellStyle name="Followed Hyperlink" xfId="5400" hidden="1" builtinId="9"/>
    <cellStyle name="Followed Hyperlink" xfId="5401" hidden="1" builtinId="9"/>
    <cellStyle name="Followed Hyperlink" xfId="5402" hidden="1" builtinId="9"/>
    <cellStyle name="Followed Hyperlink" xfId="5403" hidden="1" builtinId="9"/>
    <cellStyle name="Followed Hyperlink" xfId="5404" hidden="1" builtinId="9"/>
    <cellStyle name="Followed Hyperlink" xfId="5405" hidden="1" builtinId="9"/>
    <cellStyle name="Followed Hyperlink" xfId="5406" hidden="1" builtinId="9"/>
    <cellStyle name="Followed Hyperlink" xfId="5407" hidden="1" builtinId="9"/>
    <cellStyle name="Followed Hyperlink" xfId="5408" hidden="1" builtinId="9"/>
    <cellStyle name="Followed Hyperlink" xfId="5409" hidden="1" builtinId="9"/>
    <cellStyle name="Followed Hyperlink" xfId="5410" hidden="1" builtinId="9"/>
    <cellStyle name="Followed Hyperlink" xfId="5411" hidden="1" builtinId="9"/>
    <cellStyle name="Followed Hyperlink" xfId="5412" hidden="1" builtinId="9"/>
    <cellStyle name="Followed Hyperlink" xfId="5413" hidden="1" builtinId="9"/>
    <cellStyle name="Followed Hyperlink" xfId="5414" hidden="1" builtinId="9"/>
    <cellStyle name="Followed Hyperlink" xfId="5415" hidden="1" builtinId="9"/>
    <cellStyle name="Followed Hyperlink" xfId="5416" hidden="1" builtinId="9"/>
    <cellStyle name="Followed Hyperlink" xfId="5417" hidden="1" builtinId="9"/>
    <cellStyle name="Followed Hyperlink" xfId="5418" hidden="1" builtinId="9"/>
    <cellStyle name="Followed Hyperlink" xfId="5419" hidden="1" builtinId="9"/>
    <cellStyle name="Followed Hyperlink" xfId="5420" hidden="1" builtinId="9"/>
    <cellStyle name="Followed Hyperlink" xfId="5421" hidden="1" builtinId="9"/>
    <cellStyle name="Followed Hyperlink" xfId="5422" hidden="1" builtinId="9"/>
    <cellStyle name="Followed Hyperlink" xfId="5423" hidden="1" builtinId="9"/>
    <cellStyle name="Followed Hyperlink" xfId="5424" hidden="1" builtinId="9"/>
    <cellStyle name="Followed Hyperlink" xfId="5425" hidden="1" builtinId="9"/>
    <cellStyle name="Followed Hyperlink" xfId="5426" hidden="1" builtinId="9"/>
    <cellStyle name="Followed Hyperlink" xfId="5427" hidden="1" builtinId="9"/>
    <cellStyle name="Followed Hyperlink" xfId="5428" hidden="1" builtinId="9"/>
    <cellStyle name="Followed Hyperlink" xfId="5429" hidden="1" builtinId="9"/>
    <cellStyle name="Followed Hyperlink" xfId="5430" hidden="1" builtinId="9"/>
    <cellStyle name="Followed Hyperlink" xfId="5431" hidden="1" builtinId="9"/>
    <cellStyle name="Followed Hyperlink" xfId="5432" hidden="1" builtinId="9"/>
    <cellStyle name="Followed Hyperlink" xfId="5433" hidden="1" builtinId="9"/>
    <cellStyle name="Followed Hyperlink" xfId="5434" hidden="1" builtinId="9"/>
    <cellStyle name="Followed Hyperlink" xfId="5435" hidden="1" builtinId="9"/>
    <cellStyle name="Followed Hyperlink" xfId="5436" hidden="1" builtinId="9"/>
    <cellStyle name="Followed Hyperlink" xfId="5437" hidden="1" builtinId="9"/>
    <cellStyle name="Followed Hyperlink" xfId="5438" hidden="1" builtinId="9"/>
    <cellStyle name="Followed Hyperlink" xfId="5439" hidden="1" builtinId="9"/>
    <cellStyle name="Followed Hyperlink" xfId="5440" hidden="1" builtinId="9"/>
    <cellStyle name="Followed Hyperlink" xfId="5441" hidden="1" builtinId="9"/>
    <cellStyle name="Followed Hyperlink" xfId="5442" hidden="1" builtinId="9"/>
    <cellStyle name="Followed Hyperlink" xfId="5443" hidden="1" builtinId="9"/>
    <cellStyle name="Followed Hyperlink" xfId="5444" hidden="1" builtinId="9"/>
    <cellStyle name="Followed Hyperlink" xfId="5445" hidden="1" builtinId="9"/>
    <cellStyle name="Followed Hyperlink" xfId="5446" hidden="1" builtinId="9"/>
    <cellStyle name="Followed Hyperlink" xfId="5447" hidden="1" builtinId="9"/>
    <cellStyle name="Followed Hyperlink" xfId="5448" hidden="1" builtinId="9"/>
    <cellStyle name="Followed Hyperlink" xfId="5449" hidden="1" builtinId="9"/>
    <cellStyle name="Followed Hyperlink" xfId="5450" hidden="1" builtinId="9"/>
    <cellStyle name="Followed Hyperlink" xfId="5451" hidden="1" builtinId="9"/>
    <cellStyle name="Followed Hyperlink" xfId="5452" hidden="1" builtinId="9"/>
    <cellStyle name="Followed Hyperlink" xfId="5453" hidden="1" builtinId="9"/>
    <cellStyle name="Followed Hyperlink" xfId="5454" hidden="1" builtinId="9"/>
    <cellStyle name="Followed Hyperlink" xfId="5455" hidden="1" builtinId="9"/>
    <cellStyle name="Followed Hyperlink" xfId="5456" hidden="1" builtinId="9"/>
    <cellStyle name="Followed Hyperlink" xfId="5457" hidden="1" builtinId="9"/>
    <cellStyle name="Followed Hyperlink" xfId="5458" hidden="1" builtinId="9"/>
    <cellStyle name="Followed Hyperlink" xfId="5459" hidden="1" builtinId="9"/>
    <cellStyle name="Followed Hyperlink" xfId="5460" hidden="1" builtinId="9"/>
    <cellStyle name="Followed Hyperlink" xfId="5461" hidden="1" builtinId="9"/>
    <cellStyle name="Followed Hyperlink" xfId="5462" hidden="1" builtinId="9"/>
    <cellStyle name="Followed Hyperlink" xfId="5463" hidden="1" builtinId="9"/>
    <cellStyle name="Followed Hyperlink" xfId="5464" hidden="1" builtinId="9"/>
    <cellStyle name="Followed Hyperlink" xfId="5465" hidden="1" builtinId="9"/>
    <cellStyle name="Followed Hyperlink" xfId="5466" hidden="1" builtinId="9"/>
    <cellStyle name="Followed Hyperlink" xfId="5467" hidden="1" builtinId="9"/>
    <cellStyle name="Followed Hyperlink" xfId="5468" hidden="1" builtinId="9"/>
    <cellStyle name="Followed Hyperlink" xfId="5469" hidden="1" builtinId="9"/>
    <cellStyle name="Followed Hyperlink" xfId="5470" hidden="1" builtinId="9"/>
    <cellStyle name="Followed Hyperlink" xfId="5471" hidden="1" builtinId="9"/>
    <cellStyle name="Followed Hyperlink" xfId="5472" hidden="1" builtinId="9"/>
    <cellStyle name="Followed Hyperlink" xfId="5473" hidden="1" builtinId="9"/>
    <cellStyle name="Followed Hyperlink" xfId="5474" hidden="1" builtinId="9"/>
    <cellStyle name="Followed Hyperlink" xfId="5475" hidden="1" builtinId="9"/>
    <cellStyle name="Followed Hyperlink" xfId="5476" hidden="1" builtinId="9"/>
    <cellStyle name="Followed Hyperlink" xfId="5477" hidden="1" builtinId="9"/>
    <cellStyle name="Followed Hyperlink" xfId="5478" hidden="1" builtinId="9"/>
    <cellStyle name="Followed Hyperlink" xfId="5479" hidden="1" builtinId="9"/>
    <cellStyle name="Followed Hyperlink" xfId="5480" hidden="1" builtinId="9"/>
    <cellStyle name="Followed Hyperlink" xfId="5481" hidden="1" builtinId="9"/>
    <cellStyle name="Followed Hyperlink" xfId="5482" hidden="1" builtinId="9"/>
    <cellStyle name="Followed Hyperlink" xfId="5483" hidden="1" builtinId="9"/>
    <cellStyle name="Followed Hyperlink" xfId="5484" hidden="1" builtinId="9"/>
    <cellStyle name="Followed Hyperlink" xfId="5485" hidden="1" builtinId="9"/>
    <cellStyle name="Followed Hyperlink" xfId="5486" hidden="1" builtinId="9"/>
    <cellStyle name="Followed Hyperlink" xfId="5487" hidden="1" builtinId="9"/>
    <cellStyle name="Followed Hyperlink" xfId="5488" hidden="1" builtinId="9"/>
    <cellStyle name="Followed Hyperlink" xfId="5489" hidden="1" builtinId="9"/>
    <cellStyle name="Followed Hyperlink" xfId="5490" hidden="1" builtinId="9"/>
    <cellStyle name="Followed Hyperlink" xfId="5491" hidden="1" builtinId="9"/>
    <cellStyle name="Followed Hyperlink" xfId="5492" hidden="1" builtinId="9"/>
    <cellStyle name="Followed Hyperlink" xfId="5493" hidden="1" builtinId="9"/>
    <cellStyle name="Followed Hyperlink" xfId="5494" hidden="1" builtinId="9"/>
    <cellStyle name="Followed Hyperlink" xfId="5495" hidden="1" builtinId="9"/>
    <cellStyle name="Followed Hyperlink" xfId="5496" hidden="1" builtinId="9"/>
    <cellStyle name="Followed Hyperlink" xfId="5497" hidden="1" builtinId="9"/>
    <cellStyle name="Followed Hyperlink" xfId="5498" hidden="1" builtinId="9"/>
    <cellStyle name="Followed Hyperlink" xfId="5499" hidden="1" builtinId="9"/>
    <cellStyle name="Followed Hyperlink" xfId="5500" hidden="1" builtinId="9"/>
    <cellStyle name="Followed Hyperlink" xfId="5501" hidden="1" builtinId="9"/>
    <cellStyle name="Followed Hyperlink" xfId="5502" hidden="1" builtinId="9"/>
    <cellStyle name="Followed Hyperlink" xfId="5503" hidden="1" builtinId="9"/>
    <cellStyle name="Followed Hyperlink" xfId="5504" hidden="1" builtinId="9"/>
    <cellStyle name="Followed Hyperlink" xfId="5505" hidden="1" builtinId="9"/>
    <cellStyle name="Followed Hyperlink" xfId="5506" hidden="1" builtinId="9"/>
    <cellStyle name="Followed Hyperlink" xfId="5507" hidden="1" builtinId="9"/>
    <cellStyle name="Followed Hyperlink" xfId="5508" hidden="1" builtinId="9"/>
    <cellStyle name="Followed Hyperlink" xfId="5509" hidden="1" builtinId="9"/>
    <cellStyle name="Followed Hyperlink" xfId="5510" hidden="1" builtinId="9"/>
    <cellStyle name="Followed Hyperlink" xfId="5511" hidden="1" builtinId="9"/>
    <cellStyle name="Followed Hyperlink" xfId="5512" hidden="1" builtinId="9"/>
    <cellStyle name="Followed Hyperlink" xfId="5513" hidden="1" builtinId="9"/>
    <cellStyle name="Followed Hyperlink" xfId="5514" hidden="1" builtinId="9"/>
    <cellStyle name="Followed Hyperlink" xfId="5515" hidden="1" builtinId="9"/>
    <cellStyle name="Followed Hyperlink" xfId="5516" hidden="1" builtinId="9"/>
    <cellStyle name="Followed Hyperlink" xfId="5517" hidden="1" builtinId="9"/>
    <cellStyle name="Followed Hyperlink" xfId="5518" hidden="1" builtinId="9"/>
    <cellStyle name="Followed Hyperlink" xfId="5519" hidden="1" builtinId="9"/>
    <cellStyle name="Followed Hyperlink" xfId="5520" hidden="1" builtinId="9"/>
    <cellStyle name="Followed Hyperlink" xfId="5521" hidden="1" builtinId="9"/>
    <cellStyle name="Followed Hyperlink" xfId="5522" hidden="1" builtinId="9"/>
    <cellStyle name="Followed Hyperlink" xfId="5523" hidden="1" builtinId="9"/>
    <cellStyle name="Followed Hyperlink" xfId="5524" hidden="1" builtinId="9"/>
    <cellStyle name="Followed Hyperlink" xfId="5525" hidden="1" builtinId="9"/>
    <cellStyle name="Followed Hyperlink" xfId="5526" hidden="1" builtinId="9"/>
    <cellStyle name="Followed Hyperlink" xfId="5527" hidden="1" builtinId="9"/>
    <cellStyle name="Followed Hyperlink" xfId="5528" hidden="1" builtinId="9"/>
    <cellStyle name="Followed Hyperlink" xfId="5529" hidden="1" builtinId="9"/>
    <cellStyle name="Followed Hyperlink" xfId="5530" hidden="1" builtinId="9"/>
    <cellStyle name="Followed Hyperlink" xfId="5531" hidden="1" builtinId="9"/>
    <cellStyle name="Followed Hyperlink" xfId="5532" hidden="1" builtinId="9"/>
    <cellStyle name="Followed Hyperlink" xfId="5533" hidden="1" builtinId="9"/>
    <cellStyle name="Followed Hyperlink" xfId="5534" hidden="1" builtinId="9"/>
    <cellStyle name="Followed Hyperlink" xfId="5535" hidden="1" builtinId="9"/>
    <cellStyle name="Followed Hyperlink" xfId="5536" hidden="1" builtinId="9"/>
    <cellStyle name="Followed Hyperlink" xfId="5537" hidden="1" builtinId="9"/>
    <cellStyle name="Followed Hyperlink" xfId="5538" hidden="1" builtinId="9"/>
    <cellStyle name="Followed Hyperlink" xfId="5539" hidden="1" builtinId="9"/>
    <cellStyle name="Followed Hyperlink" xfId="5540" hidden="1" builtinId="9"/>
    <cellStyle name="Followed Hyperlink" xfId="5541" hidden="1" builtinId="9"/>
    <cellStyle name="Followed Hyperlink" xfId="5542" hidden="1" builtinId="9"/>
    <cellStyle name="Followed Hyperlink" xfId="5543" hidden="1" builtinId="9"/>
    <cellStyle name="Followed Hyperlink" xfId="5544" hidden="1" builtinId="9"/>
    <cellStyle name="Followed Hyperlink" xfId="5545" hidden="1" builtinId="9"/>
    <cellStyle name="Followed Hyperlink" xfId="5546" hidden="1" builtinId="9"/>
    <cellStyle name="Followed Hyperlink" xfId="5547" hidden="1" builtinId="9"/>
    <cellStyle name="Followed Hyperlink" xfId="5548" hidden="1" builtinId="9"/>
    <cellStyle name="Followed Hyperlink" xfId="5549" hidden="1" builtinId="9"/>
    <cellStyle name="Followed Hyperlink" xfId="5550" hidden="1" builtinId="9"/>
    <cellStyle name="Followed Hyperlink" xfId="5551" hidden="1" builtinId="9"/>
    <cellStyle name="Followed Hyperlink" xfId="5552" hidden="1" builtinId="9"/>
    <cellStyle name="Followed Hyperlink" xfId="5553" hidden="1" builtinId="9"/>
    <cellStyle name="Followed Hyperlink" xfId="5554" hidden="1" builtinId="9"/>
    <cellStyle name="Followed Hyperlink" xfId="5555" hidden="1" builtinId="9"/>
    <cellStyle name="Followed Hyperlink" xfId="5556" hidden="1" builtinId="9"/>
    <cellStyle name="Followed Hyperlink" xfId="5557" hidden="1" builtinId="9"/>
    <cellStyle name="Followed Hyperlink" xfId="5558" hidden="1" builtinId="9"/>
    <cellStyle name="Followed Hyperlink" xfId="5559" hidden="1" builtinId="9"/>
    <cellStyle name="Followed Hyperlink" xfId="5560" hidden="1" builtinId="9"/>
    <cellStyle name="Followed Hyperlink" xfId="5561" hidden="1" builtinId="9"/>
    <cellStyle name="Followed Hyperlink" xfId="5562" hidden="1" builtinId="9"/>
    <cellStyle name="Followed Hyperlink" xfId="5563" hidden="1" builtinId="9"/>
    <cellStyle name="Followed Hyperlink" xfId="5564" hidden="1" builtinId="9"/>
    <cellStyle name="Followed Hyperlink" xfId="5565" hidden="1" builtinId="9"/>
    <cellStyle name="Followed Hyperlink" xfId="5566" hidden="1" builtinId="9"/>
    <cellStyle name="Followed Hyperlink" xfId="5567" hidden="1" builtinId="9"/>
    <cellStyle name="Followed Hyperlink" xfId="5568" hidden="1" builtinId="9"/>
    <cellStyle name="Followed Hyperlink" xfId="5569" hidden="1" builtinId="9"/>
    <cellStyle name="Followed Hyperlink" xfId="5570" hidden="1" builtinId="9"/>
    <cellStyle name="Followed Hyperlink" xfId="5571" hidden="1" builtinId="9"/>
    <cellStyle name="Followed Hyperlink" xfId="5572" hidden="1" builtinId="9"/>
    <cellStyle name="Followed Hyperlink" xfId="5573" hidden="1" builtinId="9"/>
    <cellStyle name="Followed Hyperlink" xfId="5574" hidden="1" builtinId="9"/>
    <cellStyle name="Followed Hyperlink" xfId="5575" hidden="1" builtinId="9"/>
    <cellStyle name="Followed Hyperlink" xfId="5576" hidden="1" builtinId="9"/>
    <cellStyle name="Followed Hyperlink" xfId="5577" hidden="1" builtinId="9"/>
    <cellStyle name="Followed Hyperlink" xfId="5578" hidden="1" builtinId="9"/>
    <cellStyle name="Followed Hyperlink" xfId="5579" hidden="1" builtinId="9"/>
    <cellStyle name="Followed Hyperlink" xfId="5580" hidden="1" builtinId="9"/>
    <cellStyle name="Followed Hyperlink" xfId="5581" hidden="1" builtinId="9"/>
    <cellStyle name="Followed Hyperlink" xfId="5582" hidden="1" builtinId="9"/>
    <cellStyle name="Followed Hyperlink" xfId="5583" hidden="1" builtinId="9"/>
    <cellStyle name="Followed Hyperlink" xfId="5584" hidden="1" builtinId="9"/>
    <cellStyle name="Followed Hyperlink" xfId="5585" hidden="1" builtinId="9"/>
    <cellStyle name="Followed Hyperlink" xfId="5586" hidden="1" builtinId="9"/>
    <cellStyle name="Followed Hyperlink" xfId="5587" hidden="1" builtinId="9"/>
    <cellStyle name="Followed Hyperlink" xfId="5588" hidden="1" builtinId="9"/>
    <cellStyle name="Followed Hyperlink" xfId="5589" hidden="1" builtinId="9"/>
    <cellStyle name="Followed Hyperlink" xfId="5590" hidden="1" builtinId="9"/>
    <cellStyle name="Followed Hyperlink" xfId="5591" hidden="1" builtinId="9"/>
    <cellStyle name="Followed Hyperlink" xfId="5592" hidden="1" builtinId="9"/>
    <cellStyle name="Followed Hyperlink" xfId="5593" hidden="1" builtinId="9"/>
    <cellStyle name="Followed Hyperlink" xfId="5594" hidden="1" builtinId="9"/>
    <cellStyle name="Followed Hyperlink" xfId="5595" hidden="1" builtinId="9"/>
    <cellStyle name="Followed Hyperlink" xfId="5596" hidden="1" builtinId="9"/>
    <cellStyle name="Followed Hyperlink" xfId="5597" hidden="1" builtinId="9"/>
    <cellStyle name="Followed Hyperlink" xfId="5598" hidden="1" builtinId="9"/>
    <cellStyle name="Followed Hyperlink" xfId="5599" hidden="1" builtinId="9"/>
    <cellStyle name="Followed Hyperlink" xfId="5600" hidden="1" builtinId="9"/>
    <cellStyle name="Followed Hyperlink" xfId="5601" hidden="1" builtinId="9"/>
    <cellStyle name="Followed Hyperlink" xfId="5602" hidden="1" builtinId="9"/>
    <cellStyle name="Followed Hyperlink" xfId="5603" hidden="1" builtinId="9"/>
    <cellStyle name="Followed Hyperlink" xfId="5604" hidden="1" builtinId="9"/>
    <cellStyle name="Followed Hyperlink" xfId="5605" hidden="1" builtinId="9"/>
    <cellStyle name="Followed Hyperlink" xfId="5606" hidden="1" builtinId="9"/>
    <cellStyle name="Followed Hyperlink" xfId="5607" hidden="1" builtinId="9"/>
    <cellStyle name="Followed Hyperlink" xfId="5608" hidden="1" builtinId="9"/>
    <cellStyle name="Followed Hyperlink" xfId="5609" hidden="1" builtinId="9"/>
    <cellStyle name="Followed Hyperlink" xfId="5610" hidden="1" builtinId="9"/>
    <cellStyle name="Followed Hyperlink" xfId="5611" hidden="1" builtinId="9"/>
    <cellStyle name="Followed Hyperlink" xfId="5612" hidden="1" builtinId="9"/>
    <cellStyle name="Followed Hyperlink" xfId="5613" hidden="1" builtinId="9"/>
    <cellStyle name="Followed Hyperlink" xfId="5614" hidden="1" builtinId="9"/>
    <cellStyle name="Followed Hyperlink" xfId="5615" hidden="1" builtinId="9"/>
    <cellStyle name="Followed Hyperlink" xfId="5616" hidden="1" builtinId="9"/>
    <cellStyle name="Followed Hyperlink" xfId="5617" hidden="1" builtinId="9"/>
    <cellStyle name="Followed Hyperlink" xfId="5618" hidden="1" builtinId="9"/>
    <cellStyle name="Followed Hyperlink" xfId="5619" hidden="1" builtinId="9"/>
    <cellStyle name="Followed Hyperlink" xfId="5620" hidden="1" builtinId="9"/>
    <cellStyle name="Followed Hyperlink" xfId="5621" hidden="1" builtinId="9"/>
    <cellStyle name="Followed Hyperlink" xfId="5622" hidden="1" builtinId="9"/>
    <cellStyle name="Followed Hyperlink" xfId="5623" hidden="1" builtinId="9"/>
    <cellStyle name="Followed Hyperlink" xfId="5624" hidden="1" builtinId="9"/>
    <cellStyle name="Followed Hyperlink" xfId="5625" hidden="1" builtinId="9"/>
    <cellStyle name="Followed Hyperlink" xfId="5626" hidden="1" builtinId="9"/>
    <cellStyle name="Followed Hyperlink" xfId="5627" hidden="1" builtinId="9"/>
    <cellStyle name="Followed Hyperlink" xfId="5628" hidden="1" builtinId="9"/>
    <cellStyle name="Followed Hyperlink" xfId="5629" hidden="1" builtinId="9"/>
    <cellStyle name="Followed Hyperlink" xfId="5630" hidden="1" builtinId="9"/>
    <cellStyle name="Followed Hyperlink" xfId="5631" hidden="1" builtinId="9"/>
    <cellStyle name="Followed Hyperlink" xfId="5632" hidden="1" builtinId="9"/>
    <cellStyle name="Followed Hyperlink" xfId="5633" hidden="1" builtinId="9"/>
    <cellStyle name="Followed Hyperlink" xfId="5634" hidden="1" builtinId="9"/>
    <cellStyle name="Followed Hyperlink" xfId="5635" hidden="1" builtinId="9"/>
    <cellStyle name="Followed Hyperlink" xfId="5636" hidden="1" builtinId="9"/>
    <cellStyle name="Followed Hyperlink" xfId="5637" hidden="1" builtinId="9"/>
    <cellStyle name="Followed Hyperlink" xfId="5638" hidden="1" builtinId="9"/>
    <cellStyle name="Followed Hyperlink" xfId="5639" hidden="1" builtinId="9"/>
    <cellStyle name="Followed Hyperlink" xfId="5640" hidden="1" builtinId="9"/>
    <cellStyle name="Followed Hyperlink" xfId="5641" hidden="1" builtinId="9"/>
    <cellStyle name="Followed Hyperlink" xfId="5642" hidden="1" builtinId="9"/>
    <cellStyle name="Followed Hyperlink" xfId="5643" hidden="1" builtinId="9"/>
    <cellStyle name="Followed Hyperlink" xfId="5644" hidden="1" builtinId="9"/>
    <cellStyle name="Followed Hyperlink" xfId="5645" hidden="1" builtinId="9"/>
    <cellStyle name="Followed Hyperlink" xfId="5646" hidden="1" builtinId="9"/>
    <cellStyle name="Followed Hyperlink" xfId="5647" hidden="1" builtinId="9"/>
    <cellStyle name="Followed Hyperlink" xfId="5648" hidden="1" builtinId="9"/>
    <cellStyle name="Followed Hyperlink" xfId="5649" hidden="1" builtinId="9"/>
    <cellStyle name="Followed Hyperlink" xfId="5650" hidden="1" builtinId="9"/>
    <cellStyle name="Followed Hyperlink" xfId="5651" hidden="1" builtinId="9"/>
    <cellStyle name="Followed Hyperlink" xfId="5652" hidden="1" builtinId="9"/>
    <cellStyle name="Followed Hyperlink" xfId="5653" hidden="1" builtinId="9"/>
    <cellStyle name="Followed Hyperlink" xfId="5654" hidden="1" builtinId="9"/>
    <cellStyle name="Followed Hyperlink" xfId="5655" hidden="1" builtinId="9"/>
    <cellStyle name="Followed Hyperlink" xfId="5656" hidden="1" builtinId="9"/>
    <cellStyle name="Followed Hyperlink" xfId="5657" hidden="1" builtinId="9"/>
    <cellStyle name="Followed Hyperlink" xfId="5658" hidden="1" builtinId="9"/>
    <cellStyle name="Followed Hyperlink" xfId="5659" hidden="1" builtinId="9"/>
    <cellStyle name="Followed Hyperlink" xfId="5660" hidden="1" builtinId="9"/>
    <cellStyle name="Followed Hyperlink" xfId="5661" hidden="1" builtinId="9"/>
    <cellStyle name="Followed Hyperlink" xfId="5662" hidden="1" builtinId="9"/>
    <cellStyle name="Followed Hyperlink" xfId="5663" hidden="1" builtinId="9"/>
    <cellStyle name="Followed Hyperlink" xfId="5664" hidden="1" builtinId="9"/>
    <cellStyle name="Followed Hyperlink" xfId="5665" hidden="1" builtinId="9"/>
    <cellStyle name="Followed Hyperlink" xfId="5666" hidden="1" builtinId="9"/>
    <cellStyle name="Followed Hyperlink" xfId="5667" hidden="1" builtinId="9"/>
    <cellStyle name="Followed Hyperlink" xfId="5668" hidden="1" builtinId="9"/>
    <cellStyle name="Followed Hyperlink" xfId="5669" hidden="1" builtinId="9"/>
    <cellStyle name="Followed Hyperlink" xfId="5670" hidden="1" builtinId="9"/>
    <cellStyle name="Followed Hyperlink" xfId="5671" hidden="1" builtinId="9"/>
    <cellStyle name="Followed Hyperlink" xfId="5672" hidden="1" builtinId="9"/>
    <cellStyle name="Followed Hyperlink" xfId="5673" hidden="1" builtinId="9"/>
    <cellStyle name="Followed Hyperlink" xfId="5674" hidden="1" builtinId="9"/>
    <cellStyle name="Followed Hyperlink" xfId="5675" hidden="1" builtinId="9"/>
    <cellStyle name="Followed Hyperlink" xfId="5676" hidden="1" builtinId="9"/>
    <cellStyle name="Followed Hyperlink" xfId="5677" hidden="1" builtinId="9"/>
    <cellStyle name="Followed Hyperlink" xfId="5678" hidden="1" builtinId="9"/>
    <cellStyle name="Followed Hyperlink" xfId="5679" hidden="1" builtinId="9"/>
    <cellStyle name="Followed Hyperlink" xfId="5680" hidden="1" builtinId="9"/>
    <cellStyle name="Followed Hyperlink" xfId="5681" hidden="1" builtinId="9"/>
    <cellStyle name="Followed Hyperlink" xfId="5682" hidden="1" builtinId="9"/>
    <cellStyle name="Followed Hyperlink" xfId="5683" hidden="1" builtinId="9"/>
    <cellStyle name="Followed Hyperlink" xfId="5684" hidden="1" builtinId="9"/>
    <cellStyle name="Followed Hyperlink" xfId="5685" hidden="1" builtinId="9"/>
    <cellStyle name="Followed Hyperlink" xfId="5686" hidden="1" builtinId="9"/>
    <cellStyle name="Followed Hyperlink" xfId="5687" hidden="1" builtinId="9"/>
    <cellStyle name="Followed Hyperlink" xfId="5688" hidden="1" builtinId="9"/>
    <cellStyle name="Followed Hyperlink" xfId="5689" hidden="1" builtinId="9"/>
    <cellStyle name="Followed Hyperlink" xfId="5690" hidden="1" builtinId="9"/>
    <cellStyle name="Followed Hyperlink" xfId="5691" hidden="1" builtinId="9"/>
    <cellStyle name="Followed Hyperlink" xfId="5692" hidden="1" builtinId="9"/>
    <cellStyle name="Followed Hyperlink" xfId="5693" hidden="1" builtinId="9"/>
    <cellStyle name="Followed Hyperlink" xfId="5694" hidden="1" builtinId="9"/>
    <cellStyle name="Followed Hyperlink" xfId="5695" hidden="1" builtinId="9"/>
    <cellStyle name="Followed Hyperlink" xfId="5696" hidden="1" builtinId="9"/>
    <cellStyle name="Followed Hyperlink" xfId="5697" hidden="1" builtinId="9"/>
    <cellStyle name="Followed Hyperlink" xfId="5698" hidden="1" builtinId="9"/>
    <cellStyle name="Followed Hyperlink" xfId="5699" hidden="1" builtinId="9"/>
    <cellStyle name="Followed Hyperlink" xfId="5700" hidden="1" builtinId="9"/>
    <cellStyle name="A% 2" xfId="5701"/>
    <cellStyle name="Acinput 2" xfId="5702"/>
    <cellStyle name="Acinput,, 2" xfId="5703"/>
    <cellStyle name="Acoutput 2" xfId="5704"/>
    <cellStyle name="Acoutput,, 2" xfId="5705"/>
    <cellStyle name="Apershare 2" xfId="5706"/>
    <cellStyle name="Aprice 2" xfId="5707"/>
    <cellStyle name="Band 2 2" xfId="5708"/>
    <cellStyle name="Bold/Border 2" xfId="5709"/>
    <cellStyle name="Border, Bottom 2" xfId="5710"/>
    <cellStyle name="Border, Left 2" xfId="5711"/>
    <cellStyle name="Date [mm-d-yyyy] 2" xfId="5712"/>
    <cellStyle name="Date [mmm-yyyy] 2" xfId="5713"/>
    <cellStyle name="fact 2" xfId="5714"/>
    <cellStyle name="Line 2" xfId="5715"/>
    <cellStyle name="m/d/yy 2" xfId="5716"/>
    <cellStyle name="Followed Hyperlink" xfId="5717" hidden="1" builtinId="9"/>
    <cellStyle name="Followed Hyperlink" xfId="5718" hidden="1" builtinId="9"/>
    <cellStyle name="Followed Hyperlink" xfId="5719" hidden="1" builtinId="9"/>
    <cellStyle name="Followed Hyperlink" xfId="5720" hidden="1" builtinId="9"/>
    <cellStyle name="Followed Hyperlink" xfId="5721" hidden="1" builtinId="9"/>
    <cellStyle name="Followed Hyperlink" xfId="5722" hidden="1" builtinId="9"/>
    <cellStyle name="Followed Hyperlink" xfId="5723" hidden="1" builtinId="9"/>
    <cellStyle name="Followed Hyperlink" xfId="5724" hidden="1" builtinId="9"/>
    <cellStyle name="Followed Hyperlink" xfId="5725" hidden="1" builtinId="9"/>
    <cellStyle name="Followed Hyperlink" xfId="5726" hidden="1" builtinId="9"/>
    <cellStyle name="Followed Hyperlink" xfId="5727" hidden="1" builtinId="9"/>
    <cellStyle name="Followed Hyperlink" xfId="5728" hidden="1" builtinId="9"/>
    <cellStyle name="Followed Hyperlink" xfId="5729" hidden="1" builtinId="9"/>
    <cellStyle name="Followed Hyperlink" xfId="5730" hidden="1" builtinId="9"/>
    <cellStyle name="Followed Hyperlink" xfId="5731" hidden="1" builtinId="9"/>
    <cellStyle name="Followed Hyperlink" xfId="5732" hidden="1" builtinId="9"/>
    <cellStyle name="Followed Hyperlink" xfId="5733" hidden="1" builtinId="9"/>
    <cellStyle name="Followed Hyperlink" xfId="5734" hidden="1" builtinId="9"/>
    <cellStyle name="Followed Hyperlink" xfId="5735" hidden="1" builtinId="9"/>
    <cellStyle name="Followed Hyperlink" xfId="5736" hidden="1" builtinId="9"/>
    <cellStyle name="Followed Hyperlink" xfId="5737" hidden="1" builtinId="9"/>
    <cellStyle name="Followed Hyperlink" xfId="5738" hidden="1" builtinId="9"/>
    <cellStyle name="Followed Hyperlink" xfId="5739" hidden="1" builtinId="9"/>
    <cellStyle name="Followed Hyperlink" xfId="5740" hidden="1" builtinId="9"/>
    <cellStyle name="Followed Hyperlink" xfId="5741" hidden="1" builtinId="9"/>
    <cellStyle name="Followed Hyperlink" xfId="5742" hidden="1" builtinId="9"/>
    <cellStyle name="Followed Hyperlink" xfId="5743" hidden="1" builtinId="9"/>
    <cellStyle name="Followed Hyperlink" xfId="5744" hidden="1" builtinId="9"/>
    <cellStyle name="Followed Hyperlink" xfId="5745" hidden="1" builtinId="9"/>
    <cellStyle name="Followed Hyperlink" xfId="5746" hidden="1" builtinId="9"/>
    <cellStyle name="Followed Hyperlink" xfId="5747" hidden="1" builtinId="9"/>
    <cellStyle name="Followed Hyperlink" xfId="5748" hidden="1" builtinId="9"/>
    <cellStyle name="Followed Hyperlink" xfId="5749" hidden="1" builtinId="9"/>
    <cellStyle name="Followed Hyperlink" xfId="5750" hidden="1" builtinId="9"/>
    <cellStyle name="Followed Hyperlink" xfId="5751" hidden="1" builtinId="9"/>
    <cellStyle name="Followed Hyperlink" xfId="5752" hidden="1" builtinId="9"/>
    <cellStyle name="Followed Hyperlink" xfId="5753" hidden="1" builtinId="9"/>
    <cellStyle name="Followed Hyperlink" xfId="5754" hidden="1" builtinId="9"/>
    <cellStyle name="Followed Hyperlink" xfId="5755" hidden="1" builtinId="9"/>
    <cellStyle name="Followed Hyperlink" xfId="5756" hidden="1" builtinId="9"/>
    <cellStyle name="Followed Hyperlink" xfId="5757" hidden="1" builtinId="9"/>
    <cellStyle name="Followed Hyperlink" xfId="5758" hidden="1" builtinId="9"/>
    <cellStyle name="Followed Hyperlink" xfId="5759" hidden="1" builtinId="9"/>
    <cellStyle name="Followed Hyperlink" xfId="5760" hidden="1" builtinId="9"/>
    <cellStyle name="Followed Hyperlink" xfId="5761" hidden="1" builtinId="9"/>
    <cellStyle name="Followed Hyperlink" xfId="5762" hidden="1" builtinId="9"/>
    <cellStyle name="Followed Hyperlink" xfId="5763" hidden="1" builtinId="9"/>
    <cellStyle name="Followed Hyperlink" xfId="5764" hidden="1" builtinId="9"/>
    <cellStyle name="Followed Hyperlink" xfId="5765" hidden="1" builtinId="9"/>
    <cellStyle name="Followed Hyperlink" xfId="5766" hidden="1" builtinId="9"/>
    <cellStyle name="Followed Hyperlink" xfId="5767" hidden="1" builtinId="9"/>
    <cellStyle name="Followed Hyperlink" xfId="5768" hidden="1" builtinId="9"/>
    <cellStyle name="Followed Hyperlink" xfId="5769" hidden="1" builtinId="9"/>
    <cellStyle name="Followed Hyperlink" xfId="5770" hidden="1" builtinId="9"/>
    <cellStyle name="Followed Hyperlink" xfId="5771" hidden="1" builtinId="9"/>
    <cellStyle name="Followed Hyperlink" xfId="5772" hidden="1" builtinId="9"/>
    <cellStyle name="Followed Hyperlink" xfId="5773" hidden="1" builtinId="9"/>
    <cellStyle name="Followed Hyperlink" xfId="5774" hidden="1" builtinId="9"/>
    <cellStyle name="Followed Hyperlink" xfId="5775" hidden="1" builtinId="9"/>
    <cellStyle name="Followed Hyperlink" xfId="5776" hidden="1" builtinId="9"/>
    <cellStyle name="Followed Hyperlink" xfId="5777" hidden="1" builtinId="9"/>
    <cellStyle name="Followed Hyperlink" xfId="5778" hidden="1" builtinId="9"/>
    <cellStyle name="Followed Hyperlink" xfId="5779" hidden="1" builtinId="9"/>
    <cellStyle name="Followed Hyperlink" xfId="5780" hidden="1" builtinId="9"/>
    <cellStyle name="Followed Hyperlink" xfId="5781" hidden="1" builtinId="9"/>
    <cellStyle name="Followed Hyperlink" xfId="5782" hidden="1" builtinId="9"/>
    <cellStyle name="Followed Hyperlink" xfId="5783" hidden="1" builtinId="9"/>
    <cellStyle name="Followed Hyperlink" xfId="5784" hidden="1" builtinId="9"/>
    <cellStyle name="Followed Hyperlink" xfId="5785" hidden="1" builtinId="9"/>
    <cellStyle name="Followed Hyperlink" xfId="5786" hidden="1" builtinId="9"/>
    <cellStyle name="Followed Hyperlink" xfId="5787" hidden="1" builtinId="9"/>
    <cellStyle name="Followed Hyperlink" xfId="5788" hidden="1" builtinId="9"/>
    <cellStyle name="Followed Hyperlink" xfId="5789" hidden="1" builtinId="9"/>
    <cellStyle name="Followed Hyperlink" xfId="5790" hidden="1" builtinId="9"/>
    <cellStyle name="Followed Hyperlink" xfId="5791" hidden="1" builtinId="9"/>
    <cellStyle name="Followed Hyperlink" xfId="5792" hidden="1" builtinId="9"/>
    <cellStyle name="Followed Hyperlink" xfId="5793" hidden="1" builtinId="9"/>
    <cellStyle name="Followed Hyperlink" xfId="5794" hidden="1" builtinId="9"/>
    <cellStyle name="Followed Hyperlink" xfId="5795" hidden="1" builtinId="9"/>
    <cellStyle name="Followed Hyperlink" xfId="5796" hidden="1" builtinId="9"/>
    <cellStyle name="Followed Hyperlink" xfId="5797" hidden="1" builtinId="9"/>
    <cellStyle name="Followed Hyperlink" xfId="5798" hidden="1" builtinId="9"/>
    <cellStyle name="Followed Hyperlink" xfId="5799" hidden="1" builtinId="9"/>
    <cellStyle name="Followed Hyperlink" xfId="5800" hidden="1" builtinId="9"/>
    <cellStyle name="Followed Hyperlink" xfId="5801" hidden="1" builtinId="9"/>
    <cellStyle name="Followed Hyperlink" xfId="5802" hidden="1" builtinId="9"/>
    <cellStyle name="Followed Hyperlink" xfId="5803" hidden="1" builtinId="9"/>
    <cellStyle name="Followed Hyperlink" xfId="5804" hidden="1" builtinId="9"/>
    <cellStyle name="Followed Hyperlink" xfId="5805" hidden="1" builtinId="9"/>
    <cellStyle name="Followed Hyperlink" xfId="5806" hidden="1" builtinId="9"/>
    <cellStyle name="Followed Hyperlink" xfId="5807" hidden="1" builtinId="9"/>
    <cellStyle name="Followed Hyperlink" xfId="5808" hidden="1" builtinId="9"/>
    <cellStyle name="Followed Hyperlink" xfId="5809" hidden="1" builtinId="9"/>
    <cellStyle name="Followed Hyperlink" xfId="5810" hidden="1" builtinId="9"/>
    <cellStyle name="Followed Hyperlink" xfId="5811" hidden="1" builtinId="9"/>
    <cellStyle name="Followed Hyperlink" xfId="5812" hidden="1" builtinId="9"/>
    <cellStyle name="Followed Hyperlink" xfId="5813" hidden="1" builtinId="9"/>
    <cellStyle name="Followed Hyperlink" xfId="5814" hidden="1" builtinId="9"/>
    <cellStyle name="Followed Hyperlink" xfId="5815" hidden="1" builtinId="9"/>
    <cellStyle name="Followed Hyperlink" xfId="5816" hidden="1" builtinId="9"/>
    <cellStyle name="Followed Hyperlink" xfId="5817" hidden="1" builtinId="9"/>
    <cellStyle name="Followed Hyperlink" xfId="5818" hidden="1" builtinId="9"/>
    <cellStyle name="Followed Hyperlink" xfId="5819" hidden="1" builtinId="9"/>
    <cellStyle name="Followed Hyperlink" xfId="5820" hidden="1" builtinId="9"/>
    <cellStyle name="Followed Hyperlink" xfId="5821" hidden="1" builtinId="9"/>
    <cellStyle name="Followed Hyperlink" xfId="5822" hidden="1" builtinId="9"/>
    <cellStyle name="Followed Hyperlink" xfId="5823" hidden="1" builtinId="9"/>
    <cellStyle name="Followed Hyperlink" xfId="5824" hidden="1" builtinId="9"/>
    <cellStyle name="Followed Hyperlink" xfId="5825" hidden="1" builtinId="9"/>
    <cellStyle name="Followed Hyperlink" xfId="5826" hidden="1" builtinId="9"/>
    <cellStyle name="Followed Hyperlink" xfId="5827" hidden="1" builtinId="9"/>
    <cellStyle name="Followed Hyperlink" xfId="5828" hidden="1" builtinId="9"/>
    <cellStyle name="Followed Hyperlink" xfId="5829" hidden="1" builtinId="9"/>
    <cellStyle name="Followed Hyperlink" xfId="5830" hidden="1" builtinId="9"/>
    <cellStyle name="Followed Hyperlink" xfId="5831" hidden="1" builtinId="9"/>
    <cellStyle name="Followed Hyperlink" xfId="5832" hidden="1" builtinId="9"/>
    <cellStyle name="Followed Hyperlink" xfId="5833" hidden="1" builtinId="9"/>
    <cellStyle name="Followed Hyperlink" xfId="5834" hidden="1" builtinId="9"/>
    <cellStyle name="Followed Hyperlink" xfId="5835" hidden="1" builtinId="9"/>
    <cellStyle name="Followed Hyperlink" xfId="5836" hidden="1" builtinId="9"/>
    <cellStyle name="Followed Hyperlink" xfId="5837" hidden="1" builtinId="9"/>
    <cellStyle name="Followed Hyperlink" xfId="5838" hidden="1" builtinId="9"/>
    <cellStyle name="Followed Hyperlink" xfId="5839" hidden="1" builtinId="9"/>
    <cellStyle name="Followed Hyperlink" xfId="5840" hidden="1" builtinId="9"/>
    <cellStyle name="Followed Hyperlink" xfId="5841" hidden="1" builtinId="9"/>
    <cellStyle name="Followed Hyperlink" xfId="5842" hidden="1" builtinId="9"/>
    <cellStyle name="Followed Hyperlink" xfId="5843" hidden="1" builtinId="9"/>
    <cellStyle name="Followed Hyperlink" xfId="5844" hidden="1" builtinId="9"/>
    <cellStyle name="Followed Hyperlink" xfId="5845" hidden="1" builtinId="9"/>
    <cellStyle name="Followed Hyperlink" xfId="5846" hidden="1" builtinId="9"/>
    <cellStyle name="Followed Hyperlink" xfId="5847" hidden="1" builtinId="9"/>
    <cellStyle name="Followed Hyperlink" xfId="5848" hidden="1" builtinId="9"/>
    <cellStyle name="Followed Hyperlink" xfId="5849" hidden="1" builtinId="9"/>
    <cellStyle name="Followed Hyperlink" xfId="5850" hidden="1" builtinId="9"/>
    <cellStyle name="Followed Hyperlink" xfId="5851" hidden="1" builtinId="9"/>
    <cellStyle name="Followed Hyperlink" xfId="5852" hidden="1" builtinId="9"/>
    <cellStyle name="Followed Hyperlink" xfId="5853" hidden="1" builtinId="9"/>
    <cellStyle name="Followed Hyperlink" xfId="5854" hidden="1" builtinId="9"/>
    <cellStyle name="Followed Hyperlink" xfId="5855" hidden="1" builtinId="9"/>
    <cellStyle name="Followed Hyperlink" xfId="5856" hidden="1" builtinId="9"/>
    <cellStyle name="Followed Hyperlink" xfId="5857" hidden="1" builtinId="9"/>
    <cellStyle name="Followed Hyperlink" xfId="5858" hidden="1" builtinId="9"/>
    <cellStyle name="Followed Hyperlink" xfId="5859" hidden="1" builtinId="9"/>
    <cellStyle name="Followed Hyperlink" xfId="5860" hidden="1" builtinId="9"/>
    <cellStyle name="Followed Hyperlink" xfId="5861" hidden="1" builtinId="9"/>
    <cellStyle name="Followed Hyperlink" xfId="5862" hidden="1" builtinId="9"/>
    <cellStyle name="Followed Hyperlink" xfId="5863" hidden="1" builtinId="9"/>
    <cellStyle name="Followed Hyperlink" xfId="5864" hidden="1" builtinId="9"/>
    <cellStyle name="Followed Hyperlink" xfId="5865" hidden="1" builtinId="9"/>
    <cellStyle name="Followed Hyperlink" xfId="5866" hidden="1" builtinId="9"/>
    <cellStyle name="Followed Hyperlink" xfId="5867" hidden="1" builtinId="9"/>
    <cellStyle name="Followed Hyperlink" xfId="5868" hidden="1" builtinId="9"/>
    <cellStyle name="Followed Hyperlink" xfId="5869" hidden="1" builtinId="9"/>
    <cellStyle name="Followed Hyperlink" xfId="5870" hidden="1" builtinId="9"/>
    <cellStyle name="Followed Hyperlink" xfId="5871" hidden="1" builtinId="9"/>
    <cellStyle name="Followed Hyperlink" xfId="5872" hidden="1" builtinId="9"/>
    <cellStyle name="Followed Hyperlink" xfId="5873" hidden="1" builtinId="9"/>
    <cellStyle name="Followed Hyperlink" xfId="5874" hidden="1" builtinId="9"/>
    <cellStyle name="Followed Hyperlink" xfId="5875" hidden="1" builtinId="9"/>
    <cellStyle name="Followed Hyperlink" xfId="5876" hidden="1" builtinId="9"/>
    <cellStyle name="Followed Hyperlink" xfId="5877" hidden="1" builtinId="9"/>
    <cellStyle name="Followed Hyperlink" xfId="5878" hidden="1" builtinId="9"/>
    <cellStyle name="Followed Hyperlink" xfId="5879" hidden="1" builtinId="9"/>
    <cellStyle name="Followed Hyperlink" xfId="5880" hidden="1" builtinId="9"/>
    <cellStyle name="Followed Hyperlink" xfId="5881" hidden="1" builtinId="9"/>
    <cellStyle name="Followed Hyperlink" xfId="5882" hidden="1" builtinId="9"/>
    <cellStyle name="Followed Hyperlink" xfId="5883" hidden="1" builtinId="9"/>
    <cellStyle name="Followed Hyperlink" xfId="5884" hidden="1" builtinId="9"/>
    <cellStyle name="Followed Hyperlink" xfId="5885" hidden="1" builtinId="9"/>
    <cellStyle name="Followed Hyperlink" xfId="5886" hidden="1" builtinId="9"/>
    <cellStyle name="Followed Hyperlink" xfId="5887" hidden="1" builtinId="9"/>
    <cellStyle name="Followed Hyperlink" xfId="5888" hidden="1" builtinId="9"/>
    <cellStyle name="Followed Hyperlink" xfId="5889" hidden="1" builtinId="9"/>
    <cellStyle name="Followed Hyperlink" xfId="5890" hidden="1" builtinId="9"/>
    <cellStyle name="Followed Hyperlink" xfId="5891" hidden="1" builtinId="9"/>
    <cellStyle name="Followed Hyperlink" xfId="5892" hidden="1" builtinId="9"/>
    <cellStyle name="Followed Hyperlink" xfId="5893" hidden="1" builtinId="9"/>
    <cellStyle name="Followed Hyperlink" xfId="5894" hidden="1" builtinId="9"/>
    <cellStyle name="Followed Hyperlink" xfId="5895" hidden="1" builtinId="9"/>
    <cellStyle name="Followed Hyperlink" xfId="5896" hidden="1" builtinId="9"/>
    <cellStyle name="Followed Hyperlink" xfId="5897" hidden="1" builtinId="9"/>
    <cellStyle name="Followed Hyperlink" xfId="5898" hidden="1" builtinId="9"/>
    <cellStyle name="Followed Hyperlink" xfId="5899" hidden="1" builtinId="9"/>
    <cellStyle name="Followed Hyperlink" xfId="5900" hidden="1" builtinId="9"/>
    <cellStyle name="Followed Hyperlink" xfId="5901" hidden="1" builtinId="9"/>
    <cellStyle name="Followed Hyperlink" xfId="5902" hidden="1" builtinId="9"/>
    <cellStyle name="Followed Hyperlink" xfId="5903" hidden="1" builtinId="9"/>
    <cellStyle name="Followed Hyperlink" xfId="5904" hidden="1" builtinId="9"/>
    <cellStyle name="Followed Hyperlink" xfId="5905" hidden="1" builtinId="9"/>
    <cellStyle name="Followed Hyperlink" xfId="5906" hidden="1" builtinId="9"/>
    <cellStyle name="Followed Hyperlink" xfId="5907" hidden="1" builtinId="9"/>
    <cellStyle name="Followed Hyperlink" xfId="5908" hidden="1" builtinId="9"/>
    <cellStyle name="Followed Hyperlink" xfId="5909" hidden="1" builtinId="9"/>
    <cellStyle name="Followed Hyperlink" xfId="5910" hidden="1" builtinId="9"/>
    <cellStyle name="Followed Hyperlink" xfId="5911" hidden="1" builtinId="9"/>
    <cellStyle name="Followed Hyperlink" xfId="5912" hidden="1" builtinId="9"/>
    <cellStyle name="Followed Hyperlink" xfId="5913" hidden="1" builtinId="9"/>
    <cellStyle name="Followed Hyperlink" xfId="5914" hidden="1" builtinId="9"/>
    <cellStyle name="Followed Hyperlink" xfId="5915" hidden="1" builtinId="9"/>
    <cellStyle name="Followed Hyperlink" xfId="5916" hidden="1" builtinId="9"/>
    <cellStyle name="Followed Hyperlink" xfId="5917" hidden="1" builtinId="9"/>
    <cellStyle name="Followed Hyperlink" xfId="5918" hidden="1" builtinId="9"/>
    <cellStyle name="Followed Hyperlink" xfId="5919" hidden="1" builtinId="9"/>
    <cellStyle name="Followed Hyperlink" xfId="5920" hidden="1" builtinId="9"/>
    <cellStyle name="Followed Hyperlink" xfId="5921" hidden="1" builtinId="9"/>
    <cellStyle name="Followed Hyperlink" xfId="5922" hidden="1" builtinId="9"/>
    <cellStyle name="Followed Hyperlink" xfId="5923" hidden="1" builtinId="9"/>
    <cellStyle name="Followed Hyperlink" xfId="5924" hidden="1" builtinId="9"/>
    <cellStyle name="Followed Hyperlink" xfId="5925" hidden="1" builtinId="9"/>
    <cellStyle name="Followed Hyperlink" xfId="5926" hidden="1" builtinId="9"/>
    <cellStyle name="Followed Hyperlink" xfId="5927" hidden="1" builtinId="9"/>
    <cellStyle name="Followed Hyperlink" xfId="5928" hidden="1" builtinId="9"/>
    <cellStyle name="Followed Hyperlink" xfId="5929" hidden="1" builtinId="9"/>
    <cellStyle name="Followed Hyperlink" xfId="5930" hidden="1" builtinId="9"/>
    <cellStyle name="Followed Hyperlink" xfId="5931" hidden="1" builtinId="9"/>
    <cellStyle name="Followed Hyperlink" xfId="5932" hidden="1" builtinId="9"/>
    <cellStyle name="Followed Hyperlink" xfId="5933" hidden="1" builtinId="9"/>
    <cellStyle name="Followed Hyperlink" xfId="5934" hidden="1" builtinId="9"/>
    <cellStyle name="Followed Hyperlink" xfId="5935" hidden="1" builtinId="9"/>
    <cellStyle name="Followed Hyperlink" xfId="5936" hidden="1" builtinId="9"/>
    <cellStyle name="Followed Hyperlink" xfId="5937" hidden="1" builtinId="9"/>
    <cellStyle name="Followed Hyperlink" xfId="5938" hidden="1" builtinId="9"/>
    <cellStyle name="Followed Hyperlink" xfId="5939" hidden="1" builtinId="9"/>
    <cellStyle name="Followed Hyperlink" xfId="5940" hidden="1" builtinId="9"/>
    <cellStyle name="Followed Hyperlink" xfId="5941" hidden="1" builtinId="9"/>
    <cellStyle name="Followed Hyperlink" xfId="5942" hidden="1" builtinId="9"/>
    <cellStyle name="Followed Hyperlink" xfId="5943" hidden="1" builtinId="9"/>
    <cellStyle name="Followed Hyperlink" xfId="5944" hidden="1" builtinId="9"/>
    <cellStyle name="Followed Hyperlink" xfId="5945" hidden="1" builtinId="9"/>
    <cellStyle name="Followed Hyperlink" xfId="5946" hidden="1" builtinId="9"/>
    <cellStyle name="Followed Hyperlink" xfId="5947" hidden="1" builtinId="9"/>
    <cellStyle name="Followed Hyperlink" xfId="5948" hidden="1" builtinId="9"/>
    <cellStyle name="Followed Hyperlink" xfId="5949" hidden="1" builtinId="9"/>
    <cellStyle name="Followed Hyperlink" xfId="5950" hidden="1" builtinId="9"/>
    <cellStyle name="Followed Hyperlink" xfId="5951" hidden="1" builtinId="9"/>
    <cellStyle name="Followed Hyperlink" xfId="5952" hidden="1" builtinId="9"/>
    <cellStyle name="Followed Hyperlink" xfId="5953" hidden="1" builtinId="9"/>
    <cellStyle name="Followed Hyperlink" xfId="5954" hidden="1" builtinId="9"/>
    <cellStyle name="Followed Hyperlink" xfId="5955" hidden="1" builtinId="9"/>
    <cellStyle name="Followed Hyperlink" xfId="5956" hidden="1" builtinId="9"/>
    <cellStyle name="Followed Hyperlink" xfId="5957" hidden="1" builtinId="9"/>
    <cellStyle name="Followed Hyperlink" xfId="5958" hidden="1" builtinId="9"/>
    <cellStyle name="Followed Hyperlink" xfId="5959" hidden="1" builtinId="9"/>
    <cellStyle name="Followed Hyperlink" xfId="5960" hidden="1" builtinId="9"/>
    <cellStyle name="Followed Hyperlink" xfId="5961" hidden="1" builtinId="9"/>
    <cellStyle name="Followed Hyperlink" xfId="5962" hidden="1" builtinId="9"/>
    <cellStyle name="Followed Hyperlink" xfId="5963" hidden="1" builtinId="9"/>
    <cellStyle name="Followed Hyperlink" xfId="5964" hidden="1" builtinId="9"/>
    <cellStyle name="Followed Hyperlink" xfId="5965" hidden="1" builtinId="9"/>
    <cellStyle name="Followed Hyperlink" xfId="5966" hidden="1" builtinId="9"/>
    <cellStyle name="Followed Hyperlink" xfId="5967" hidden="1" builtinId="9"/>
    <cellStyle name="Followed Hyperlink" xfId="5968" hidden="1" builtinId="9"/>
    <cellStyle name="Followed Hyperlink" xfId="5969" hidden="1" builtinId="9"/>
    <cellStyle name="Followed Hyperlink" xfId="5970" hidden="1" builtinId="9"/>
    <cellStyle name="Followed Hyperlink" xfId="5971" hidden="1" builtinId="9"/>
    <cellStyle name="Followed Hyperlink" xfId="5972" hidden="1" builtinId="9"/>
    <cellStyle name="Followed Hyperlink" xfId="5973" hidden="1" builtinId="9"/>
    <cellStyle name="Followed Hyperlink" xfId="5974" hidden="1" builtinId="9"/>
    <cellStyle name="Followed Hyperlink" xfId="5975" hidden="1" builtinId="9"/>
    <cellStyle name="Followed Hyperlink" xfId="5976" hidden="1" builtinId="9"/>
    <cellStyle name="Followed Hyperlink" xfId="5977" hidden="1" builtinId="9"/>
    <cellStyle name="Followed Hyperlink" xfId="5978" hidden="1" builtinId="9"/>
    <cellStyle name="Followed Hyperlink" xfId="5979" hidden="1" builtinId="9"/>
    <cellStyle name="Followed Hyperlink" xfId="5980" hidden="1" builtinId="9"/>
    <cellStyle name="Followed Hyperlink" xfId="5981" hidden="1" builtinId="9"/>
    <cellStyle name="Followed Hyperlink" xfId="5982" hidden="1" builtinId="9"/>
    <cellStyle name="Followed Hyperlink" xfId="5983" hidden="1" builtinId="9"/>
    <cellStyle name="Followed Hyperlink" xfId="5984" hidden="1" builtinId="9"/>
    <cellStyle name="Followed Hyperlink" xfId="5985" hidden="1" builtinId="9"/>
    <cellStyle name="Followed Hyperlink" xfId="5986" hidden="1" builtinId="9"/>
    <cellStyle name="Followed Hyperlink" xfId="5987" hidden="1" builtinId="9"/>
    <cellStyle name="Followed Hyperlink" xfId="5988" hidden="1" builtinId="9"/>
    <cellStyle name="Followed Hyperlink" xfId="5989" hidden="1" builtinId="9"/>
    <cellStyle name="Followed Hyperlink" xfId="5990" hidden="1" builtinId="9"/>
    <cellStyle name="Followed Hyperlink" xfId="5991" hidden="1" builtinId="9"/>
    <cellStyle name="Followed Hyperlink" xfId="5992" hidden="1" builtinId="9"/>
    <cellStyle name="Followed Hyperlink" xfId="5993" hidden="1" builtinId="9"/>
    <cellStyle name="Followed Hyperlink" xfId="5994" hidden="1" builtinId="9"/>
    <cellStyle name="Followed Hyperlink" xfId="5995" hidden="1" builtinId="9"/>
    <cellStyle name="Followed Hyperlink" xfId="5996" hidden="1" builtinId="9"/>
    <cellStyle name="Followed Hyperlink" xfId="5997" hidden="1" builtinId="9"/>
    <cellStyle name="Followed Hyperlink" xfId="5998" hidden="1" builtinId="9"/>
    <cellStyle name="Followed Hyperlink" xfId="5999" hidden="1" builtinId="9"/>
    <cellStyle name="Followed Hyperlink" xfId="6000" hidden="1" builtinId="9"/>
    <cellStyle name="Followed Hyperlink" xfId="6001" hidden="1" builtinId="9"/>
    <cellStyle name="Followed Hyperlink" xfId="6002" hidden="1" builtinId="9"/>
    <cellStyle name="Followed Hyperlink" xfId="6003" hidden="1" builtinId="9"/>
    <cellStyle name="Followed Hyperlink" xfId="6004" hidden="1" builtinId="9"/>
    <cellStyle name="Followed Hyperlink" xfId="6005" hidden="1" builtinId="9"/>
    <cellStyle name="Followed Hyperlink" xfId="6006" hidden="1" builtinId="9"/>
    <cellStyle name="Followed Hyperlink" xfId="6007" hidden="1" builtinId="9"/>
    <cellStyle name="Followed Hyperlink" xfId="6008" hidden="1" builtinId="9"/>
    <cellStyle name="Followed Hyperlink" xfId="6009" hidden="1" builtinId="9"/>
    <cellStyle name="Followed Hyperlink" xfId="6010" hidden="1" builtinId="9"/>
    <cellStyle name="Followed Hyperlink" xfId="6011" hidden="1" builtinId="9"/>
    <cellStyle name="Followed Hyperlink" xfId="6012" hidden="1" builtinId="9"/>
    <cellStyle name="Followed Hyperlink" xfId="6013" hidden="1" builtinId="9"/>
    <cellStyle name="Followed Hyperlink" xfId="6014" hidden="1" builtinId="9"/>
    <cellStyle name="Followed Hyperlink" xfId="6015" hidden="1" builtinId="9"/>
    <cellStyle name="Followed Hyperlink" xfId="6016" hidden="1" builtinId="9"/>
    <cellStyle name="Followed Hyperlink" xfId="6017" hidden="1" builtinId="9"/>
    <cellStyle name="Followed Hyperlink" xfId="6018" hidden="1" builtinId="9"/>
    <cellStyle name="Followed Hyperlink" xfId="6019" hidden="1" builtinId="9"/>
    <cellStyle name="Followed Hyperlink" xfId="6020" hidden="1" builtinId="9"/>
    <cellStyle name="Followed Hyperlink" xfId="6021" hidden="1" builtinId="9"/>
    <cellStyle name="Followed Hyperlink" xfId="6022" hidden="1" builtinId="9"/>
    <cellStyle name="Followed Hyperlink" xfId="6023" hidden="1" builtinId="9"/>
    <cellStyle name="Followed Hyperlink" xfId="6024" hidden="1" builtinId="9"/>
    <cellStyle name="Followed Hyperlink" xfId="6025" hidden="1" builtinId="9"/>
    <cellStyle name="Followed Hyperlink" xfId="6026" hidden="1" builtinId="9"/>
    <cellStyle name="Followed Hyperlink" xfId="6027" hidden="1" builtinId="9"/>
    <cellStyle name="Followed Hyperlink" xfId="6028" hidden="1" builtinId="9"/>
    <cellStyle name="Followed Hyperlink" xfId="6029" hidden="1" builtinId="9"/>
    <cellStyle name="Followed Hyperlink" xfId="6030" hidden="1" builtinId="9"/>
    <cellStyle name="Followed Hyperlink" xfId="6031" hidden="1" builtinId="9"/>
    <cellStyle name="Followed Hyperlink" xfId="6032" hidden="1" builtinId="9"/>
    <cellStyle name="Followed Hyperlink" xfId="6033" hidden="1" builtinId="9"/>
    <cellStyle name="Followed Hyperlink" xfId="6034" hidden="1" builtinId="9"/>
    <cellStyle name="Followed Hyperlink" xfId="6035" hidden="1" builtinId="9"/>
    <cellStyle name="Followed Hyperlink" xfId="6036" hidden="1" builtinId="9"/>
    <cellStyle name="Followed Hyperlink" xfId="6037" hidden="1" builtinId="9"/>
    <cellStyle name="Followed Hyperlink" xfId="6038" hidden="1" builtinId="9"/>
    <cellStyle name="Followed Hyperlink" xfId="6039" hidden="1" builtinId="9"/>
    <cellStyle name="Followed Hyperlink" xfId="6040" hidden="1" builtinId="9"/>
    <cellStyle name="Followed Hyperlink" xfId="6041" hidden="1" builtinId="9"/>
    <cellStyle name="Followed Hyperlink" xfId="6042" hidden="1" builtinId="9"/>
    <cellStyle name="Followed Hyperlink" xfId="6043" hidden="1" builtinId="9"/>
    <cellStyle name="Followed Hyperlink" xfId="6044" hidden="1" builtinId="9"/>
    <cellStyle name="Followed Hyperlink" xfId="6045" hidden="1" builtinId="9"/>
    <cellStyle name="Followed Hyperlink" xfId="6046" hidden="1" builtinId="9"/>
    <cellStyle name="Followed Hyperlink" xfId="6047" hidden="1" builtinId="9"/>
    <cellStyle name="Followed Hyperlink" xfId="6048" hidden="1" builtinId="9"/>
    <cellStyle name="Followed Hyperlink" xfId="6049" hidden="1" builtinId="9"/>
    <cellStyle name="Followed Hyperlink" xfId="6050" hidden="1" builtinId="9"/>
    <cellStyle name="Followed Hyperlink" xfId="6051" hidden="1" builtinId="9"/>
    <cellStyle name="Followed Hyperlink" xfId="6052" hidden="1" builtinId="9"/>
    <cellStyle name="Followed Hyperlink" xfId="6053" hidden="1" builtinId="9"/>
    <cellStyle name="Followed Hyperlink" xfId="6054" hidden="1" builtinId="9"/>
    <cellStyle name="Followed Hyperlink" xfId="6055" hidden="1" builtinId="9"/>
    <cellStyle name="Followed Hyperlink" xfId="6056" hidden="1" builtinId="9"/>
    <cellStyle name="Followed Hyperlink" xfId="6057" hidden="1" builtinId="9"/>
    <cellStyle name="Followed Hyperlink" xfId="6058" hidden="1" builtinId="9"/>
    <cellStyle name="Followed Hyperlink" xfId="6059" hidden="1" builtinId="9"/>
    <cellStyle name="Followed Hyperlink" xfId="6060" hidden="1" builtinId="9"/>
    <cellStyle name="Followed Hyperlink" xfId="6061" hidden="1" builtinId="9"/>
    <cellStyle name="Followed Hyperlink" xfId="6062" hidden="1" builtinId="9"/>
    <cellStyle name="Followed Hyperlink" xfId="6063" hidden="1" builtinId="9"/>
    <cellStyle name="Followed Hyperlink" xfId="6064" hidden="1" builtinId="9"/>
    <cellStyle name="Followed Hyperlink" xfId="6065" hidden="1" builtinId="9"/>
    <cellStyle name="Followed Hyperlink" xfId="6066" hidden="1" builtinId="9"/>
    <cellStyle name="Followed Hyperlink" xfId="6067" hidden="1" builtinId="9"/>
    <cellStyle name="Followed Hyperlink" xfId="6068" hidden="1" builtinId="9"/>
    <cellStyle name="Followed Hyperlink" xfId="6069" hidden="1" builtinId="9"/>
    <cellStyle name="Followed Hyperlink" xfId="6070" hidden="1" builtinId="9"/>
    <cellStyle name="Followed Hyperlink" xfId="6071" hidden="1" builtinId="9"/>
    <cellStyle name="Followed Hyperlink" xfId="6072" hidden="1" builtinId="9"/>
    <cellStyle name="Followed Hyperlink" xfId="6073" hidden="1" builtinId="9"/>
    <cellStyle name="Followed Hyperlink" xfId="6074" hidden="1" builtinId="9"/>
    <cellStyle name="Followed Hyperlink" xfId="6075" hidden="1" builtinId="9"/>
    <cellStyle name="Followed Hyperlink" xfId="6076" hidden="1" builtinId="9"/>
    <cellStyle name="Followed Hyperlink" xfId="6077" hidden="1" builtinId="9"/>
    <cellStyle name="Followed Hyperlink" xfId="6078" hidden="1" builtinId="9"/>
    <cellStyle name="Followed Hyperlink" xfId="6079" hidden="1" builtinId="9"/>
    <cellStyle name="Followed Hyperlink" xfId="6080" hidden="1" builtinId="9"/>
    <cellStyle name="Followed Hyperlink" xfId="6081" hidden="1" builtinId="9"/>
    <cellStyle name="Followed Hyperlink" xfId="6082" hidden="1" builtinId="9"/>
    <cellStyle name="Followed Hyperlink" xfId="6083" hidden="1" builtinId="9"/>
    <cellStyle name="Followed Hyperlink" xfId="6084" hidden="1" builtinId="9"/>
    <cellStyle name="Followed Hyperlink" xfId="6085" hidden="1" builtinId="9"/>
    <cellStyle name="Followed Hyperlink" xfId="6086" hidden="1" builtinId="9"/>
    <cellStyle name="Followed Hyperlink" xfId="6087" hidden="1" builtinId="9"/>
    <cellStyle name="Followed Hyperlink" xfId="6088" hidden="1" builtinId="9"/>
    <cellStyle name="Followed Hyperlink" xfId="6089" hidden="1" builtinId="9"/>
    <cellStyle name="Followed Hyperlink" xfId="6090" hidden="1" builtinId="9"/>
    <cellStyle name="Followed Hyperlink" xfId="6091" hidden="1" builtinId="9"/>
    <cellStyle name="Followed Hyperlink" xfId="6092" hidden="1" builtinId="9"/>
    <cellStyle name="Followed Hyperlink" xfId="6093" hidden="1" builtinId="9"/>
    <cellStyle name="Followed Hyperlink" xfId="6094" hidden="1" builtinId="9"/>
    <cellStyle name="Followed Hyperlink" xfId="6095" hidden="1" builtinId="9"/>
    <cellStyle name="Followed Hyperlink" xfId="6096" hidden="1" builtinId="9"/>
    <cellStyle name="Followed Hyperlink" xfId="6097" hidden="1" builtinId="9"/>
    <cellStyle name="Followed Hyperlink" xfId="6098" hidden="1" builtinId="9"/>
    <cellStyle name="Followed Hyperlink" xfId="6099" hidden="1" builtinId="9"/>
    <cellStyle name="Followed Hyperlink" xfId="6100" hidden="1" builtinId="9"/>
    <cellStyle name="Followed Hyperlink" xfId="6101" hidden="1" builtinId="9"/>
    <cellStyle name="Followed Hyperlink" xfId="6102" hidden="1" builtinId="9"/>
    <cellStyle name="Followed Hyperlink" xfId="6103" hidden="1" builtinId="9"/>
    <cellStyle name="Followed Hyperlink" xfId="6104" hidden="1" builtinId="9"/>
    <cellStyle name="Followed Hyperlink" xfId="6105" hidden="1" builtinId="9"/>
    <cellStyle name="Followed Hyperlink" xfId="6106" hidden="1" builtinId="9"/>
    <cellStyle name="Followed Hyperlink" xfId="6107" hidden="1" builtinId="9"/>
    <cellStyle name="Followed Hyperlink" xfId="6108" hidden="1" builtinId="9"/>
    <cellStyle name="Followed Hyperlink" xfId="6109" hidden="1" builtinId="9"/>
    <cellStyle name="Followed Hyperlink" xfId="6110" hidden="1" builtinId="9"/>
    <cellStyle name="Followed Hyperlink" xfId="6111" hidden="1" builtinId="9"/>
    <cellStyle name="Followed Hyperlink" xfId="6112" hidden="1" builtinId="9"/>
    <cellStyle name="Followed Hyperlink" xfId="6113" hidden="1" builtinId="9"/>
    <cellStyle name="Followed Hyperlink" xfId="6114" hidden="1" builtinId="9"/>
    <cellStyle name="Followed Hyperlink" xfId="6115" hidden="1" builtinId="9"/>
    <cellStyle name="Followed Hyperlink" xfId="6116" hidden="1" builtinId="9"/>
    <cellStyle name="Followed Hyperlink" xfId="6117" hidden="1" builtinId="9"/>
    <cellStyle name="Followed Hyperlink" xfId="6118" hidden="1" builtinId="9"/>
    <cellStyle name="Followed Hyperlink" xfId="6119" hidden="1" builtinId="9"/>
    <cellStyle name="Followed Hyperlink" xfId="6120" hidden="1" builtinId="9"/>
    <cellStyle name="Followed Hyperlink" xfId="6121" hidden="1" builtinId="9"/>
    <cellStyle name="Followed Hyperlink" xfId="6122" hidden="1" builtinId="9"/>
    <cellStyle name="Followed Hyperlink" xfId="6123" hidden="1" builtinId="9"/>
    <cellStyle name="Followed Hyperlink" xfId="6124" hidden="1" builtinId="9"/>
    <cellStyle name="Followed Hyperlink" xfId="6125" hidden="1" builtinId="9"/>
    <cellStyle name="Followed Hyperlink" xfId="6126" hidden="1" builtinId="9"/>
    <cellStyle name="Followed Hyperlink" xfId="6127" hidden="1" builtinId="9"/>
    <cellStyle name="Followed Hyperlink" xfId="6128" hidden="1" builtinId="9"/>
    <cellStyle name="Followed Hyperlink" xfId="6129" hidden="1" builtinId="9"/>
    <cellStyle name="Followed Hyperlink" xfId="6130" hidden="1" builtinId="9"/>
    <cellStyle name="Followed Hyperlink" xfId="6131" hidden="1" builtinId="9"/>
    <cellStyle name="Followed Hyperlink" xfId="6132" hidden="1" builtinId="9"/>
    <cellStyle name="Followed Hyperlink" xfId="6133" hidden="1" builtinId="9"/>
    <cellStyle name="Followed Hyperlink" xfId="6134" hidden="1" builtinId="9"/>
    <cellStyle name="Followed Hyperlink" xfId="6135" hidden="1" builtinId="9"/>
    <cellStyle name="Followed Hyperlink" xfId="6136" hidden="1" builtinId="9"/>
    <cellStyle name="Followed Hyperlink" xfId="6137" hidden="1" builtinId="9"/>
    <cellStyle name="Followed Hyperlink" xfId="6138" hidden="1" builtinId="9"/>
    <cellStyle name="Followed Hyperlink" xfId="6139" hidden="1" builtinId="9"/>
    <cellStyle name="Followed Hyperlink" xfId="6140" hidden="1" builtinId="9"/>
    <cellStyle name="Followed Hyperlink" xfId="6141" hidden="1" builtinId="9"/>
    <cellStyle name="Followed Hyperlink" xfId="6142" hidden="1" builtinId="9"/>
    <cellStyle name="Followed Hyperlink" xfId="6143" hidden="1" builtinId="9"/>
    <cellStyle name="Followed Hyperlink" xfId="6144" hidden="1" builtinId="9"/>
    <cellStyle name="Followed Hyperlink" xfId="6145" hidden="1" builtinId="9"/>
    <cellStyle name="Followed Hyperlink" xfId="6146" hidden="1" builtinId="9"/>
    <cellStyle name="Followed Hyperlink" xfId="6147" hidden="1" builtinId="9"/>
    <cellStyle name="Followed Hyperlink" xfId="6148" hidden="1" builtinId="9"/>
    <cellStyle name="Followed Hyperlink" xfId="6149" hidden="1" builtinId="9"/>
    <cellStyle name="Followed Hyperlink" xfId="6150" hidden="1" builtinId="9"/>
    <cellStyle name="Followed Hyperlink" xfId="6151" hidden="1" builtinId="9"/>
    <cellStyle name="Followed Hyperlink" xfId="6152" hidden="1" builtinId="9"/>
    <cellStyle name="Followed Hyperlink" xfId="6153" hidden="1" builtinId="9"/>
    <cellStyle name="Followed Hyperlink" xfId="6154" hidden="1" builtinId="9"/>
    <cellStyle name="Followed Hyperlink" xfId="6155" hidden="1" builtinId="9"/>
    <cellStyle name="Followed Hyperlink" xfId="6156" hidden="1" builtinId="9"/>
    <cellStyle name="Followed Hyperlink" xfId="6157" hidden="1" builtinId="9"/>
    <cellStyle name="Followed Hyperlink" xfId="6158" hidden="1" builtinId="9"/>
    <cellStyle name="Followed Hyperlink" xfId="6159" hidden="1" builtinId="9"/>
    <cellStyle name="Followed Hyperlink" xfId="6160" hidden="1" builtinId="9"/>
    <cellStyle name="Followed Hyperlink" xfId="6161" hidden="1" builtinId="9"/>
    <cellStyle name="Followed Hyperlink" xfId="6162" hidden="1" builtinId="9"/>
    <cellStyle name="Followed Hyperlink" xfId="6163" hidden="1" builtinId="9"/>
    <cellStyle name="Followed Hyperlink" xfId="6164" hidden="1" builtinId="9"/>
    <cellStyle name="Followed Hyperlink" xfId="6165" hidden="1" builtinId="9"/>
    <cellStyle name="Followed Hyperlink" xfId="6166" hidden="1" builtinId="9"/>
    <cellStyle name="Followed Hyperlink" xfId="6167" hidden="1" builtinId="9"/>
    <cellStyle name="Followed Hyperlink" xfId="6168" hidden="1" builtinId="9"/>
    <cellStyle name="Followed Hyperlink" xfId="6169" hidden="1" builtinId="9"/>
    <cellStyle name="Followed Hyperlink" xfId="6170" hidden="1" builtinId="9"/>
    <cellStyle name="Followed Hyperlink" xfId="6171" hidden="1" builtinId="9"/>
    <cellStyle name="Followed Hyperlink" xfId="6172" hidden="1" builtinId="9"/>
    <cellStyle name="Followed Hyperlink" xfId="6173" hidden="1" builtinId="9"/>
    <cellStyle name="Followed Hyperlink" xfId="6174" hidden="1" builtinId="9"/>
    <cellStyle name="Followed Hyperlink" xfId="6175" hidden="1" builtinId="9"/>
    <cellStyle name="Followed Hyperlink" xfId="6176" hidden="1" builtinId="9"/>
    <cellStyle name="Followed Hyperlink" xfId="6177" hidden="1" builtinId="9"/>
    <cellStyle name="Followed Hyperlink" xfId="6178" hidden="1" builtinId="9"/>
    <cellStyle name="Followed Hyperlink" xfId="6179" hidden="1" builtinId="9"/>
    <cellStyle name="Followed Hyperlink" xfId="6180" hidden="1" builtinId="9"/>
    <cellStyle name="Followed Hyperlink" xfId="6181" hidden="1" builtinId="9"/>
    <cellStyle name="Followed Hyperlink" xfId="6182" hidden="1" builtinId="9"/>
    <cellStyle name="Followed Hyperlink" xfId="6183" hidden="1" builtinId="9"/>
    <cellStyle name="Followed Hyperlink" xfId="6184" hidden="1" builtinId="9"/>
    <cellStyle name="Followed Hyperlink" xfId="6185" hidden="1" builtinId="9"/>
    <cellStyle name="Followed Hyperlink" xfId="6186" hidden="1" builtinId="9"/>
    <cellStyle name="Followed Hyperlink" xfId="6187" hidden="1" builtinId="9"/>
    <cellStyle name="Followed Hyperlink" xfId="6188" hidden="1" builtinId="9"/>
    <cellStyle name="Followed Hyperlink" xfId="6189" hidden="1" builtinId="9"/>
    <cellStyle name="Followed Hyperlink" xfId="6190" hidden="1" builtinId="9"/>
    <cellStyle name="Followed Hyperlink" xfId="6191" hidden="1" builtinId="9"/>
    <cellStyle name="Followed Hyperlink" xfId="6192" hidden="1" builtinId="9"/>
    <cellStyle name="Followed Hyperlink" xfId="6193" hidden="1" builtinId="9"/>
    <cellStyle name="Followed Hyperlink" xfId="6194" hidden="1" builtinId="9"/>
    <cellStyle name="Followed Hyperlink" xfId="6195" hidden="1" builtinId="9"/>
    <cellStyle name="Followed Hyperlink" xfId="6196" hidden="1" builtinId="9"/>
    <cellStyle name="Followed Hyperlink" xfId="6197" hidden="1" builtinId="9"/>
    <cellStyle name="Followed Hyperlink" xfId="6198" hidden="1" builtinId="9"/>
    <cellStyle name="Followed Hyperlink" xfId="6199" hidden="1" builtinId="9"/>
    <cellStyle name="Followed Hyperlink" xfId="6200" hidden="1" builtinId="9"/>
    <cellStyle name="Followed Hyperlink" xfId="6201" hidden="1" builtinId="9"/>
    <cellStyle name="Followed Hyperlink" xfId="6202" hidden="1" builtinId="9"/>
    <cellStyle name="Followed Hyperlink" xfId="6203" hidden="1" builtinId="9"/>
    <cellStyle name="Followed Hyperlink" xfId="6204" hidden="1" builtinId="9"/>
    <cellStyle name="Followed Hyperlink" xfId="6205" hidden="1" builtinId="9"/>
    <cellStyle name="Followed Hyperlink" xfId="6206" hidden="1" builtinId="9"/>
    <cellStyle name="Followed Hyperlink" xfId="6207" hidden="1" builtinId="9"/>
    <cellStyle name="Followed Hyperlink" xfId="6208" hidden="1" builtinId="9"/>
    <cellStyle name="Followed Hyperlink" xfId="6209" hidden="1" builtinId="9"/>
    <cellStyle name="Followed Hyperlink" xfId="6210" hidden="1" builtinId="9"/>
    <cellStyle name="Followed Hyperlink" xfId="6211" hidden="1" builtinId="9"/>
    <cellStyle name="Followed Hyperlink" xfId="6212" hidden="1" builtinId="9"/>
    <cellStyle name="Followed Hyperlink" xfId="6213" hidden="1" builtinId="9"/>
    <cellStyle name="Followed Hyperlink" xfId="6214" hidden="1" builtinId="9"/>
    <cellStyle name="Followed Hyperlink" xfId="6215" hidden="1" builtinId="9"/>
    <cellStyle name="Followed Hyperlink" xfId="6216" hidden="1" builtinId="9"/>
    <cellStyle name="Followed Hyperlink" xfId="6217" hidden="1" builtinId="9"/>
    <cellStyle name="Followed Hyperlink" xfId="6218" hidden="1" builtinId="9"/>
    <cellStyle name="Followed Hyperlink" xfId="6219" hidden="1" builtinId="9"/>
    <cellStyle name="Followed Hyperlink" xfId="6220" hidden="1" builtinId="9"/>
    <cellStyle name="Followed Hyperlink" xfId="6221" hidden="1" builtinId="9"/>
    <cellStyle name="Followed Hyperlink" xfId="6222" hidden="1" builtinId="9"/>
    <cellStyle name="Followed Hyperlink" xfId="6223" hidden="1" builtinId="9"/>
    <cellStyle name="Followed Hyperlink" xfId="6224" hidden="1" builtinId="9"/>
    <cellStyle name="Table Head Aligned 2" xfId="6225"/>
    <cellStyle name="Comma 14" xfId="6226"/>
    <cellStyle name="Table Head Green 2" xfId="6227"/>
    <cellStyle name="test a style 2" xfId="6228"/>
    <cellStyle name="UnProtectedCalc 2" xfId="6229"/>
    <cellStyle name="YearFormat 2" xfId="6230"/>
    <cellStyle name="Followed Hyperlink" xfId="6231" hidden="1" builtinId="9"/>
    <cellStyle name="Followed Hyperlink" xfId="6232" hidden="1" builtinId="9"/>
    <cellStyle name="Followed Hyperlink" xfId="6233" hidden="1" builtinId="9"/>
    <cellStyle name="Followed Hyperlink" xfId="6234" hidden="1" builtinId="9"/>
    <cellStyle name="Followed Hyperlink" xfId="6235" hidden="1" builtinId="9"/>
    <cellStyle name="Followed Hyperlink" xfId="6236" hidden="1" builtinId="9"/>
    <cellStyle name="Followed Hyperlink" xfId="6237" hidden="1" builtinId="9"/>
    <cellStyle name="Followed Hyperlink" xfId="6238" hidden="1" builtinId="9"/>
    <cellStyle name="Followed Hyperlink" xfId="6239" hidden="1" builtinId="9"/>
    <cellStyle name="Followed Hyperlink" xfId="6240" hidden="1" builtinId="9"/>
    <cellStyle name="Followed Hyperlink" xfId="6241" hidden="1" builtinId="9"/>
    <cellStyle name="Followed Hyperlink" xfId="6242" hidden="1" builtinId="9"/>
    <cellStyle name="Followed Hyperlink" xfId="6243" hidden="1" builtinId="9"/>
    <cellStyle name="Followed Hyperlink" xfId="6244" hidden="1" builtinId="9"/>
    <cellStyle name="Followed Hyperlink" xfId="6245" hidden="1" builtinId="9"/>
    <cellStyle name="Followed Hyperlink" xfId="6246" hidden="1" builtinId="9"/>
    <cellStyle name="Followed Hyperlink" xfId="6247" hidden="1" builtinId="9"/>
    <cellStyle name="Followed Hyperlink" xfId="6248" hidden="1" builtinId="9"/>
    <cellStyle name="Followed Hyperlink" xfId="6249" hidden="1" builtinId="9"/>
    <cellStyle name="Followed Hyperlink" xfId="6250" hidden="1" builtinId="9"/>
    <cellStyle name="Followed Hyperlink" xfId="6251" hidden="1" builtinId="9"/>
    <cellStyle name="Followed Hyperlink" xfId="6252" hidden="1" builtinId="9"/>
    <cellStyle name="Followed Hyperlink" xfId="6253" hidden="1" builtinId="9"/>
    <cellStyle name="Followed Hyperlink" xfId="6254" hidden="1" builtinId="9"/>
    <cellStyle name="Followed Hyperlink" xfId="6255" hidden="1" builtinId="9"/>
    <cellStyle name="Followed Hyperlink" xfId="6256" hidden="1" builtinId="9"/>
    <cellStyle name="Followed Hyperlink" xfId="6257" hidden="1" builtinId="9"/>
    <cellStyle name="Followed Hyperlink" xfId="6258" hidden="1" builtinId="9"/>
    <cellStyle name="Followed Hyperlink" xfId="6259" hidden="1" builtinId="9"/>
    <cellStyle name="Followed Hyperlink" xfId="6260" hidden="1" builtinId="9"/>
    <cellStyle name="Followed Hyperlink" xfId="6261" hidden="1" builtinId="9"/>
    <cellStyle name="Followed Hyperlink" xfId="6262" hidden="1" builtinId="9"/>
    <cellStyle name="Followed Hyperlink" xfId="6263" hidden="1" builtinId="9"/>
    <cellStyle name="Followed Hyperlink" xfId="6264" hidden="1" builtinId="9"/>
    <cellStyle name="Followed Hyperlink" xfId="6265" hidden="1" builtinId="9"/>
    <cellStyle name="Followed Hyperlink" xfId="6266" hidden="1" builtinId="9"/>
    <cellStyle name="Followed Hyperlink" xfId="6267" hidden="1" builtinId="9"/>
    <cellStyle name="Followed Hyperlink" xfId="6268" hidden="1" builtinId="9"/>
    <cellStyle name="Followed Hyperlink" xfId="6269" hidden="1" builtinId="9"/>
    <cellStyle name="Followed Hyperlink" xfId="6270" hidden="1" builtinId="9"/>
    <cellStyle name="Followed Hyperlink" xfId="6271" hidden="1" builtinId="9"/>
    <cellStyle name="Followed Hyperlink" xfId="6272" hidden="1" builtinId="9"/>
    <cellStyle name="Followed Hyperlink" xfId="6273" hidden="1" builtinId="9"/>
    <cellStyle name="Followed Hyperlink" xfId="6274" hidden="1" builtinId="9"/>
    <cellStyle name="Followed Hyperlink" xfId="6275" hidden="1" builtinId="9"/>
    <cellStyle name="Followed Hyperlink" xfId="6276" hidden="1" builtinId="9"/>
    <cellStyle name="Followed Hyperlink" xfId="6277" hidden="1" builtinId="9"/>
    <cellStyle name="Comma 15" xfId="6278"/>
    <cellStyle name="Comma 17" xfId="6279"/>
    <cellStyle name="Comma 16" xfId="6280"/>
    <cellStyle name="Followed Hyperlink" xfId="6281" hidden="1" builtinId="9"/>
    <cellStyle name="Followed Hyperlink" xfId="6282" hidden="1" builtinId="9"/>
    <cellStyle name="Followed Hyperlink" xfId="6283" hidden="1" builtinId="9"/>
    <cellStyle name="Followed Hyperlink" xfId="6284" hidden="1" builtinId="9"/>
    <cellStyle name="Followed Hyperlink" xfId="6285" hidden="1" builtinId="9"/>
    <cellStyle name="Followed Hyperlink" xfId="6286" hidden="1" builtinId="9"/>
    <cellStyle name="Followed Hyperlink" xfId="6287" hidden="1" builtinId="9"/>
    <cellStyle name="Followed Hyperlink" xfId="6288" hidden="1" builtinId="9"/>
    <cellStyle name="Followed Hyperlink" xfId="6289" hidden="1" builtinId="9"/>
    <cellStyle name="Followed Hyperlink" xfId="6290" hidden="1" builtinId="9"/>
    <cellStyle name="Followed Hyperlink" xfId="6291" hidden="1" builtinId="9"/>
    <cellStyle name="Followed Hyperlink" xfId="6292" hidden="1" builtinId="9"/>
    <cellStyle name="Followed Hyperlink" xfId="6293" hidden="1" builtinId="9"/>
    <cellStyle name="Followed Hyperlink" xfId="6294" hidden="1" builtinId="9"/>
    <cellStyle name="Followed Hyperlink" xfId="6295" hidden="1" builtinId="9"/>
    <cellStyle name="Followed Hyperlink" xfId="6296" hidden="1" builtinId="9"/>
    <cellStyle name="Followed Hyperlink" xfId="6297" hidden="1" builtinId="9"/>
    <cellStyle name="Followed Hyperlink" xfId="6298" hidden="1" builtinId="9"/>
    <cellStyle name="Followed Hyperlink" xfId="6299" hidden="1" builtinId="9"/>
    <cellStyle name="Followed Hyperlink" xfId="6300" hidden="1" builtinId="9"/>
    <cellStyle name="Followed Hyperlink" xfId="6301" hidden="1" builtinId="9"/>
    <cellStyle name="Followed Hyperlink" xfId="6302" hidden="1" builtinId="9"/>
    <cellStyle name="Followed Hyperlink" xfId="6303" hidden="1" builtinId="9"/>
    <cellStyle name="Followed Hyperlink" xfId="6304" hidden="1" builtinId="9"/>
    <cellStyle name="Followed Hyperlink" xfId="6305" hidden="1" builtinId="9"/>
    <cellStyle name="Followed Hyperlink" xfId="6306" hidden="1" builtinId="9"/>
    <cellStyle name="Followed Hyperlink" xfId="6307" hidden="1" builtinId="9"/>
    <cellStyle name="Followed Hyperlink" xfId="6308" hidden="1" builtinId="9"/>
    <cellStyle name="Followed Hyperlink" xfId="6309" hidden="1" builtinId="9"/>
    <cellStyle name="Followed Hyperlink" xfId="6310" hidden="1" builtinId="9"/>
    <cellStyle name="Followed Hyperlink" xfId="6311" hidden="1" builtinId="9"/>
    <cellStyle name="Followed Hyperlink" xfId="6312" hidden="1" builtinId="9"/>
    <cellStyle name="Followed Hyperlink" xfId="6313" hidden="1" builtinId="9"/>
    <cellStyle name="Followed Hyperlink" xfId="6314" hidden="1" builtinId="9"/>
    <cellStyle name="Followed Hyperlink" xfId="6315" hidden="1" builtinId="9"/>
    <cellStyle name="Followed Hyperlink" xfId="6316" hidden="1" builtinId="9"/>
    <cellStyle name="Followed Hyperlink" xfId="6317" hidden="1" builtinId="9"/>
    <cellStyle name="Followed Hyperlink" xfId="6318" hidden="1" builtinId="9"/>
    <cellStyle name="Followed Hyperlink" xfId="6319" hidden="1" builtinId="9"/>
    <cellStyle name="Followed Hyperlink" xfId="6320" hidden="1" builtinId="9"/>
    <cellStyle name="Followed Hyperlink" xfId="6321" hidden="1" builtinId="9"/>
    <cellStyle name="Followed Hyperlink" xfId="6322" hidden="1" builtinId="9"/>
    <cellStyle name="Followed Hyperlink" xfId="6323" hidden="1" builtinId="9"/>
    <cellStyle name="Followed Hyperlink" xfId="6324" hidden="1" builtinId="9"/>
    <cellStyle name="Followed Hyperlink" xfId="6325" hidden="1" builtinId="9"/>
    <cellStyle name="Followed Hyperlink" xfId="6326" hidden="1" builtinId="9"/>
    <cellStyle name="Followed Hyperlink" xfId="6327" hidden="1" builtinId="9"/>
    <cellStyle name="Followed Hyperlink" xfId="6328" hidden="1" builtinId="9"/>
    <cellStyle name="Followed Hyperlink" xfId="6329" hidden="1" builtinId="9"/>
    <cellStyle name="Followed Hyperlink" xfId="6330" hidden="1" builtinId="9"/>
    <cellStyle name="Followed Hyperlink" xfId="6331" hidden="1" builtinId="9"/>
    <cellStyle name="Followed Hyperlink" xfId="6332" hidden="1" builtinId="9"/>
    <cellStyle name="Followed Hyperlink" xfId="6333" hidden="1" builtinId="9"/>
    <cellStyle name="Followed Hyperlink" xfId="6334" hidden="1" builtinId="9"/>
    <cellStyle name="Followed Hyperlink" xfId="6335" hidden="1" builtinId="9"/>
    <cellStyle name="Followed Hyperlink" xfId="6336" hidden="1" builtinId="9"/>
    <cellStyle name="Followed Hyperlink" xfId="6337" hidden="1" builtinId="9"/>
    <cellStyle name="Followed Hyperlink" xfId="6338" hidden="1" builtinId="9"/>
    <cellStyle name="Followed Hyperlink" xfId="6339" hidden="1" builtinId="9"/>
    <cellStyle name="Followed Hyperlink" xfId="6340" hidden="1" builtinId="9"/>
    <cellStyle name="Followed Hyperlink" xfId="6341" hidden="1" builtinId="9"/>
    <cellStyle name="Followed Hyperlink" xfId="6342" hidden="1" builtinId="9"/>
    <cellStyle name="Followed Hyperlink" xfId="6343" hidden="1" builtinId="9"/>
    <cellStyle name="Followed Hyperlink" xfId="6344" hidden="1" builtinId="9"/>
    <cellStyle name="Followed Hyperlink" xfId="6345" hidden="1" builtinId="9"/>
    <cellStyle name="Followed Hyperlink" xfId="6346" hidden="1" builtinId="9"/>
    <cellStyle name="Followed Hyperlink" xfId="6347" hidden="1" builtinId="9"/>
    <cellStyle name="Followed Hyperlink" xfId="6348" hidden="1" builtinId="9"/>
    <cellStyle name="Followed Hyperlink" xfId="6349" hidden="1" builtinId="9"/>
    <cellStyle name="Followed Hyperlink" xfId="6350" hidden="1" builtinId="9"/>
    <cellStyle name="Followed Hyperlink" xfId="6351" hidden="1" builtinId="9"/>
    <cellStyle name="Followed Hyperlink" xfId="6352" hidden="1" builtinId="9"/>
    <cellStyle name="Followed Hyperlink" xfId="6353" hidden="1" builtinId="9"/>
    <cellStyle name="Followed Hyperlink" xfId="6354" hidden="1" builtinId="9"/>
    <cellStyle name="Followed Hyperlink" xfId="6355" hidden="1" builtinId="9"/>
    <cellStyle name="Followed Hyperlink" xfId="6356" hidden="1" builtinId="9"/>
    <cellStyle name="Followed Hyperlink" xfId="6357" hidden="1" builtinId="9"/>
    <cellStyle name="Followed Hyperlink" xfId="6358" hidden="1" builtinId="9"/>
    <cellStyle name="Followed Hyperlink" xfId="6359" hidden="1" builtinId="9"/>
    <cellStyle name="Followed Hyperlink" xfId="6360" hidden="1" builtinId="9"/>
    <cellStyle name="Followed Hyperlink" xfId="6361" hidden="1" builtinId="9"/>
    <cellStyle name="Followed Hyperlink" xfId="6362" hidden="1" builtinId="9"/>
    <cellStyle name="Followed Hyperlink" xfId="6363" hidden="1" builtinId="9"/>
    <cellStyle name="Followed Hyperlink" xfId="6364" hidden="1" builtinId="9"/>
    <cellStyle name="Followed Hyperlink" xfId="6365" hidden="1" builtinId="9"/>
    <cellStyle name="Followed Hyperlink" xfId="6366" hidden="1" builtinId="9"/>
    <cellStyle name="Followed Hyperlink" xfId="6367" hidden="1" builtinId="9"/>
    <cellStyle name="Followed Hyperlink" xfId="6368" hidden="1" builtinId="9"/>
    <cellStyle name="Followed Hyperlink" xfId="6369" hidden="1" builtinId="9"/>
    <cellStyle name="Followed Hyperlink" xfId="6370" hidden="1" builtinId="9"/>
    <cellStyle name="Followed Hyperlink" xfId="6371" hidden="1" builtinId="9"/>
    <cellStyle name="Followed Hyperlink" xfId="6372" hidden="1" builtinId="9"/>
    <cellStyle name="Followed Hyperlink" xfId="6373" hidden="1" builtinId="9"/>
    <cellStyle name="Followed Hyperlink" xfId="6374" hidden="1" builtinId="9"/>
    <cellStyle name="Followed Hyperlink" xfId="6375" hidden="1" builtinId="9"/>
    <cellStyle name="Followed Hyperlink" xfId="6376" hidden="1" builtinId="9"/>
    <cellStyle name="Followed Hyperlink" xfId="6377" hidden="1" builtinId="9"/>
    <cellStyle name="Followed Hyperlink" xfId="6378" hidden="1" builtinId="9"/>
    <cellStyle name="Followed Hyperlink" xfId="6379" hidden="1" builtinId="9"/>
    <cellStyle name="Followed Hyperlink" xfId="6380" hidden="1" builtinId="9"/>
    <cellStyle name="Followed Hyperlink" xfId="6381" hidden="1" builtinId="9"/>
    <cellStyle name="Followed Hyperlink" xfId="6382" hidden="1" builtinId="9"/>
    <cellStyle name="Followed Hyperlink" xfId="6383" hidden="1" builtinId="9"/>
    <cellStyle name="Followed Hyperlink" xfId="6384" hidden="1" builtinId="9"/>
    <cellStyle name="Followed Hyperlink" xfId="6385" hidden="1" builtinId="9"/>
    <cellStyle name="Followed Hyperlink" xfId="6386" hidden="1" builtinId="9"/>
    <cellStyle name="Followed Hyperlink" xfId="6387" hidden="1" builtinId="9"/>
    <cellStyle name="Followed Hyperlink" xfId="6388" hidden="1" builtinId="9"/>
    <cellStyle name="Followed Hyperlink" xfId="6389" hidden="1" builtinId="9"/>
    <cellStyle name="Followed Hyperlink" xfId="6390" hidden="1" builtinId="9"/>
    <cellStyle name="Followed Hyperlink" xfId="6391" hidden="1" builtinId="9"/>
    <cellStyle name="Followed Hyperlink" xfId="6392" hidden="1" builtinId="9"/>
    <cellStyle name="Followed Hyperlink" xfId="6393" hidden="1" builtinId="9"/>
    <cellStyle name="Followed Hyperlink" xfId="6394" hidden="1" builtinId="9"/>
    <cellStyle name="Followed Hyperlink" xfId="6395" hidden="1" builtinId="9"/>
    <cellStyle name="Followed Hyperlink" xfId="6396" hidden="1" builtinId="9"/>
    <cellStyle name="Followed Hyperlink" xfId="6397" hidden="1" builtinId="9"/>
    <cellStyle name="Followed Hyperlink" xfId="6398" hidden="1" builtinId="9"/>
    <cellStyle name="Followed Hyperlink" xfId="6399" hidden="1" builtinId="9"/>
    <cellStyle name="Followed Hyperlink" xfId="6400" hidden="1" builtinId="9"/>
    <cellStyle name="Followed Hyperlink" xfId="6401" hidden="1" builtinId="9"/>
    <cellStyle name="Followed Hyperlink" xfId="6402" hidden="1" builtinId="9"/>
    <cellStyle name="Followed Hyperlink" xfId="6403" hidden="1" builtinId="9"/>
    <cellStyle name="Followed Hyperlink" xfId="6404" hidden="1" builtinId="9"/>
    <cellStyle name="Followed Hyperlink" xfId="6405" hidden="1" builtinId="9"/>
    <cellStyle name="Followed Hyperlink" xfId="6406" hidden="1" builtinId="9"/>
    <cellStyle name="Followed Hyperlink" xfId="6407" hidden="1" builtinId="9"/>
    <cellStyle name="Followed Hyperlink" xfId="6408" hidden="1" builtinId="9"/>
    <cellStyle name="Followed Hyperlink" xfId="6409" hidden="1" builtinId="9"/>
    <cellStyle name="Followed Hyperlink" xfId="6410" hidden="1" builtinId="9"/>
    <cellStyle name="Followed Hyperlink" xfId="6411" hidden="1" builtinId="9"/>
    <cellStyle name="Followed Hyperlink" xfId="6412" hidden="1" builtinId="9"/>
    <cellStyle name="Followed Hyperlink" xfId="6413" hidden="1" builtinId="9"/>
    <cellStyle name="Followed Hyperlink" xfId="6414" hidden="1" builtinId="9"/>
    <cellStyle name="Followed Hyperlink" xfId="6415" hidden="1" builtinId="9"/>
    <cellStyle name="Followed Hyperlink" xfId="6416" hidden="1" builtinId="9"/>
    <cellStyle name="Followed Hyperlink" xfId="6417" hidden="1" builtinId="9"/>
    <cellStyle name="Followed Hyperlink" xfId="6418" hidden="1" builtinId="9"/>
    <cellStyle name="Followed Hyperlink" xfId="6419" hidden="1" builtinId="9"/>
    <cellStyle name="Followed Hyperlink" xfId="6420" hidden="1" builtinId="9"/>
    <cellStyle name="Followed Hyperlink" xfId="6421" hidden="1" builtinId="9"/>
    <cellStyle name="Followed Hyperlink" xfId="6422" hidden="1" builtinId="9"/>
    <cellStyle name="Followed Hyperlink" xfId="6423" hidden="1" builtinId="9"/>
    <cellStyle name="Followed Hyperlink" xfId="6424" hidden="1" builtinId="9"/>
    <cellStyle name="Followed Hyperlink" xfId="6425" hidden="1" builtinId="9"/>
    <cellStyle name="Followed Hyperlink" xfId="6426" hidden="1" builtinId="9"/>
    <cellStyle name="Followed Hyperlink" xfId="6427" hidden="1" builtinId="9"/>
    <cellStyle name="Followed Hyperlink" xfId="6428" hidden="1" builtinId="9"/>
    <cellStyle name="Followed Hyperlink" xfId="6429" hidden="1" builtinId="9"/>
    <cellStyle name="Followed Hyperlink" xfId="6430" hidden="1" builtinId="9"/>
    <cellStyle name="Followed Hyperlink" xfId="6431" hidden="1" builtinId="9"/>
    <cellStyle name="Followed Hyperlink" xfId="6432" hidden="1" builtinId="9"/>
    <cellStyle name="Followed Hyperlink" xfId="6433" hidden="1" builtinId="9"/>
    <cellStyle name="Followed Hyperlink" xfId="6434" hidden="1" builtinId="9"/>
    <cellStyle name="Followed Hyperlink" xfId="6435" hidden="1" builtinId="9"/>
    <cellStyle name="Followed Hyperlink" xfId="6436" hidden="1" builtinId="9"/>
    <cellStyle name="Followed Hyperlink" xfId="6437" hidden="1" builtinId="9"/>
    <cellStyle name="Followed Hyperlink" xfId="6438" hidden="1" builtinId="9"/>
    <cellStyle name="Followed Hyperlink" xfId="6439" hidden="1" builtinId="9"/>
    <cellStyle name="Followed Hyperlink" xfId="6440" hidden="1" builtinId="9"/>
    <cellStyle name="Followed Hyperlink" xfId="6441" hidden="1" builtinId="9"/>
    <cellStyle name="Followed Hyperlink" xfId="6442" hidden="1" builtinId="9"/>
    <cellStyle name="Followed Hyperlink" xfId="6443" hidden="1" builtinId="9"/>
    <cellStyle name="Followed Hyperlink" xfId="6444" hidden="1" builtinId="9"/>
    <cellStyle name="Followed Hyperlink" xfId="6445" hidden="1" builtinId="9"/>
    <cellStyle name="Followed Hyperlink" xfId="6446" hidden="1" builtinId="9"/>
    <cellStyle name="Followed Hyperlink" xfId="6447" hidden="1" builtinId="9"/>
    <cellStyle name="Followed Hyperlink" xfId="6448" hidden="1" builtinId="9"/>
    <cellStyle name="Followed Hyperlink" xfId="6449" hidden="1" builtinId="9"/>
    <cellStyle name="Followed Hyperlink" xfId="6450" hidden="1" builtinId="9"/>
    <cellStyle name="Followed Hyperlink" xfId="6451" hidden="1" builtinId="9"/>
    <cellStyle name="Followed Hyperlink" xfId="6452" hidden="1" builtinId="9"/>
    <cellStyle name="Followed Hyperlink" xfId="6453" hidden="1" builtinId="9"/>
    <cellStyle name="Followed Hyperlink" xfId="6454" hidden="1" builtinId="9"/>
    <cellStyle name="Followed Hyperlink" xfId="6455" hidden="1" builtinId="9"/>
    <cellStyle name="Followed Hyperlink" xfId="6456" hidden="1" builtinId="9"/>
    <cellStyle name="Followed Hyperlink" xfId="6457" hidden="1" builtinId="9"/>
    <cellStyle name="Followed Hyperlink" xfId="6458" hidden="1" builtinId="9"/>
    <cellStyle name="Followed Hyperlink" xfId="6459" hidden="1" builtinId="9"/>
    <cellStyle name="Followed Hyperlink" xfId="6460" hidden="1" builtinId="9"/>
    <cellStyle name="Followed Hyperlink" xfId="6461" hidden="1" builtinId="9"/>
    <cellStyle name="Followed Hyperlink" xfId="6462" hidden="1" builtinId="9"/>
    <cellStyle name="Followed Hyperlink" xfId="6463" hidden="1" builtinId="9"/>
    <cellStyle name="Followed Hyperlink" xfId="6464" hidden="1" builtinId="9"/>
    <cellStyle name="Followed Hyperlink" xfId="6465" hidden="1" builtinId="9"/>
    <cellStyle name="Followed Hyperlink" xfId="6466" hidden="1" builtinId="9"/>
    <cellStyle name="Followed Hyperlink" xfId="6467" hidden="1" builtinId="9"/>
    <cellStyle name="Followed Hyperlink" xfId="6468" hidden="1" builtinId="9"/>
    <cellStyle name="Followed Hyperlink" xfId="6469" hidden="1" builtinId="9"/>
    <cellStyle name="Followed Hyperlink" xfId="6470" hidden="1" builtinId="9"/>
    <cellStyle name="Followed Hyperlink" xfId="6471" hidden="1" builtinId="9"/>
    <cellStyle name="Followed Hyperlink" xfId="6472" hidden="1" builtinId="9"/>
    <cellStyle name="Followed Hyperlink" xfId="6473" hidden="1" builtinId="9"/>
    <cellStyle name="Followed Hyperlink" xfId="6474" hidden="1" builtinId="9"/>
    <cellStyle name="Followed Hyperlink" xfId="6475" hidden="1" builtinId="9"/>
    <cellStyle name="Followed Hyperlink" xfId="6476" hidden="1" builtinId="9"/>
    <cellStyle name="Followed Hyperlink" xfId="6477" hidden="1" builtinId="9"/>
    <cellStyle name="Followed Hyperlink" xfId="6478" hidden="1" builtinId="9"/>
    <cellStyle name="Followed Hyperlink" xfId="6479" hidden="1" builtinId="9"/>
    <cellStyle name="Followed Hyperlink" xfId="6480" hidden="1" builtinId="9"/>
    <cellStyle name="Followed Hyperlink" xfId="6481" hidden="1" builtinId="9"/>
    <cellStyle name="Followed Hyperlink" xfId="6482" hidden="1" builtinId="9"/>
    <cellStyle name="Followed Hyperlink" xfId="6483" hidden="1" builtinId="9"/>
    <cellStyle name="Followed Hyperlink" xfId="6484" hidden="1" builtinId="9"/>
    <cellStyle name="Followed Hyperlink" xfId="6485" hidden="1" builtinId="9"/>
    <cellStyle name="Followed Hyperlink" xfId="6486" hidden="1" builtinId="9"/>
    <cellStyle name="Followed Hyperlink" xfId="6487" hidden="1" builtinId="9"/>
    <cellStyle name="Followed Hyperlink" xfId="6488" hidden="1" builtinId="9"/>
    <cellStyle name="Followed Hyperlink" xfId="6489" hidden="1" builtinId="9"/>
    <cellStyle name="Followed Hyperlink" xfId="6490" hidden="1" builtinId="9"/>
    <cellStyle name="Followed Hyperlink" xfId="6491" hidden="1" builtinId="9"/>
    <cellStyle name="Followed Hyperlink" xfId="6492" hidden="1" builtinId="9"/>
    <cellStyle name="Followed Hyperlink" xfId="6493" hidden="1" builtinId="9"/>
    <cellStyle name="Followed Hyperlink" xfId="6494" hidden="1" builtinId="9"/>
    <cellStyle name="Followed Hyperlink" xfId="6495" hidden="1" builtinId="9"/>
    <cellStyle name="Followed Hyperlink" xfId="6496" hidden="1" builtinId="9"/>
    <cellStyle name="Followed Hyperlink" xfId="6497" hidden="1" builtinId="9"/>
    <cellStyle name="Followed Hyperlink" xfId="6498" hidden="1" builtinId="9"/>
    <cellStyle name="Followed Hyperlink" xfId="6499" hidden="1" builtinId="9"/>
    <cellStyle name="Followed Hyperlink" xfId="6500" hidden="1" builtinId="9"/>
    <cellStyle name="Followed Hyperlink" xfId="6501" hidden="1" builtinId="9"/>
    <cellStyle name="Followed Hyperlink" xfId="6502" hidden="1" builtinId="9"/>
    <cellStyle name="Followed Hyperlink" xfId="6503" hidden="1" builtinId="9"/>
    <cellStyle name="Followed Hyperlink" xfId="6504" hidden="1" builtinId="9"/>
    <cellStyle name="Followed Hyperlink" xfId="6505" hidden="1" builtinId="9"/>
    <cellStyle name="Followed Hyperlink" xfId="6506" hidden="1" builtinId="9"/>
    <cellStyle name="Followed Hyperlink" xfId="6507" hidden="1" builtinId="9"/>
    <cellStyle name="Followed Hyperlink" xfId="6508" hidden="1" builtinId="9"/>
    <cellStyle name="Followed Hyperlink" xfId="6509" hidden="1" builtinId="9"/>
    <cellStyle name="Followed Hyperlink" xfId="6510" hidden="1" builtinId="9"/>
    <cellStyle name="Followed Hyperlink" xfId="6511" hidden="1" builtinId="9"/>
    <cellStyle name="Followed Hyperlink" xfId="6512" hidden="1" builtinId="9"/>
    <cellStyle name="Followed Hyperlink" xfId="6513" hidden="1" builtinId="9"/>
    <cellStyle name="Followed Hyperlink" xfId="6514" hidden="1" builtinId="9"/>
    <cellStyle name="Followed Hyperlink" xfId="6515" hidden="1" builtinId="9"/>
    <cellStyle name="Followed Hyperlink" xfId="6516" hidden="1" builtinId="9"/>
    <cellStyle name="Followed Hyperlink" xfId="6517" hidden="1" builtinId="9"/>
    <cellStyle name="Followed Hyperlink" xfId="6518" hidden="1" builtinId="9"/>
    <cellStyle name="Followed Hyperlink" xfId="6519" hidden="1" builtinId="9"/>
    <cellStyle name="Followed Hyperlink" xfId="6520" hidden="1" builtinId="9"/>
    <cellStyle name="Followed Hyperlink" xfId="6521" hidden="1" builtinId="9"/>
    <cellStyle name="Followed Hyperlink" xfId="6522" hidden="1" builtinId="9"/>
    <cellStyle name="Followed Hyperlink" xfId="6523" hidden="1" builtinId="9"/>
    <cellStyle name="Followed Hyperlink" xfId="6524" hidden="1" builtinId="9"/>
    <cellStyle name="Followed Hyperlink" xfId="6525" hidden="1" builtinId="9"/>
    <cellStyle name="Followed Hyperlink" xfId="6526" hidden="1" builtinId="9"/>
    <cellStyle name="Followed Hyperlink" xfId="6527" hidden="1" builtinId="9"/>
    <cellStyle name="Followed Hyperlink" xfId="6528" hidden="1" builtinId="9"/>
    <cellStyle name="Followed Hyperlink" xfId="6529" hidden="1" builtinId="9"/>
    <cellStyle name="Followed Hyperlink" xfId="6530" hidden="1" builtinId="9"/>
    <cellStyle name="Followed Hyperlink" xfId="6531" hidden="1" builtinId="9"/>
    <cellStyle name="Followed Hyperlink" xfId="6532" hidden="1" builtinId="9"/>
    <cellStyle name="Followed Hyperlink" xfId="6533" hidden="1" builtinId="9"/>
    <cellStyle name="Followed Hyperlink" xfId="6534" hidden="1" builtinId="9"/>
    <cellStyle name="Followed Hyperlink" xfId="6535" hidden="1" builtinId="9"/>
    <cellStyle name="Followed Hyperlink" xfId="6536" hidden="1" builtinId="9"/>
    <cellStyle name="Followed Hyperlink" xfId="6537" hidden="1" builtinId="9"/>
    <cellStyle name="Followed Hyperlink" xfId="6538" hidden="1" builtinId="9"/>
    <cellStyle name="Followed Hyperlink" xfId="6539" hidden="1" builtinId="9"/>
    <cellStyle name="Followed Hyperlink" xfId="6540" hidden="1" builtinId="9"/>
    <cellStyle name="Followed Hyperlink" xfId="6541" hidden="1" builtinId="9"/>
    <cellStyle name="Followed Hyperlink" xfId="6542" hidden="1" builtinId="9"/>
    <cellStyle name="Followed Hyperlink" xfId="6543" hidden="1" builtinId="9"/>
    <cellStyle name="Followed Hyperlink" xfId="6544" hidden="1" builtinId="9"/>
    <cellStyle name="Followed Hyperlink" xfId="6545" hidden="1" builtinId="9"/>
    <cellStyle name="Followed Hyperlink" xfId="6546" hidden="1" builtinId="9"/>
    <cellStyle name="Followed Hyperlink" xfId="6547" hidden="1" builtinId="9"/>
    <cellStyle name="Followed Hyperlink" xfId="6548" hidden="1" builtinId="9"/>
    <cellStyle name="Followed Hyperlink" xfId="6549" hidden="1" builtinId="9"/>
    <cellStyle name="Followed Hyperlink" xfId="6550" hidden="1" builtinId="9"/>
    <cellStyle name="Followed Hyperlink" xfId="6551" hidden="1" builtinId="9"/>
    <cellStyle name="Followed Hyperlink" xfId="6552" hidden="1" builtinId="9"/>
    <cellStyle name="Followed Hyperlink" xfId="6553" hidden="1" builtinId="9"/>
    <cellStyle name="Followed Hyperlink" xfId="6554" hidden="1" builtinId="9"/>
    <cellStyle name="Followed Hyperlink" xfId="6555" hidden="1" builtinId="9"/>
    <cellStyle name="Followed Hyperlink" xfId="6556" hidden="1" builtinId="9"/>
    <cellStyle name="Followed Hyperlink" xfId="6557" hidden="1" builtinId="9"/>
    <cellStyle name="Followed Hyperlink" xfId="6558" hidden="1" builtinId="9"/>
    <cellStyle name="Followed Hyperlink" xfId="6559" hidden="1" builtinId="9"/>
    <cellStyle name="Followed Hyperlink" xfId="6560" hidden="1" builtinId="9"/>
    <cellStyle name="Followed Hyperlink" xfId="6561" hidden="1" builtinId="9"/>
    <cellStyle name="Followed Hyperlink" xfId="6562" hidden="1" builtinId="9"/>
    <cellStyle name="Followed Hyperlink" xfId="6563" hidden="1" builtinId="9"/>
    <cellStyle name="Followed Hyperlink" xfId="6564" hidden="1" builtinId="9"/>
    <cellStyle name="Followed Hyperlink" xfId="6565" hidden="1" builtinId="9"/>
    <cellStyle name="Followed Hyperlink" xfId="6566" hidden="1" builtinId="9"/>
    <cellStyle name="Followed Hyperlink" xfId="6567" hidden="1" builtinId="9"/>
    <cellStyle name="Followed Hyperlink" xfId="6568" hidden="1" builtinId="9"/>
    <cellStyle name="Followed Hyperlink" xfId="6569" hidden="1" builtinId="9"/>
    <cellStyle name="Followed Hyperlink" xfId="6570" hidden="1" builtinId="9"/>
    <cellStyle name="Followed Hyperlink" xfId="6571" hidden="1" builtinId="9"/>
    <cellStyle name="Followed Hyperlink" xfId="6572" hidden="1" builtinId="9"/>
    <cellStyle name="Followed Hyperlink" xfId="6573" hidden="1" builtinId="9"/>
    <cellStyle name="Followed Hyperlink" xfId="6574" hidden="1" builtinId="9"/>
    <cellStyle name="Followed Hyperlink" xfId="6575" hidden="1" builtinId="9"/>
    <cellStyle name="Followed Hyperlink" xfId="6576" hidden="1" builtinId="9"/>
    <cellStyle name="Followed Hyperlink" xfId="6577" hidden="1" builtinId="9"/>
    <cellStyle name="Followed Hyperlink" xfId="6578" hidden="1" builtinId="9"/>
    <cellStyle name="Followed Hyperlink" xfId="6579" hidden="1" builtinId="9"/>
    <cellStyle name="Followed Hyperlink" xfId="6580" hidden="1" builtinId="9"/>
    <cellStyle name="Followed Hyperlink" xfId="6581" hidden="1" builtinId="9"/>
    <cellStyle name="Followed Hyperlink" xfId="6582" hidden="1" builtinId="9"/>
    <cellStyle name="Followed Hyperlink" xfId="6583" hidden="1" builtinId="9"/>
    <cellStyle name="Followed Hyperlink" xfId="6584" hidden="1" builtinId="9"/>
    <cellStyle name="Followed Hyperlink" xfId="6585" hidden="1" builtinId="9"/>
    <cellStyle name="Followed Hyperlink" xfId="6586" hidden="1" builtinId="9"/>
    <cellStyle name="Followed Hyperlink" xfId="6587" hidden="1" builtinId="9"/>
    <cellStyle name="Followed Hyperlink" xfId="6588" hidden="1" builtinId="9"/>
    <cellStyle name="Followed Hyperlink" xfId="6589" hidden="1" builtinId="9"/>
    <cellStyle name="Followed Hyperlink" xfId="6590" hidden="1" builtinId="9"/>
    <cellStyle name="Followed Hyperlink" xfId="6591" hidden="1" builtinId="9"/>
    <cellStyle name="Followed Hyperlink" xfId="6592" hidden="1" builtinId="9"/>
    <cellStyle name="Followed Hyperlink" xfId="6593" hidden="1" builtinId="9"/>
    <cellStyle name="Followed Hyperlink" xfId="6594" hidden="1" builtinId="9"/>
    <cellStyle name="Followed Hyperlink" xfId="6595" hidden="1" builtinId="9"/>
    <cellStyle name="Followed Hyperlink" xfId="6596" hidden="1" builtinId="9"/>
    <cellStyle name="Followed Hyperlink" xfId="6597" hidden="1" builtinId="9"/>
    <cellStyle name="Followed Hyperlink" xfId="6598" hidden="1" builtinId="9"/>
    <cellStyle name="Followed Hyperlink" xfId="6599" hidden="1" builtinId="9"/>
    <cellStyle name="Followed Hyperlink" xfId="6600" hidden="1" builtinId="9"/>
    <cellStyle name="Followed Hyperlink" xfId="6601" hidden="1" builtinId="9"/>
    <cellStyle name="Followed Hyperlink" xfId="6602" hidden="1" builtinId="9"/>
    <cellStyle name="Followed Hyperlink" xfId="6603" hidden="1" builtinId="9"/>
    <cellStyle name="Followed Hyperlink" xfId="6604" hidden="1" builtinId="9"/>
    <cellStyle name="Followed Hyperlink" xfId="6605" hidden="1" builtinId="9"/>
    <cellStyle name="Followed Hyperlink" xfId="6606" hidden="1" builtinId="9"/>
    <cellStyle name="Followed Hyperlink" xfId="6607" hidden="1" builtinId="9"/>
    <cellStyle name="Followed Hyperlink" xfId="6608" hidden="1" builtinId="9"/>
    <cellStyle name="Followed Hyperlink" xfId="6609" hidden="1" builtinId="9"/>
    <cellStyle name="Followed Hyperlink" xfId="6610" hidden="1" builtinId="9"/>
    <cellStyle name="Followed Hyperlink" xfId="6611" hidden="1" builtinId="9"/>
    <cellStyle name="Followed Hyperlink" xfId="6612" hidden="1" builtinId="9"/>
    <cellStyle name="Followed Hyperlink" xfId="6613" hidden="1" builtinId="9"/>
    <cellStyle name="Followed Hyperlink" xfId="6614" hidden="1" builtinId="9"/>
    <cellStyle name="Followed Hyperlink" xfId="6615" hidden="1" builtinId="9"/>
    <cellStyle name="Followed Hyperlink" xfId="6616" hidden="1" builtinId="9"/>
    <cellStyle name="Followed Hyperlink" xfId="6617" hidden="1" builtinId="9"/>
    <cellStyle name="Followed Hyperlink" xfId="6618" hidden="1" builtinId="9"/>
    <cellStyle name="Followed Hyperlink" xfId="6619" hidden="1" builtinId="9"/>
    <cellStyle name="Followed Hyperlink" xfId="6620" hidden="1" builtinId="9"/>
    <cellStyle name="Followed Hyperlink" xfId="6621" hidden="1" builtinId="9"/>
    <cellStyle name="Followed Hyperlink" xfId="6622" hidden="1" builtinId="9"/>
    <cellStyle name="Followed Hyperlink" xfId="6623" hidden="1" builtinId="9"/>
    <cellStyle name="Followed Hyperlink" xfId="6624" hidden="1" builtinId="9"/>
    <cellStyle name="Followed Hyperlink" xfId="6625" hidden="1" builtinId="9"/>
    <cellStyle name="Followed Hyperlink" xfId="6626" hidden="1" builtinId="9"/>
    <cellStyle name="Followed Hyperlink" xfId="6627" hidden="1" builtinId="9"/>
    <cellStyle name="Followed Hyperlink" xfId="6628" hidden="1" builtinId="9"/>
    <cellStyle name="Followed Hyperlink" xfId="6629" hidden="1" builtinId="9"/>
    <cellStyle name="Followed Hyperlink" xfId="6630" hidden="1" builtinId="9"/>
    <cellStyle name="Followed Hyperlink" xfId="6631" hidden="1" builtinId="9"/>
    <cellStyle name="Followed Hyperlink" xfId="6632" hidden="1" builtinId="9"/>
    <cellStyle name="Followed Hyperlink" xfId="6633" hidden="1" builtinId="9"/>
    <cellStyle name="Followed Hyperlink" xfId="6634" hidden="1" builtinId="9"/>
    <cellStyle name="Followed Hyperlink" xfId="6635" hidden="1" builtinId="9"/>
    <cellStyle name="Followed Hyperlink" xfId="6636" hidden="1" builtinId="9"/>
    <cellStyle name="Followed Hyperlink" xfId="6637" hidden="1" builtinId="9"/>
    <cellStyle name="Followed Hyperlink" xfId="6638" hidden="1" builtinId="9"/>
    <cellStyle name="Followed Hyperlink" xfId="6639" hidden="1" builtinId="9"/>
    <cellStyle name="Followed Hyperlink" xfId="6640" hidden="1" builtinId="9"/>
    <cellStyle name="Followed Hyperlink" xfId="6641" hidden="1" builtinId="9"/>
    <cellStyle name="Followed Hyperlink" xfId="6642" hidden="1" builtinId="9"/>
    <cellStyle name="Followed Hyperlink" xfId="6643" hidden="1" builtinId="9"/>
    <cellStyle name="Followed Hyperlink" xfId="6644" hidden="1" builtinId="9"/>
    <cellStyle name="Followed Hyperlink" xfId="6645" hidden="1" builtinId="9"/>
    <cellStyle name="Followed Hyperlink" xfId="6646" hidden="1" builtinId="9"/>
    <cellStyle name="Followed Hyperlink" xfId="6647" hidden="1" builtinId="9"/>
    <cellStyle name="Followed Hyperlink" xfId="6648" hidden="1" builtinId="9"/>
    <cellStyle name="Followed Hyperlink" xfId="6649" hidden="1" builtinId="9"/>
    <cellStyle name="Followed Hyperlink" xfId="6650" hidden="1" builtinId="9"/>
    <cellStyle name="Followed Hyperlink" xfId="6651" hidden="1" builtinId="9"/>
    <cellStyle name="Followed Hyperlink" xfId="6652" hidden="1" builtinId="9"/>
    <cellStyle name="Followed Hyperlink" xfId="6653" hidden="1" builtinId="9"/>
    <cellStyle name="Followed Hyperlink" xfId="6654" hidden="1" builtinId="9"/>
    <cellStyle name="Followed Hyperlink" xfId="6655" hidden="1" builtinId="9"/>
    <cellStyle name="Followed Hyperlink" xfId="6656" hidden="1" builtinId="9"/>
    <cellStyle name="Followed Hyperlink" xfId="6657" hidden="1" builtinId="9"/>
    <cellStyle name="Followed Hyperlink" xfId="6658" hidden="1" builtinId="9"/>
    <cellStyle name="Followed Hyperlink" xfId="6659" hidden="1" builtinId="9"/>
    <cellStyle name="Followed Hyperlink" xfId="6660" hidden="1" builtinId="9"/>
    <cellStyle name="Followed Hyperlink" xfId="6661" hidden="1" builtinId="9"/>
    <cellStyle name="Followed Hyperlink" xfId="6662" hidden="1" builtinId="9"/>
    <cellStyle name="Followed Hyperlink" xfId="6663" hidden="1" builtinId="9"/>
    <cellStyle name="Followed Hyperlink" xfId="6664" hidden="1" builtinId="9"/>
    <cellStyle name="Followed Hyperlink" xfId="6665" hidden="1" builtinId="9"/>
    <cellStyle name="Followed Hyperlink" xfId="6666" hidden="1" builtinId="9"/>
    <cellStyle name="Followed Hyperlink" xfId="6667" hidden="1" builtinId="9"/>
    <cellStyle name="Followed Hyperlink" xfId="6668" hidden="1" builtinId="9"/>
    <cellStyle name="Followed Hyperlink" xfId="6669" hidden="1" builtinId="9"/>
    <cellStyle name="Followed Hyperlink" xfId="6670" hidden="1" builtinId="9"/>
    <cellStyle name="Followed Hyperlink" xfId="6671" hidden="1" builtinId="9"/>
    <cellStyle name="Followed Hyperlink" xfId="6672" hidden="1" builtinId="9"/>
    <cellStyle name="Followed Hyperlink" xfId="6673" hidden="1" builtinId="9"/>
    <cellStyle name="Followed Hyperlink" xfId="6674" hidden="1" builtinId="9"/>
    <cellStyle name="Followed Hyperlink" xfId="6675" hidden="1" builtinId="9"/>
    <cellStyle name="Followed Hyperlink" xfId="6676" hidden="1" builtinId="9"/>
    <cellStyle name="Followed Hyperlink" xfId="6677" hidden="1" builtinId="9"/>
    <cellStyle name="Followed Hyperlink" xfId="6678" hidden="1" builtinId="9"/>
    <cellStyle name="Followed Hyperlink" xfId="6679" hidden="1" builtinId="9"/>
    <cellStyle name="Followed Hyperlink" xfId="6680" hidden="1" builtinId="9"/>
    <cellStyle name="Followed Hyperlink" xfId="6681" hidden="1" builtinId="9"/>
    <cellStyle name="Followed Hyperlink" xfId="6682" hidden="1" builtinId="9"/>
    <cellStyle name="Followed Hyperlink" xfId="6683" hidden="1" builtinId="9"/>
    <cellStyle name="Followed Hyperlink" xfId="6684" hidden="1" builtinId="9"/>
    <cellStyle name="Followed Hyperlink" xfId="6685" hidden="1" builtinId="9"/>
    <cellStyle name="Followed Hyperlink" xfId="6686" hidden="1" builtinId="9"/>
    <cellStyle name="Followed Hyperlink" xfId="6687" hidden="1" builtinId="9"/>
    <cellStyle name="Followed Hyperlink" xfId="6688" hidden="1" builtinId="9"/>
    <cellStyle name="Followed Hyperlink" xfId="6689" hidden="1" builtinId="9"/>
    <cellStyle name="Followed Hyperlink" xfId="6690" hidden="1" builtinId="9"/>
    <cellStyle name="Followed Hyperlink" xfId="6691" hidden="1" builtinId="9"/>
    <cellStyle name="Followed Hyperlink" xfId="6692" hidden="1" builtinId="9"/>
    <cellStyle name="Followed Hyperlink" xfId="6693" hidden="1" builtinId="9"/>
    <cellStyle name="Followed Hyperlink" xfId="6694" hidden="1" builtinId="9"/>
    <cellStyle name="Followed Hyperlink" xfId="6695" hidden="1" builtinId="9"/>
    <cellStyle name="Followed Hyperlink" xfId="6696" hidden="1" builtinId="9"/>
    <cellStyle name="Followed Hyperlink" xfId="6697" hidden="1" builtinId="9"/>
    <cellStyle name="Followed Hyperlink" xfId="6698" hidden="1" builtinId="9"/>
    <cellStyle name="Followed Hyperlink" xfId="6699" hidden="1" builtinId="9"/>
    <cellStyle name="Followed Hyperlink" xfId="6700" hidden="1" builtinId="9"/>
    <cellStyle name="Followed Hyperlink" xfId="6701" hidden="1" builtinId="9"/>
    <cellStyle name="Followed Hyperlink" xfId="6702" hidden="1" builtinId="9"/>
    <cellStyle name="Followed Hyperlink" xfId="6703" hidden="1" builtinId="9"/>
    <cellStyle name="Followed Hyperlink" xfId="6704" hidden="1" builtinId="9"/>
    <cellStyle name="Followed Hyperlink" xfId="6705" hidden="1" builtinId="9"/>
    <cellStyle name="Followed Hyperlink" xfId="6706" hidden="1" builtinId="9"/>
    <cellStyle name="Followed Hyperlink" xfId="6707" hidden="1" builtinId="9"/>
    <cellStyle name="Followed Hyperlink" xfId="6708" hidden="1" builtinId="9"/>
    <cellStyle name="Followed Hyperlink" xfId="6709" hidden="1" builtinId="9"/>
    <cellStyle name="Followed Hyperlink" xfId="6710" hidden="1" builtinId="9"/>
    <cellStyle name="Followed Hyperlink" xfId="6711" hidden="1" builtinId="9"/>
    <cellStyle name="Followed Hyperlink" xfId="6712" hidden="1" builtinId="9"/>
    <cellStyle name="Followed Hyperlink" xfId="6713" hidden="1" builtinId="9"/>
    <cellStyle name="Followed Hyperlink" xfId="6714" hidden="1" builtinId="9"/>
    <cellStyle name="Followed Hyperlink" xfId="6715" hidden="1" builtinId="9"/>
    <cellStyle name="Followed Hyperlink" xfId="6716" hidden="1" builtinId="9"/>
    <cellStyle name="Followed Hyperlink" xfId="6717" hidden="1" builtinId="9"/>
    <cellStyle name="Followed Hyperlink" xfId="6718" hidden="1" builtinId="9"/>
    <cellStyle name="Followed Hyperlink" xfId="6719" hidden="1" builtinId="9"/>
    <cellStyle name="Followed Hyperlink" xfId="6720" hidden="1" builtinId="9"/>
    <cellStyle name="Followed Hyperlink" xfId="6721" hidden="1" builtinId="9"/>
    <cellStyle name="Followed Hyperlink" xfId="6722" hidden="1" builtinId="9"/>
    <cellStyle name="Followed Hyperlink" xfId="6723" hidden="1" builtinId="9"/>
    <cellStyle name="Followed Hyperlink" xfId="6724" hidden="1" builtinId="9"/>
    <cellStyle name="Followed Hyperlink" xfId="6725" hidden="1" builtinId="9"/>
    <cellStyle name="Followed Hyperlink" xfId="6726" hidden="1" builtinId="9"/>
    <cellStyle name="Followed Hyperlink" xfId="6727" hidden="1" builtinId="9"/>
    <cellStyle name="Followed Hyperlink" xfId="6728" hidden="1" builtinId="9"/>
    <cellStyle name="Followed Hyperlink" xfId="6729" hidden="1" builtinId="9"/>
    <cellStyle name="Followed Hyperlink" xfId="6730" hidden="1" builtinId="9"/>
    <cellStyle name="Followed Hyperlink" xfId="6731" hidden="1" builtinId="9"/>
    <cellStyle name="Followed Hyperlink" xfId="6732" hidden="1" builtinId="9"/>
    <cellStyle name="Followed Hyperlink" xfId="6733" hidden="1" builtinId="9"/>
    <cellStyle name="Followed Hyperlink" xfId="6734" hidden="1" builtinId="9"/>
    <cellStyle name="Followed Hyperlink" xfId="6735" hidden="1" builtinId="9"/>
    <cellStyle name="Followed Hyperlink" xfId="6736" hidden="1" builtinId="9"/>
    <cellStyle name="Followed Hyperlink" xfId="6737" hidden="1" builtinId="9"/>
    <cellStyle name="Followed Hyperlink" xfId="6738" hidden="1" builtinId="9"/>
    <cellStyle name="Followed Hyperlink" xfId="6739" hidden="1" builtinId="9"/>
    <cellStyle name="Followed Hyperlink" xfId="6740" hidden="1" builtinId="9"/>
    <cellStyle name="Followed Hyperlink" xfId="6741" hidden="1" builtinId="9"/>
    <cellStyle name="Followed Hyperlink" xfId="6742" hidden="1" builtinId="9"/>
    <cellStyle name="Followed Hyperlink" xfId="6743" hidden="1" builtinId="9"/>
    <cellStyle name="Followed Hyperlink" xfId="6744" hidden="1" builtinId="9"/>
    <cellStyle name="Followed Hyperlink" xfId="6745" hidden="1" builtinId="9"/>
    <cellStyle name="Followed Hyperlink" xfId="6746" hidden="1" builtinId="9"/>
    <cellStyle name="Followed Hyperlink" xfId="6747" hidden="1" builtinId="9"/>
    <cellStyle name="Followed Hyperlink" xfId="6748" hidden="1" builtinId="9"/>
    <cellStyle name="Followed Hyperlink" xfId="6749" hidden="1" builtinId="9"/>
    <cellStyle name="Followed Hyperlink" xfId="6750" hidden="1" builtinId="9"/>
    <cellStyle name="Followed Hyperlink" xfId="6751" hidden="1" builtinId="9"/>
    <cellStyle name="Followed Hyperlink" xfId="6752" hidden="1" builtinId="9"/>
    <cellStyle name="Followed Hyperlink" xfId="6753" hidden="1" builtinId="9"/>
    <cellStyle name="Followed Hyperlink" xfId="6754" hidden="1" builtinId="9"/>
    <cellStyle name="Followed Hyperlink" xfId="6755" hidden="1" builtinId="9"/>
    <cellStyle name="Followed Hyperlink" xfId="6756" hidden="1" builtinId="9"/>
    <cellStyle name="Followed Hyperlink" xfId="6757" hidden="1" builtinId="9"/>
    <cellStyle name="Followed Hyperlink" xfId="6758" hidden="1" builtinId="9"/>
    <cellStyle name="Followed Hyperlink" xfId="6759" hidden="1" builtinId="9"/>
    <cellStyle name="Followed Hyperlink" xfId="6760" hidden="1" builtinId="9"/>
    <cellStyle name="Followed Hyperlink" xfId="6761" hidden="1" builtinId="9"/>
    <cellStyle name="Followed Hyperlink" xfId="6762" hidden="1" builtinId="9"/>
    <cellStyle name="Followed Hyperlink" xfId="6763" hidden="1" builtinId="9"/>
    <cellStyle name="Followed Hyperlink" xfId="6764" hidden="1" builtinId="9"/>
    <cellStyle name="Followed Hyperlink" xfId="6765" hidden="1" builtinId="9"/>
    <cellStyle name="Followed Hyperlink" xfId="6766" hidden="1" builtinId="9"/>
    <cellStyle name="Followed Hyperlink" xfId="6767" hidden="1" builtinId="9"/>
    <cellStyle name="Followed Hyperlink" xfId="6768" hidden="1" builtinId="9"/>
    <cellStyle name="Followed Hyperlink" xfId="6769" hidden="1" builtinId="9"/>
    <cellStyle name="Followed Hyperlink" xfId="6770" hidden="1" builtinId="9"/>
    <cellStyle name="Followed Hyperlink" xfId="6771" hidden="1" builtinId="9"/>
    <cellStyle name="Followed Hyperlink" xfId="6772" hidden="1" builtinId="9"/>
    <cellStyle name="Followed Hyperlink" xfId="6773" hidden="1" builtinId="9"/>
    <cellStyle name="Followed Hyperlink" xfId="6774" hidden="1" builtinId="9"/>
    <cellStyle name="Followed Hyperlink" xfId="6775" hidden="1" builtinId="9"/>
    <cellStyle name="Followed Hyperlink" xfId="6776" hidden="1" builtinId="9"/>
    <cellStyle name="Followed Hyperlink" xfId="6777" hidden="1" builtinId="9"/>
    <cellStyle name="Followed Hyperlink" xfId="6778" hidden="1" builtinId="9"/>
    <cellStyle name="Followed Hyperlink" xfId="6779" hidden="1" builtinId="9"/>
    <cellStyle name="Followed Hyperlink" xfId="6780" hidden="1" builtinId="9"/>
    <cellStyle name="Followed Hyperlink" xfId="6781" hidden="1" builtinId="9"/>
    <cellStyle name="Followed Hyperlink" xfId="6782" hidden="1" builtinId="9"/>
    <cellStyle name="Followed Hyperlink" xfId="6783" hidden="1" builtinId="9"/>
    <cellStyle name="Followed Hyperlink" xfId="6784" hidden="1" builtinId="9"/>
    <cellStyle name="Followed Hyperlink" xfId="6785" hidden="1" builtinId="9"/>
    <cellStyle name="Followed Hyperlink" xfId="6786" hidden="1" builtinId="9"/>
    <cellStyle name="Followed Hyperlink" xfId="6787" hidden="1" builtinId="9"/>
    <cellStyle name="Followed Hyperlink" xfId="6788" hidden="1" builtinId="9"/>
    <cellStyle name="Followed Hyperlink" xfId="6789" hidden="1" builtinId="9"/>
    <cellStyle name="Followed Hyperlink" xfId="6790" hidden="1" builtinId="9"/>
    <cellStyle name="Followed Hyperlink" xfId="6791" hidden="1" builtinId="9"/>
    <cellStyle name="Followed Hyperlink" xfId="6792" hidden="1" builtinId="9"/>
    <cellStyle name="Followed Hyperlink" xfId="6793" hidden="1" builtinId="9"/>
    <cellStyle name="Followed Hyperlink" xfId="6794" hidden="1" builtinId="9"/>
    <cellStyle name="Followed Hyperlink" xfId="6795" hidden="1" builtinId="9"/>
    <cellStyle name="Followed Hyperlink" xfId="6796" hidden="1" builtinId="9"/>
    <cellStyle name="Followed Hyperlink" xfId="6797" hidden="1" builtinId="9"/>
    <cellStyle name="Followed Hyperlink" xfId="6798" hidden="1" builtinId="9"/>
    <cellStyle name="Followed Hyperlink" xfId="6799" hidden="1" builtinId="9"/>
    <cellStyle name="Followed Hyperlink" xfId="6800" hidden="1" builtinId="9"/>
    <cellStyle name="Followed Hyperlink" xfId="6801" hidden="1" builtinId="9"/>
    <cellStyle name="Followed Hyperlink" xfId="6802" hidden="1" builtinId="9"/>
    <cellStyle name="Followed Hyperlink" xfId="6803" hidden="1" builtinId="9"/>
    <cellStyle name="Followed Hyperlink" xfId="6804" hidden="1" builtinId="9"/>
    <cellStyle name="Followed Hyperlink" xfId="6805" hidden="1" builtinId="9"/>
    <cellStyle name="Followed Hyperlink" xfId="6806" hidden="1" builtinId="9"/>
    <cellStyle name="Followed Hyperlink" xfId="6807" hidden="1" builtinId="9"/>
    <cellStyle name="Followed Hyperlink" xfId="6808" hidden="1" builtinId="9"/>
    <cellStyle name="Followed Hyperlink" xfId="6809" hidden="1" builtinId="9"/>
    <cellStyle name="Followed Hyperlink" xfId="6810" hidden="1" builtinId="9"/>
    <cellStyle name="Followed Hyperlink" xfId="6811" hidden="1" builtinId="9"/>
    <cellStyle name="Followed Hyperlink" xfId="6812" hidden="1" builtinId="9"/>
    <cellStyle name="Followed Hyperlink" xfId="6813" hidden="1" builtinId="9"/>
    <cellStyle name="Followed Hyperlink" xfId="6814" hidden="1" builtinId="9"/>
    <cellStyle name="Followed Hyperlink" xfId="6815" hidden="1" builtinId="9"/>
    <cellStyle name="Followed Hyperlink" xfId="6816" hidden="1" builtinId="9"/>
    <cellStyle name="Followed Hyperlink" xfId="6817" hidden="1" builtinId="9"/>
    <cellStyle name="Followed Hyperlink" xfId="6818" hidden="1" builtinId="9"/>
    <cellStyle name="Followed Hyperlink" xfId="6819" hidden="1" builtinId="9"/>
    <cellStyle name="Followed Hyperlink" xfId="6820" hidden="1" builtinId="9"/>
    <cellStyle name="Followed Hyperlink" xfId="6821" hidden="1" builtinId="9"/>
    <cellStyle name="Followed Hyperlink" xfId="6822" hidden="1" builtinId="9"/>
    <cellStyle name="Followed Hyperlink" xfId="6823" hidden="1" builtinId="9"/>
    <cellStyle name="Followed Hyperlink" xfId="6824" hidden="1" builtinId="9"/>
    <cellStyle name="Followed Hyperlink" xfId="6825" hidden="1" builtinId="9"/>
    <cellStyle name="Followed Hyperlink" xfId="6826" hidden="1" builtinId="9"/>
    <cellStyle name="Followed Hyperlink" xfId="6827" hidden="1" builtinId="9"/>
    <cellStyle name="Followed Hyperlink" xfId="6828" hidden="1" builtinId="9"/>
    <cellStyle name="Followed Hyperlink" xfId="6829" hidden="1" builtinId="9"/>
    <cellStyle name="Followed Hyperlink" xfId="6830" hidden="1" builtinId="9"/>
    <cellStyle name="Followed Hyperlink" xfId="6831" hidden="1" builtinId="9"/>
    <cellStyle name="Followed Hyperlink" xfId="6832" hidden="1" builtinId="9"/>
    <cellStyle name="Followed Hyperlink" xfId="6833" hidden="1" builtinId="9"/>
    <cellStyle name="Followed Hyperlink" xfId="6834" hidden="1" builtinId="9"/>
    <cellStyle name="Followed Hyperlink" xfId="6835" hidden="1" builtinId="9"/>
    <cellStyle name="Followed Hyperlink" xfId="6836" hidden="1" builtinId="9"/>
    <cellStyle name="Followed Hyperlink" xfId="6837" hidden="1" builtinId="9"/>
    <cellStyle name="Followed Hyperlink" xfId="6838" hidden="1" builtinId="9"/>
    <cellStyle name="Followed Hyperlink" xfId="6839" hidden="1" builtinId="9"/>
    <cellStyle name="Followed Hyperlink" xfId="6840" hidden="1" builtinId="9"/>
    <cellStyle name="Followed Hyperlink" xfId="6841" hidden="1" builtinId="9"/>
    <cellStyle name="Followed Hyperlink" xfId="6842" hidden="1" builtinId="9"/>
    <cellStyle name="Followed Hyperlink" xfId="6843" hidden="1" builtinId="9"/>
    <cellStyle name="Followed Hyperlink" xfId="6844" hidden="1" builtinId="9"/>
    <cellStyle name="Followed Hyperlink" xfId="6845" hidden="1" builtinId="9"/>
    <cellStyle name="Followed Hyperlink" xfId="6846" hidden="1" builtinId="9"/>
    <cellStyle name="Followed Hyperlink" xfId="6847" hidden="1" builtinId="9"/>
    <cellStyle name="Followed Hyperlink" xfId="6848" hidden="1" builtinId="9"/>
    <cellStyle name="Followed Hyperlink" xfId="6849" hidden="1" builtinId="9"/>
    <cellStyle name="Followed Hyperlink" xfId="6850" hidden="1" builtinId="9"/>
    <cellStyle name="Followed Hyperlink" xfId="6851" hidden="1" builtinId="9"/>
    <cellStyle name="Followed Hyperlink" xfId="6852" hidden="1" builtinId="9"/>
    <cellStyle name="Followed Hyperlink" xfId="6853" hidden="1" builtinId="9"/>
    <cellStyle name="Followed Hyperlink" xfId="6854" hidden="1" builtinId="9"/>
    <cellStyle name="Followed Hyperlink" xfId="6855" hidden="1" builtinId="9"/>
    <cellStyle name="Followed Hyperlink" xfId="6856" hidden="1" builtinId="9"/>
    <cellStyle name="Followed Hyperlink" xfId="6857" hidden="1" builtinId="9"/>
    <cellStyle name="Followed Hyperlink" xfId="6858" hidden="1" builtinId="9"/>
    <cellStyle name="Followed Hyperlink" xfId="6859" hidden="1" builtinId="9"/>
    <cellStyle name="Followed Hyperlink" xfId="6860" hidden="1" builtinId="9"/>
    <cellStyle name="Followed Hyperlink" xfId="6861" hidden="1" builtinId="9"/>
    <cellStyle name="Followed Hyperlink" xfId="6862" hidden="1" builtinId="9"/>
    <cellStyle name="Followed Hyperlink" xfId="6863" hidden="1" builtinId="9"/>
    <cellStyle name="Followed Hyperlink" xfId="6864" hidden="1" builtinId="9"/>
    <cellStyle name="Followed Hyperlink" xfId="6865" hidden="1" builtinId="9"/>
    <cellStyle name="Followed Hyperlink" xfId="6866" hidden="1" builtinId="9"/>
    <cellStyle name="Followed Hyperlink" xfId="6867" hidden="1" builtinId="9"/>
    <cellStyle name="Followed Hyperlink" xfId="6868" hidden="1" builtinId="9"/>
    <cellStyle name="Followed Hyperlink" xfId="6869" hidden="1" builtinId="9"/>
    <cellStyle name="Followed Hyperlink" xfId="6870" hidden="1" builtinId="9"/>
    <cellStyle name="Followed Hyperlink" xfId="6871" hidden="1" builtinId="9"/>
    <cellStyle name="Followed Hyperlink" xfId="6872" hidden="1" builtinId="9"/>
    <cellStyle name="Followed Hyperlink" xfId="6873" hidden="1" builtinId="9"/>
    <cellStyle name="Followed Hyperlink" xfId="6874" hidden="1" builtinId="9"/>
    <cellStyle name="Followed Hyperlink" xfId="6875" hidden="1" builtinId="9"/>
    <cellStyle name="Followed Hyperlink" xfId="6876" hidden="1" builtinId="9"/>
    <cellStyle name="ItemTypeClass 2" xfId="6877"/>
    <cellStyle name="Currency [2] 2" xfId="6878"/>
    <cellStyle name="ar 2" xfId="6879"/>
    <cellStyle name="Followed Hyperlink" xfId="6880" hidden="1" builtinId="9"/>
    <cellStyle name="Followed Hyperlink" xfId="6881" hidden="1" builtinId="9"/>
    <cellStyle name="Followed Hyperlink" xfId="6882" hidden="1" builtinId="9"/>
    <cellStyle name="Followed Hyperlink" xfId="6883" hidden="1" builtinId="9"/>
    <cellStyle name="Followed Hyperlink" xfId="6884" hidden="1" builtinId="9"/>
    <cellStyle name="Followed Hyperlink" xfId="6885" hidden="1" builtinId="9"/>
    <cellStyle name="Followed Hyperlink" xfId="6886" hidden="1" builtinId="9"/>
    <cellStyle name="Followed Hyperlink" xfId="6887" hidden="1" builtinId="9"/>
    <cellStyle name="Followed Hyperlink" xfId="6888" hidden="1" builtinId="9"/>
    <cellStyle name="Followed Hyperlink" xfId="6889" hidden="1" builtinId="9"/>
    <cellStyle name="Followed Hyperlink" xfId="6890" hidden="1" builtinId="9"/>
    <cellStyle name="Followed Hyperlink" xfId="6891" hidden="1" builtinId="9"/>
    <cellStyle name="Followed Hyperlink" xfId="6892" hidden="1" builtinId="9"/>
    <cellStyle name="Followed Hyperlink" xfId="6893" hidden="1" builtinId="9"/>
    <cellStyle name="Followed Hyperlink" xfId="6894" hidden="1" builtinId="9"/>
    <cellStyle name="Followed Hyperlink" xfId="6895" hidden="1" builtinId="9"/>
    <cellStyle name="Followed Hyperlink" xfId="6896" hidden="1" builtinId="9"/>
    <cellStyle name="Followed Hyperlink" xfId="6897" hidden="1" builtinId="9"/>
    <cellStyle name="Followed Hyperlink" xfId="6898" hidden="1" builtinId="9"/>
    <cellStyle name="Followed Hyperlink" xfId="6899" hidden="1" builtinId="9"/>
    <cellStyle name="Followed Hyperlink" xfId="6900" hidden="1" builtinId="9"/>
    <cellStyle name="Followed Hyperlink" xfId="6901" hidden="1" builtinId="9"/>
    <cellStyle name="Followed Hyperlink" xfId="6902" hidden="1" builtinId="9"/>
    <cellStyle name="Followed Hyperlink" xfId="6903" hidden="1" builtinId="9"/>
    <cellStyle name="Followed Hyperlink" xfId="6904" hidden="1" builtinId="9"/>
    <cellStyle name="Followed Hyperlink" xfId="6905" hidden="1" builtinId="9"/>
    <cellStyle name="Followed Hyperlink" xfId="6906" hidden="1" builtinId="9"/>
    <cellStyle name="Followed Hyperlink" xfId="6907" hidden="1" builtinId="9"/>
    <cellStyle name="Followed Hyperlink" xfId="6908" hidden="1" builtinId="9"/>
    <cellStyle name="Followed Hyperlink" xfId="6909" hidden="1" builtinId="9"/>
    <cellStyle name="Followed Hyperlink" xfId="6910" hidden="1" builtinId="9"/>
    <cellStyle name="Followed Hyperlink" xfId="6911" hidden="1" builtinId="9"/>
    <cellStyle name="Followed Hyperlink" xfId="6912" hidden="1" builtinId="9"/>
    <cellStyle name="Followed Hyperlink" xfId="6913" hidden="1" builtinId="9"/>
    <cellStyle name="Followed Hyperlink" xfId="6914" hidden="1" builtinId="9"/>
    <cellStyle name="Followed Hyperlink" xfId="6915" hidden="1" builtinId="9"/>
    <cellStyle name="Followed Hyperlink" xfId="6916" hidden="1" builtinId="9"/>
    <cellStyle name="Followed Hyperlink" xfId="6917" hidden="1" builtinId="9"/>
    <cellStyle name="Followed Hyperlink" xfId="6918" hidden="1" builtinId="9"/>
    <cellStyle name="Followed Hyperlink" xfId="6919" hidden="1" builtinId="9"/>
    <cellStyle name="Followed Hyperlink" xfId="6920" hidden="1" builtinId="9"/>
    <cellStyle name="Followed Hyperlink" xfId="6921" hidden="1" builtinId="9"/>
    <cellStyle name="Followed Hyperlink" xfId="6922" hidden="1" builtinId="9"/>
    <cellStyle name="Followed Hyperlink" xfId="6923" hidden="1" builtinId="9"/>
    <cellStyle name="Followed Hyperlink" xfId="6924" hidden="1" builtinId="9"/>
    <cellStyle name="Followed Hyperlink" xfId="6925" hidden="1" builtinId="9"/>
    <cellStyle name="Followed Hyperlink" xfId="6926" hidden="1" builtinId="9"/>
    <cellStyle name="Followed Hyperlink" xfId="6927" hidden="1" builtinId="9"/>
    <cellStyle name="Followed Hyperlink" xfId="6928" hidden="1" builtinId="9"/>
    <cellStyle name="Followed Hyperlink" xfId="6929" hidden="1" builtinId="9"/>
    <cellStyle name="Followed Hyperlink" xfId="6930" hidden="1" builtinId="9"/>
    <cellStyle name="Followed Hyperlink" xfId="6931" hidden="1" builtinId="9"/>
    <cellStyle name="Followed Hyperlink" xfId="6932" hidden="1" builtinId="9"/>
    <cellStyle name="Followed Hyperlink" xfId="6933" hidden="1" builtinId="9"/>
    <cellStyle name="Followed Hyperlink" xfId="6934" hidden="1" builtinId="9"/>
    <cellStyle name="Followed Hyperlink" xfId="6935" hidden="1" builtinId="9"/>
    <cellStyle name="Followed Hyperlink" xfId="6936" hidden="1" builtinId="9"/>
    <cellStyle name="Followed Hyperlink" xfId="6937" hidden="1" builtinId="9"/>
    <cellStyle name="Followed Hyperlink" xfId="6938" hidden="1" builtinId="9"/>
    <cellStyle name="Followed Hyperlink" xfId="6939" hidden="1" builtinId="9"/>
    <cellStyle name="Followed Hyperlink" xfId="6940" hidden="1" builtinId="9"/>
    <cellStyle name="Followed Hyperlink" xfId="6941" hidden="1" builtinId="9"/>
    <cellStyle name="Followed Hyperlink" xfId="6942" hidden="1" builtinId="9"/>
    <cellStyle name="Followed Hyperlink" xfId="6943" hidden="1" builtinId="9"/>
    <cellStyle name="Followed Hyperlink" xfId="6944" hidden="1" builtinId="9"/>
    <cellStyle name="Followed Hyperlink" xfId="6945" hidden="1" builtinId="9"/>
    <cellStyle name="Followed Hyperlink" xfId="6946" hidden="1" builtinId="9"/>
    <cellStyle name="Followed Hyperlink" xfId="6947" hidden="1" builtinId="9"/>
    <cellStyle name="Followed Hyperlink" xfId="6948" hidden="1" builtinId="9"/>
    <cellStyle name="Followed Hyperlink" xfId="6949" hidden="1" builtinId="9"/>
    <cellStyle name="Followed Hyperlink" xfId="6950" hidden="1" builtinId="9"/>
    <cellStyle name="Followed Hyperlink" xfId="6951" hidden="1" builtinId="9"/>
    <cellStyle name="Followed Hyperlink" xfId="6952" hidden="1" builtinId="9"/>
    <cellStyle name="Followed Hyperlink" xfId="6953" hidden="1" builtinId="9"/>
    <cellStyle name="Followed Hyperlink" xfId="6954" hidden="1" builtinId="9"/>
    <cellStyle name="Followed Hyperlink" xfId="6955" hidden="1" builtinId="9"/>
    <cellStyle name="Followed Hyperlink" xfId="6956" hidden="1" builtinId="9"/>
    <cellStyle name="Followed Hyperlink" xfId="6957" hidden="1" builtinId="9"/>
    <cellStyle name="Followed Hyperlink" xfId="6958" hidden="1" builtinId="9"/>
    <cellStyle name="Followed Hyperlink" xfId="6959" hidden="1" builtinId="9"/>
    <cellStyle name="Followed Hyperlink" xfId="6960" hidden="1" builtinId="9"/>
    <cellStyle name="Followed Hyperlink" xfId="6961" hidden="1" builtinId="9"/>
    <cellStyle name="Followed Hyperlink" xfId="6962" hidden="1" builtinId="9"/>
    <cellStyle name="Followed Hyperlink" xfId="6963" hidden="1" builtinId="9"/>
    <cellStyle name="Followed Hyperlink" xfId="6964" hidden="1" builtinId="9"/>
    <cellStyle name="Followed Hyperlink" xfId="6965" hidden="1" builtinId="9"/>
    <cellStyle name="Followed Hyperlink" xfId="6966" hidden="1" builtinId="9"/>
    <cellStyle name="Followed Hyperlink" xfId="6967" hidden="1" builtinId="9"/>
    <cellStyle name="Followed Hyperlink" xfId="6968" hidden="1" builtinId="9"/>
    <cellStyle name="Followed Hyperlink" xfId="6969" hidden="1" builtinId="9"/>
    <cellStyle name="Followed Hyperlink" xfId="6970" hidden="1" builtinId="9"/>
    <cellStyle name="Followed Hyperlink" xfId="6971" hidden="1" builtinId="9"/>
    <cellStyle name="Followed Hyperlink" xfId="6972" hidden="1" builtinId="9"/>
    <cellStyle name="Followed Hyperlink" xfId="6973" hidden="1" builtinId="9"/>
    <cellStyle name="Followed Hyperlink" xfId="6974" hidden="1" builtinId="9"/>
    <cellStyle name="Followed Hyperlink" xfId="6975" hidden="1" builtinId="9"/>
    <cellStyle name="Followed Hyperlink" xfId="6976" hidden="1" builtinId="9"/>
    <cellStyle name="Followed Hyperlink" xfId="6977" hidden="1" builtinId="9"/>
    <cellStyle name="Followed Hyperlink" xfId="6978" hidden="1" builtinId="9"/>
    <cellStyle name="Followed Hyperlink" xfId="6979" hidden="1" builtinId="9"/>
    <cellStyle name="Followed Hyperlink" xfId="6980" hidden="1" builtinId="9"/>
    <cellStyle name="Followed Hyperlink" xfId="6981" hidden="1" builtinId="9"/>
    <cellStyle name="Followed Hyperlink" xfId="6982" hidden="1" builtinId="9"/>
    <cellStyle name="Followed Hyperlink" xfId="6983" hidden="1" builtinId="9"/>
    <cellStyle name="Followed Hyperlink" xfId="6984" hidden="1" builtinId="9"/>
    <cellStyle name="Followed Hyperlink" xfId="6985" hidden="1" builtinId="9"/>
    <cellStyle name="Followed Hyperlink" xfId="6986" hidden="1" builtinId="9"/>
    <cellStyle name="Followed Hyperlink" xfId="6987" hidden="1" builtinId="9"/>
    <cellStyle name="Followed Hyperlink" xfId="6988" hidden="1" builtinId="9"/>
    <cellStyle name="Followed Hyperlink" xfId="6989" hidden="1" builtinId="9"/>
    <cellStyle name="Followed Hyperlink" xfId="6990" hidden="1" builtinId="9"/>
    <cellStyle name="Followed Hyperlink" xfId="6991" hidden="1" builtinId="9"/>
    <cellStyle name="Followed Hyperlink" xfId="6992" hidden="1" builtinId="9"/>
    <cellStyle name="Followed Hyperlink" xfId="6993" hidden="1" builtinId="9"/>
    <cellStyle name="Followed Hyperlink" xfId="6994" hidden="1" builtinId="9"/>
    <cellStyle name="Followed Hyperlink" xfId="6995" hidden="1" builtinId="9"/>
    <cellStyle name="Followed Hyperlink" xfId="6996" hidden="1" builtinId="9"/>
    <cellStyle name="Followed Hyperlink" xfId="6997" hidden="1" builtinId="9"/>
    <cellStyle name="Followed Hyperlink" xfId="6998" hidden="1" builtinId="9"/>
    <cellStyle name="Followed Hyperlink" xfId="6999" hidden="1" builtinId="9"/>
    <cellStyle name="Followed Hyperlink" xfId="7000" hidden="1" builtinId="9"/>
    <cellStyle name="Followed Hyperlink" xfId="7001" hidden="1" builtinId="9"/>
    <cellStyle name="Followed Hyperlink" xfId="7002" hidden="1" builtinId="9"/>
    <cellStyle name="Followed Hyperlink" xfId="7003" hidden="1" builtinId="9"/>
    <cellStyle name="Followed Hyperlink" xfId="7004" hidden="1" builtinId="9"/>
    <cellStyle name="Followed Hyperlink" xfId="7005" hidden="1" builtinId="9"/>
    <cellStyle name="Followed Hyperlink" xfId="7006" hidden="1" builtinId="9"/>
    <cellStyle name="Followed Hyperlink" xfId="7007" hidden="1" builtinId="9"/>
    <cellStyle name="Followed Hyperlink" xfId="7008" hidden="1" builtinId="9"/>
    <cellStyle name="Followed Hyperlink" xfId="7009" hidden="1" builtinId="9"/>
    <cellStyle name="Followed Hyperlink" xfId="7010" hidden="1" builtinId="9"/>
    <cellStyle name="Followed Hyperlink" xfId="7011" hidden="1" builtinId="9"/>
    <cellStyle name="Followed Hyperlink" xfId="7012" hidden="1" builtinId="9"/>
    <cellStyle name="Followed Hyperlink" xfId="7013" hidden="1" builtinId="9"/>
    <cellStyle name="Followed Hyperlink" xfId="7014" hidden="1" builtinId="9"/>
    <cellStyle name="Followed Hyperlink" xfId="7015" hidden="1" builtinId="9"/>
    <cellStyle name="Followed Hyperlink" xfId="7016" hidden="1" builtinId="9"/>
    <cellStyle name="Followed Hyperlink" xfId="7017" hidden="1" builtinId="9"/>
    <cellStyle name="Followed Hyperlink" xfId="7018" hidden="1" builtinId="9"/>
    <cellStyle name="Followed Hyperlink" xfId="7019" hidden="1" builtinId="9"/>
    <cellStyle name="Followed Hyperlink" xfId="7020" hidden="1" builtinId="9"/>
    <cellStyle name="Followed Hyperlink" xfId="7021" hidden="1" builtinId="9"/>
    <cellStyle name="Followed Hyperlink" xfId="7022" hidden="1" builtinId="9"/>
    <cellStyle name="Followed Hyperlink" xfId="7023" hidden="1" builtinId="9"/>
    <cellStyle name="Followed Hyperlink" xfId="7024" hidden="1" builtinId="9"/>
    <cellStyle name="Followed Hyperlink" xfId="7025" hidden="1" builtinId="9"/>
    <cellStyle name="Followed Hyperlink" xfId="7026" hidden="1" builtinId="9"/>
    <cellStyle name="Followed Hyperlink" xfId="7027" hidden="1" builtinId="9"/>
    <cellStyle name="Followed Hyperlink" xfId="7028" hidden="1" builtinId="9"/>
    <cellStyle name="Followed Hyperlink" xfId="7029" hidden="1" builtinId="9"/>
    <cellStyle name="Followed Hyperlink" xfId="7030" hidden="1" builtinId="9"/>
    <cellStyle name="Followed Hyperlink" xfId="7031" hidden="1" builtinId="9"/>
    <cellStyle name="Followed Hyperlink" xfId="7032" hidden="1" builtinId="9"/>
    <cellStyle name="Followed Hyperlink" xfId="7033" hidden="1" builtinId="9"/>
    <cellStyle name="Followed Hyperlink" xfId="7034" hidden="1" builtinId="9"/>
    <cellStyle name="Followed Hyperlink" xfId="7035" hidden="1" builtinId="9"/>
    <cellStyle name="Followed Hyperlink" xfId="7036" hidden="1" builtinId="9"/>
    <cellStyle name="Followed Hyperlink" xfId="7037" hidden="1" builtinId="9"/>
    <cellStyle name="Followed Hyperlink" xfId="7038" hidden="1" builtinId="9"/>
    <cellStyle name="Followed Hyperlink" xfId="7039" hidden="1" builtinId="9"/>
    <cellStyle name="Followed Hyperlink" xfId="7040" hidden="1" builtinId="9"/>
    <cellStyle name="Followed Hyperlink" xfId="7041" hidden="1" builtinId="9"/>
    <cellStyle name="Followed Hyperlink" xfId="7042" hidden="1" builtinId="9"/>
    <cellStyle name="Followed Hyperlink" xfId="7043" hidden="1" builtinId="9"/>
    <cellStyle name="Followed Hyperlink" xfId="7044" hidden="1" builtinId="9"/>
    <cellStyle name="Followed Hyperlink" xfId="7045" hidden="1" builtinId="9"/>
    <cellStyle name="Followed Hyperlink" xfId="7046" hidden="1" builtinId="9"/>
    <cellStyle name="Followed Hyperlink" xfId="7047" hidden="1" builtinId="9"/>
    <cellStyle name="Followed Hyperlink" xfId="7048" hidden="1" builtinId="9"/>
    <cellStyle name="Followed Hyperlink" xfId="7049" hidden="1" builtinId="9"/>
    <cellStyle name="Followed Hyperlink" xfId="7050" hidden="1" builtinId="9"/>
    <cellStyle name="Followed Hyperlink" xfId="7051" hidden="1" builtinId="9"/>
    <cellStyle name="Followed Hyperlink" xfId="7052" hidden="1" builtinId="9"/>
    <cellStyle name="Followed Hyperlink" xfId="7053" hidden="1" builtinId="9"/>
    <cellStyle name="Followed Hyperlink" xfId="7054" hidden="1" builtinId="9"/>
    <cellStyle name="Followed Hyperlink" xfId="7055" hidden="1" builtinId="9"/>
    <cellStyle name="Followed Hyperlink" xfId="7056" hidden="1" builtinId="9"/>
    <cellStyle name="Followed Hyperlink" xfId="7057" hidden="1" builtinId="9"/>
    <cellStyle name="Followed Hyperlink" xfId="7058" hidden="1" builtinId="9"/>
    <cellStyle name="Followed Hyperlink" xfId="7059" hidden="1" builtinId="9"/>
    <cellStyle name="Followed Hyperlink" xfId="7060" hidden="1" builtinId="9"/>
    <cellStyle name="Followed Hyperlink" xfId="7061" hidden="1" builtinId="9"/>
    <cellStyle name="Followed Hyperlink" xfId="7062" hidden="1" builtinId="9"/>
    <cellStyle name="Followed Hyperlink" xfId="7063" hidden="1" builtinId="9"/>
    <cellStyle name="Followed Hyperlink" xfId="7064" hidden="1" builtinId="9"/>
    <cellStyle name="Followed Hyperlink" xfId="7065" hidden="1" builtinId="9"/>
    <cellStyle name="Followed Hyperlink" xfId="7066" hidden="1" builtinId="9"/>
    <cellStyle name="Followed Hyperlink" xfId="7067" hidden="1" builtinId="9"/>
    <cellStyle name="Followed Hyperlink" xfId="7068" hidden="1" builtinId="9"/>
    <cellStyle name="Followed Hyperlink" xfId="7069" hidden="1" builtinId="9"/>
    <cellStyle name="Followed Hyperlink" xfId="7070" hidden="1" builtinId="9"/>
    <cellStyle name="Followed Hyperlink" xfId="7071" hidden="1" builtinId="9"/>
    <cellStyle name="Followed Hyperlink" xfId="7072" hidden="1" builtinId="9"/>
    <cellStyle name="Followed Hyperlink" xfId="7073" hidden="1" builtinId="9"/>
    <cellStyle name="Followed Hyperlink" xfId="7074" hidden="1" builtinId="9"/>
    <cellStyle name="Followed Hyperlink" xfId="7075" hidden="1" builtinId="9"/>
    <cellStyle name="Followed Hyperlink" xfId="7076" hidden="1" builtinId="9"/>
    <cellStyle name="Followed Hyperlink" xfId="7077" hidden="1" builtinId="9"/>
    <cellStyle name="Followed Hyperlink" xfId="7078" hidden="1" builtinId="9"/>
    <cellStyle name="Followed Hyperlink" xfId="7079" hidden="1" builtinId="9"/>
    <cellStyle name="Followed Hyperlink" xfId="7080" hidden="1" builtinId="9"/>
    <cellStyle name="Followed Hyperlink" xfId="7081" hidden="1" builtinId="9"/>
    <cellStyle name="Followed Hyperlink" xfId="7082" hidden="1" builtinId="9"/>
    <cellStyle name="Followed Hyperlink" xfId="7083" hidden="1" builtinId="9"/>
    <cellStyle name="Followed Hyperlink" xfId="7084" hidden="1" builtinId="9"/>
    <cellStyle name="Followed Hyperlink" xfId="7085" hidden="1" builtinId="9"/>
    <cellStyle name="Followed Hyperlink" xfId="7086" hidden="1" builtinId="9"/>
    <cellStyle name="Followed Hyperlink" xfId="7087" hidden="1" builtinId="9"/>
    <cellStyle name="Followed Hyperlink" xfId="7088" hidden="1" builtinId="9"/>
    <cellStyle name="Followed Hyperlink" xfId="7089" hidden="1" builtinId="9"/>
    <cellStyle name="Followed Hyperlink" xfId="7090" hidden="1" builtinId="9"/>
    <cellStyle name="Followed Hyperlink" xfId="7091" hidden="1" builtinId="9"/>
    <cellStyle name="Followed Hyperlink" xfId="7092" hidden="1" builtinId="9"/>
    <cellStyle name="Followed Hyperlink" xfId="7093" hidden="1" builtinId="9"/>
    <cellStyle name="Followed Hyperlink" xfId="7094" hidden="1" builtinId="9"/>
    <cellStyle name="Followed Hyperlink" xfId="7095" hidden="1" builtinId="9"/>
    <cellStyle name="Followed Hyperlink" xfId="7096" hidden="1" builtinId="9"/>
    <cellStyle name="Followed Hyperlink" xfId="7097" hidden="1" builtinId="9"/>
    <cellStyle name="Followed Hyperlink" xfId="7098" hidden="1" builtinId="9"/>
    <cellStyle name="Followed Hyperlink" xfId="7099" hidden="1" builtinId="9"/>
    <cellStyle name="Followed Hyperlink" xfId="7100" hidden="1" builtinId="9"/>
    <cellStyle name="Followed Hyperlink" xfId="7101" hidden="1" builtinId="9"/>
    <cellStyle name="Followed Hyperlink" xfId="7102" hidden="1" builtinId="9"/>
    <cellStyle name="Followed Hyperlink" xfId="7103" hidden="1" builtinId="9"/>
    <cellStyle name="Followed Hyperlink" xfId="7104" hidden="1" builtinId="9"/>
    <cellStyle name="Followed Hyperlink" xfId="7105" hidden="1" builtinId="9"/>
    <cellStyle name="Followed Hyperlink" xfId="7106" hidden="1" builtinId="9"/>
    <cellStyle name="Followed Hyperlink" xfId="7107" hidden="1" builtinId="9"/>
    <cellStyle name="Followed Hyperlink" xfId="7108" hidden="1" builtinId="9"/>
    <cellStyle name="Followed Hyperlink" xfId="7109" hidden="1" builtinId="9"/>
    <cellStyle name="Followed Hyperlink" xfId="7110" hidden="1" builtinId="9"/>
    <cellStyle name="Followed Hyperlink" xfId="7111" hidden="1" builtinId="9"/>
    <cellStyle name="Followed Hyperlink" xfId="7112" hidden="1" builtinId="9"/>
    <cellStyle name="Followed Hyperlink" xfId="7113" hidden="1" builtinId="9"/>
    <cellStyle name="Followed Hyperlink" xfId="7114" hidden="1" builtinId="9"/>
    <cellStyle name="Followed Hyperlink" xfId="7115" hidden="1" builtinId="9"/>
    <cellStyle name="Followed Hyperlink" xfId="7116" hidden="1" builtinId="9"/>
    <cellStyle name="Followed Hyperlink" xfId="7117" hidden="1" builtinId="9"/>
    <cellStyle name="Followed Hyperlink" xfId="7118" hidden="1" builtinId="9"/>
    <cellStyle name="Followed Hyperlink" xfId="7119" hidden="1" builtinId="9"/>
    <cellStyle name="Followed Hyperlink" xfId="7120" hidden="1" builtinId="9"/>
    <cellStyle name="Followed Hyperlink" xfId="7121" hidden="1" builtinId="9"/>
    <cellStyle name="Followed Hyperlink" xfId="7122" hidden="1" builtinId="9"/>
    <cellStyle name="Followed Hyperlink" xfId="7123" hidden="1" builtinId="9"/>
    <cellStyle name="Followed Hyperlink" xfId="7124" hidden="1" builtinId="9"/>
    <cellStyle name="Followed Hyperlink" xfId="7125" hidden="1" builtinId="9"/>
    <cellStyle name="Followed Hyperlink" xfId="7126" hidden="1" builtinId="9"/>
    <cellStyle name="Followed Hyperlink" xfId="7127" hidden="1" builtinId="9"/>
    <cellStyle name="Followed Hyperlink" xfId="7128" hidden="1" builtinId="9"/>
    <cellStyle name="Followed Hyperlink" xfId="7129" hidden="1" builtinId="9"/>
    <cellStyle name="Followed Hyperlink" xfId="7130" hidden="1" builtinId="9"/>
    <cellStyle name="Followed Hyperlink" xfId="7131" hidden="1" builtinId="9"/>
    <cellStyle name="Followed Hyperlink" xfId="7132" hidden="1" builtinId="9"/>
    <cellStyle name="Followed Hyperlink" xfId="7133" hidden="1" builtinId="9"/>
    <cellStyle name="Followed Hyperlink" xfId="7134" hidden="1" builtinId="9"/>
    <cellStyle name="Followed Hyperlink" xfId="7135" hidden="1" builtinId="9"/>
    <cellStyle name="Followed Hyperlink" xfId="7136" hidden="1" builtinId="9"/>
    <cellStyle name="Followed Hyperlink" xfId="7137" hidden="1" builtinId="9"/>
    <cellStyle name="Followed Hyperlink" xfId="7138" hidden="1" builtinId="9"/>
    <cellStyle name="Followed Hyperlink" xfId="7139" hidden="1" builtinId="9"/>
    <cellStyle name="Followed Hyperlink" xfId="7140" hidden="1" builtinId="9"/>
    <cellStyle name="Followed Hyperlink" xfId="7141" hidden="1" builtinId="9"/>
    <cellStyle name="Followed Hyperlink" xfId="7142" hidden="1" builtinId="9"/>
    <cellStyle name="Followed Hyperlink" xfId="7143" hidden="1" builtinId="9"/>
    <cellStyle name="Followed Hyperlink" xfId="7144" hidden="1" builtinId="9"/>
    <cellStyle name="Followed Hyperlink" xfId="7145" hidden="1" builtinId="9"/>
    <cellStyle name="Followed Hyperlink" xfId="7146" hidden="1" builtinId="9"/>
    <cellStyle name="Followed Hyperlink" xfId="7147" hidden="1" builtinId="9"/>
    <cellStyle name="Followed Hyperlink" xfId="7148" hidden="1" builtinId="9"/>
    <cellStyle name="Followed Hyperlink" xfId="7149" hidden="1" builtinId="9"/>
    <cellStyle name="Followed Hyperlink" xfId="7150" hidden="1" builtinId="9"/>
    <cellStyle name="Followed Hyperlink" xfId="7151" hidden="1" builtinId="9"/>
    <cellStyle name="Followed Hyperlink" xfId="7152" hidden="1" builtinId="9"/>
    <cellStyle name="Followed Hyperlink" xfId="7153" hidden="1" builtinId="9"/>
    <cellStyle name="Followed Hyperlink" xfId="7154" hidden="1" builtinId="9"/>
    <cellStyle name="Followed Hyperlink" xfId="7155" hidden="1" builtinId="9"/>
    <cellStyle name="Followed Hyperlink" xfId="7156" hidden="1" builtinId="9"/>
    <cellStyle name="Followed Hyperlink" xfId="7157" hidden="1" builtinId="9"/>
    <cellStyle name="Followed Hyperlink" xfId="7158" hidden="1" builtinId="9"/>
    <cellStyle name="Followed Hyperlink" xfId="7159" hidden="1" builtinId="9"/>
    <cellStyle name="Followed Hyperlink" xfId="7160" hidden="1" builtinId="9"/>
    <cellStyle name="Followed Hyperlink" xfId="7161" hidden="1" builtinId="9"/>
    <cellStyle name="Followed Hyperlink" xfId="7162" hidden="1" builtinId="9"/>
    <cellStyle name="Followed Hyperlink" xfId="7163" hidden="1" builtinId="9"/>
    <cellStyle name="Followed Hyperlink" xfId="7164" hidden="1" builtinId="9"/>
    <cellStyle name="Followed Hyperlink" xfId="7165" hidden="1" builtinId="9"/>
    <cellStyle name="Followed Hyperlink" xfId="7166" hidden="1" builtinId="9"/>
    <cellStyle name="Followed Hyperlink" xfId="7167" hidden="1" builtinId="9"/>
    <cellStyle name="Followed Hyperlink" xfId="7168" hidden="1" builtinId="9"/>
    <cellStyle name="Followed Hyperlink" xfId="7169" hidden="1" builtinId="9"/>
    <cellStyle name="Followed Hyperlink" xfId="7170" hidden="1" builtinId="9"/>
    <cellStyle name="Followed Hyperlink" xfId="7171" hidden="1" builtinId="9"/>
    <cellStyle name="Followed Hyperlink" xfId="7172" hidden="1" builtinId="9"/>
    <cellStyle name="Followed Hyperlink" xfId="7173" hidden="1" builtinId="9"/>
    <cellStyle name="Followed Hyperlink" xfId="7174" hidden="1" builtinId="9"/>
    <cellStyle name="Followed Hyperlink" xfId="7175" hidden="1" builtinId="9"/>
    <cellStyle name="Followed Hyperlink" xfId="7176" hidden="1" builtinId="9"/>
    <cellStyle name="Followed Hyperlink" xfId="7177" hidden="1" builtinId="9"/>
    <cellStyle name="Followed Hyperlink" xfId="7178" hidden="1" builtinId="9"/>
    <cellStyle name="Followed Hyperlink" xfId="7179" hidden="1" builtinId="9"/>
    <cellStyle name="Followed Hyperlink" xfId="7180" hidden="1" builtinId="9"/>
    <cellStyle name="Followed Hyperlink" xfId="7181" hidden="1" builtinId="9"/>
    <cellStyle name="Followed Hyperlink" xfId="7182" hidden="1" builtinId="9"/>
    <cellStyle name="Followed Hyperlink" xfId="7183" hidden="1" builtinId="9"/>
    <cellStyle name="Followed Hyperlink" xfId="7184" hidden="1" builtinId="9"/>
    <cellStyle name="Followed Hyperlink" xfId="7185" hidden="1" builtinId="9"/>
    <cellStyle name="Followed Hyperlink" xfId="7186" hidden="1" builtinId="9"/>
    <cellStyle name="Followed Hyperlink" xfId="7187" hidden="1" builtinId="9"/>
    <cellStyle name="Followed Hyperlink" xfId="7188" hidden="1" builtinId="9"/>
    <cellStyle name="Followed Hyperlink" xfId="7189" hidden="1" builtinId="9"/>
    <cellStyle name="Followed Hyperlink" xfId="7190" hidden="1" builtinId="9"/>
    <cellStyle name="Followed Hyperlink" xfId="7191" hidden="1" builtinId="9"/>
    <cellStyle name="Followed Hyperlink" xfId="7192" hidden="1" builtinId="9"/>
    <cellStyle name="Followed Hyperlink" xfId="7193" hidden="1" builtinId="9"/>
    <cellStyle name="Followed Hyperlink" xfId="7194" hidden="1" builtinId="9"/>
    <cellStyle name="Followed Hyperlink" xfId="7195" hidden="1" builtinId="9"/>
    <cellStyle name="Followed Hyperlink" xfId="7196" hidden="1" builtinId="9"/>
    <cellStyle name="Followed Hyperlink" xfId="7197" hidden="1" builtinId="9"/>
    <cellStyle name="Followed Hyperlink" xfId="7198" hidden="1" builtinId="9"/>
    <cellStyle name="Followed Hyperlink" xfId="7199" hidden="1" builtinId="9"/>
    <cellStyle name="Followed Hyperlink" xfId="7200" hidden="1" builtinId="9"/>
    <cellStyle name="Followed Hyperlink" xfId="7201" hidden="1" builtinId="9"/>
    <cellStyle name="Followed Hyperlink" xfId="7202" hidden="1" builtinId="9"/>
    <cellStyle name="Followed Hyperlink" xfId="7203" hidden="1" builtinId="9"/>
    <cellStyle name="Followed Hyperlink" xfId="7204" hidden="1" builtinId="9"/>
    <cellStyle name="Followed Hyperlink" xfId="7205" hidden="1" builtinId="9"/>
    <cellStyle name="Followed Hyperlink" xfId="7206" hidden="1" builtinId="9"/>
    <cellStyle name="Followed Hyperlink" xfId="7207" hidden="1" builtinId="9"/>
    <cellStyle name="Followed Hyperlink" xfId="7208" hidden="1" builtinId="9"/>
    <cellStyle name="Followed Hyperlink" xfId="7209" hidden="1" builtinId="9"/>
    <cellStyle name="Followed Hyperlink" xfId="7210" hidden="1" builtinId="9"/>
    <cellStyle name="Followed Hyperlink" xfId="7211" hidden="1" builtinId="9"/>
    <cellStyle name="Followed Hyperlink" xfId="7212" hidden="1" builtinId="9"/>
    <cellStyle name="Followed Hyperlink" xfId="7213" hidden="1" builtinId="9"/>
    <cellStyle name="Followed Hyperlink" xfId="7214" hidden="1" builtinId="9"/>
    <cellStyle name="Followed Hyperlink" xfId="7215" hidden="1" builtinId="9"/>
    <cellStyle name="Followed Hyperlink" xfId="7216" hidden="1" builtinId="9"/>
    <cellStyle name="Followed Hyperlink" xfId="7217" hidden="1" builtinId="9"/>
    <cellStyle name="Followed Hyperlink" xfId="7218" hidden="1" builtinId="9"/>
    <cellStyle name="Followed Hyperlink" xfId="7219" hidden="1" builtinId="9"/>
    <cellStyle name="Followed Hyperlink" xfId="7220" hidden="1" builtinId="9"/>
    <cellStyle name="Followed Hyperlink" xfId="7221" hidden="1" builtinId="9"/>
    <cellStyle name="Followed Hyperlink" xfId="7222" hidden="1" builtinId="9"/>
    <cellStyle name="Followed Hyperlink" xfId="7223" hidden="1" builtinId="9"/>
    <cellStyle name="Followed Hyperlink" xfId="7224" hidden="1" builtinId="9"/>
    <cellStyle name="Followed Hyperlink" xfId="7225" hidden="1" builtinId="9"/>
    <cellStyle name="Followed Hyperlink" xfId="7226" hidden="1" builtinId="9"/>
    <cellStyle name="Followed Hyperlink" xfId="7227" hidden="1" builtinId="9"/>
    <cellStyle name="Followed Hyperlink" xfId="7228" hidden="1" builtinId="9"/>
    <cellStyle name="Followed Hyperlink" xfId="7229" hidden="1" builtinId="9"/>
    <cellStyle name="Followed Hyperlink" xfId="7230" hidden="1" builtinId="9"/>
    <cellStyle name="Followed Hyperlink" xfId="7231" hidden="1" builtinId="9"/>
    <cellStyle name="Followed Hyperlink" xfId="7232" hidden="1" builtinId="9"/>
    <cellStyle name="Followed Hyperlink" xfId="7233" hidden="1" builtinId="9"/>
    <cellStyle name="Followed Hyperlink" xfId="7234" hidden="1" builtinId="9"/>
    <cellStyle name="Followed Hyperlink" xfId="7235" hidden="1" builtinId="9"/>
    <cellStyle name="Followed Hyperlink" xfId="7236" hidden="1" builtinId="9"/>
    <cellStyle name="Followed Hyperlink" xfId="7237" hidden="1" builtinId="9"/>
    <cellStyle name="Followed Hyperlink" xfId="7238" hidden="1" builtinId="9"/>
    <cellStyle name="Followed Hyperlink" xfId="7239" hidden="1" builtinId="9"/>
    <cellStyle name="Followed Hyperlink" xfId="7240" hidden="1" builtinId="9"/>
    <cellStyle name="Followed Hyperlink" xfId="7241" hidden="1" builtinId="9"/>
    <cellStyle name="Followed Hyperlink" xfId="7242" hidden="1" builtinId="9"/>
    <cellStyle name="Followed Hyperlink" xfId="7243" hidden="1" builtinId="9"/>
    <cellStyle name="Followed Hyperlink" xfId="7244" hidden="1" builtinId="9"/>
    <cellStyle name="Followed Hyperlink" xfId="7245" hidden="1" builtinId="9"/>
    <cellStyle name="Followed Hyperlink" xfId="7246" hidden="1" builtinId="9"/>
    <cellStyle name="Followed Hyperlink" xfId="7247" hidden="1" builtinId="9"/>
    <cellStyle name="Followed Hyperlink" xfId="7248" hidden="1" builtinId="9"/>
    <cellStyle name="Followed Hyperlink" xfId="7249" hidden="1" builtinId="9"/>
    <cellStyle name="Followed Hyperlink" xfId="7250" hidden="1" builtinId="9"/>
    <cellStyle name="Followed Hyperlink" xfId="7251" hidden="1" builtinId="9"/>
    <cellStyle name="Followed Hyperlink" xfId="7252" hidden="1" builtinId="9"/>
    <cellStyle name="Followed Hyperlink" xfId="7253" hidden="1" builtinId="9"/>
    <cellStyle name="Followed Hyperlink" xfId="7254" hidden="1" builtinId="9"/>
    <cellStyle name="Followed Hyperlink" xfId="7255" hidden="1" builtinId="9"/>
    <cellStyle name="Followed Hyperlink" xfId="7256" hidden="1" builtinId="9"/>
    <cellStyle name="Followed Hyperlink" xfId="7257" hidden="1" builtinId="9"/>
    <cellStyle name="Followed Hyperlink" xfId="7258" hidden="1" builtinId="9"/>
    <cellStyle name="Followed Hyperlink" xfId="7259" hidden="1" builtinId="9"/>
    <cellStyle name="Followed Hyperlink" xfId="7260" hidden="1" builtinId="9"/>
    <cellStyle name="Followed Hyperlink" xfId="7261" hidden="1" builtinId="9"/>
    <cellStyle name="Followed Hyperlink" xfId="7262" hidden="1" builtinId="9"/>
    <cellStyle name="Followed Hyperlink" xfId="7263" hidden="1" builtinId="9"/>
    <cellStyle name="Followed Hyperlink" xfId="7264" hidden="1" builtinId="9"/>
    <cellStyle name="Followed Hyperlink" xfId="7265" hidden="1" builtinId="9"/>
    <cellStyle name="Followed Hyperlink" xfId="7266" hidden="1" builtinId="9"/>
    <cellStyle name="Followed Hyperlink" xfId="7267" hidden="1" builtinId="9"/>
    <cellStyle name="Followed Hyperlink" xfId="7268" hidden="1" builtinId="9"/>
    <cellStyle name="Followed Hyperlink" xfId="7269" hidden="1" builtinId="9"/>
    <cellStyle name="Followed Hyperlink" xfId="7270" hidden="1" builtinId="9"/>
    <cellStyle name="Followed Hyperlink" xfId="7271" hidden="1" builtinId="9"/>
    <cellStyle name="Followed Hyperlink" xfId="7272" hidden="1" builtinId="9"/>
    <cellStyle name="Followed Hyperlink" xfId="7273" hidden="1" builtinId="9"/>
    <cellStyle name="Followed Hyperlink" xfId="7274" hidden="1" builtinId="9"/>
    <cellStyle name="Followed Hyperlink" xfId="7275" hidden="1" builtinId="9"/>
    <cellStyle name="Followed Hyperlink" xfId="7276" hidden="1" builtinId="9"/>
    <cellStyle name="Followed Hyperlink" xfId="7277" hidden="1" builtinId="9"/>
    <cellStyle name="Followed Hyperlink" xfId="7278" hidden="1" builtinId="9"/>
    <cellStyle name="Followed Hyperlink" xfId="7279" hidden="1" builtinId="9"/>
    <cellStyle name="Followed Hyperlink" xfId="7280" hidden="1" builtinId="9"/>
    <cellStyle name="Followed Hyperlink" xfId="7281" hidden="1" builtinId="9"/>
    <cellStyle name="Followed Hyperlink" xfId="7282" hidden="1" builtinId="9"/>
    <cellStyle name="Followed Hyperlink" xfId="7283" hidden="1" builtinId="9"/>
    <cellStyle name="Followed Hyperlink" xfId="7284" hidden="1" builtinId="9"/>
    <cellStyle name="Followed Hyperlink" xfId="7285" hidden="1" builtinId="9"/>
    <cellStyle name="Followed Hyperlink" xfId="7286" hidden="1" builtinId="9"/>
    <cellStyle name="Followed Hyperlink" xfId="7287" hidden="1" builtinId="9"/>
    <cellStyle name="Followed Hyperlink" xfId="7288" hidden="1" builtinId="9"/>
    <cellStyle name="Followed Hyperlink" xfId="7289" hidden="1" builtinId="9"/>
    <cellStyle name="Followed Hyperlink" xfId="7290" hidden="1" builtinId="9"/>
    <cellStyle name="Followed Hyperlink" xfId="7291" hidden="1" builtinId="9"/>
    <cellStyle name="Followed Hyperlink" xfId="7292" hidden="1" builtinId="9"/>
    <cellStyle name="Followed Hyperlink" xfId="7293" hidden="1" builtinId="9"/>
    <cellStyle name="Followed Hyperlink" xfId="7294" hidden="1" builtinId="9"/>
    <cellStyle name="Followed Hyperlink" xfId="7295" hidden="1" builtinId="9"/>
    <cellStyle name="Followed Hyperlink" xfId="7296" hidden="1" builtinId="9"/>
    <cellStyle name="Followed Hyperlink" xfId="7297" hidden="1" builtinId="9"/>
    <cellStyle name="Followed Hyperlink" xfId="7298" hidden="1" builtinId="9"/>
    <cellStyle name="Followed Hyperlink" xfId="7299" hidden="1" builtinId="9"/>
    <cellStyle name="Followed Hyperlink" xfId="7300" hidden="1" builtinId="9"/>
    <cellStyle name="Followed Hyperlink" xfId="7301" hidden="1" builtinId="9"/>
    <cellStyle name="Followed Hyperlink" xfId="7302" hidden="1" builtinId="9"/>
    <cellStyle name="Followed Hyperlink" xfId="7303" hidden="1" builtinId="9"/>
    <cellStyle name="Followed Hyperlink" xfId="7304" hidden="1" builtinId="9"/>
    <cellStyle name="Followed Hyperlink" xfId="7305" hidden="1" builtinId="9"/>
    <cellStyle name="Followed Hyperlink" xfId="7306" hidden="1" builtinId="9"/>
    <cellStyle name="Followed Hyperlink" xfId="7307" hidden="1" builtinId="9"/>
    <cellStyle name="Followed Hyperlink" xfId="7308" hidden="1" builtinId="9"/>
    <cellStyle name="Followed Hyperlink" xfId="7309" hidden="1" builtinId="9"/>
    <cellStyle name="Followed Hyperlink" xfId="7310" hidden="1" builtinId="9"/>
    <cellStyle name="Followed Hyperlink" xfId="7311" hidden="1" builtinId="9"/>
    <cellStyle name="Followed Hyperlink" xfId="7312" hidden="1" builtinId="9"/>
    <cellStyle name="Followed Hyperlink" xfId="7313" hidden="1" builtinId="9"/>
    <cellStyle name="Followed Hyperlink" xfId="7314" hidden="1" builtinId="9"/>
    <cellStyle name="Followed Hyperlink" xfId="7315" hidden="1" builtinId="9"/>
    <cellStyle name="Followed Hyperlink" xfId="7316" hidden="1" builtinId="9"/>
    <cellStyle name="Followed Hyperlink" xfId="7317" hidden="1" builtinId="9"/>
    <cellStyle name="Followed Hyperlink" xfId="7318" hidden="1" builtinId="9"/>
    <cellStyle name="Followed Hyperlink" xfId="7319" hidden="1" builtinId="9"/>
    <cellStyle name="Followed Hyperlink" xfId="7320" hidden="1" builtinId="9"/>
    <cellStyle name="Followed Hyperlink" xfId="7321" hidden="1" builtinId="9"/>
    <cellStyle name="Followed Hyperlink" xfId="7322" hidden="1" builtinId="9"/>
    <cellStyle name="Followed Hyperlink" xfId="7323" hidden="1" builtinId="9"/>
    <cellStyle name="Followed Hyperlink" xfId="7324" hidden="1" builtinId="9"/>
    <cellStyle name="Followed Hyperlink" xfId="7325" hidden="1" builtinId="9"/>
    <cellStyle name="Followed Hyperlink" xfId="7326" hidden="1" builtinId="9"/>
    <cellStyle name="Followed Hyperlink" xfId="7327" hidden="1" builtinId="9"/>
    <cellStyle name="Followed Hyperlink" xfId="7328" hidden="1" builtinId="9"/>
    <cellStyle name="Followed Hyperlink" xfId="7329" hidden="1" builtinId="9"/>
    <cellStyle name="Followed Hyperlink" xfId="7330" hidden="1" builtinId="9"/>
    <cellStyle name="Followed Hyperlink" xfId="7331" hidden="1" builtinId="9"/>
    <cellStyle name="Followed Hyperlink" xfId="7332" hidden="1" builtinId="9"/>
    <cellStyle name="Followed Hyperlink" xfId="7333" hidden="1" builtinId="9"/>
    <cellStyle name="Followed Hyperlink" xfId="7334" hidden="1" builtinId="9"/>
    <cellStyle name="Followed Hyperlink" xfId="7335" hidden="1" builtinId="9"/>
    <cellStyle name="Followed Hyperlink" xfId="7336" hidden="1" builtinId="9"/>
    <cellStyle name="Followed Hyperlink" xfId="7337" hidden="1" builtinId="9"/>
    <cellStyle name="Followed Hyperlink" xfId="7338" hidden="1" builtinId="9"/>
    <cellStyle name="Followed Hyperlink" xfId="7339" hidden="1" builtinId="9"/>
    <cellStyle name="Followed Hyperlink" xfId="7340" hidden="1" builtinId="9"/>
    <cellStyle name="Followed Hyperlink" xfId="7341" hidden="1" builtinId="9"/>
    <cellStyle name="Followed Hyperlink" xfId="7342" hidden="1" builtinId="9"/>
    <cellStyle name="Followed Hyperlink" xfId="7343" hidden="1" builtinId="9"/>
    <cellStyle name="Followed Hyperlink" xfId="7344" hidden="1" builtinId="9"/>
    <cellStyle name="Followed Hyperlink" xfId="7345" hidden="1" builtinId="9"/>
    <cellStyle name="Followed Hyperlink" xfId="7346" hidden="1" builtinId="9"/>
    <cellStyle name="Followed Hyperlink" xfId="7347" hidden="1" builtinId="9"/>
    <cellStyle name="Followed Hyperlink" xfId="7348" hidden="1" builtinId="9"/>
    <cellStyle name="Followed Hyperlink" xfId="7349" hidden="1" builtinId="9"/>
    <cellStyle name="Followed Hyperlink" xfId="7350" hidden="1" builtinId="9"/>
    <cellStyle name="Followed Hyperlink" xfId="7351" hidden="1" builtinId="9"/>
    <cellStyle name="Followed Hyperlink" xfId="7352" hidden="1" builtinId="9"/>
    <cellStyle name="Followed Hyperlink" xfId="7353" hidden="1" builtinId="9"/>
    <cellStyle name="Followed Hyperlink" xfId="7354" hidden="1" builtinId="9"/>
    <cellStyle name="Followed Hyperlink" xfId="7355" hidden="1" builtinId="9"/>
    <cellStyle name="Followed Hyperlink" xfId="7356" hidden="1" builtinId="9"/>
    <cellStyle name="Followed Hyperlink" xfId="7357" hidden="1" builtinId="9"/>
    <cellStyle name="Followed Hyperlink" xfId="7358" hidden="1" builtinId="9"/>
    <cellStyle name="Followed Hyperlink" xfId="7359" hidden="1" builtinId="9"/>
    <cellStyle name="Followed Hyperlink" xfId="7360" hidden="1" builtinId="9"/>
    <cellStyle name="Followed Hyperlink" xfId="7361" hidden="1" builtinId="9"/>
    <cellStyle name="Followed Hyperlink" xfId="7362" hidden="1" builtinId="9"/>
    <cellStyle name="Followed Hyperlink" xfId="7363" hidden="1" builtinId="9"/>
    <cellStyle name="Followed Hyperlink" xfId="7364" hidden="1" builtinId="9"/>
    <cellStyle name="Followed Hyperlink" xfId="7365" hidden="1" builtinId="9"/>
    <cellStyle name="Followed Hyperlink" xfId="7366" hidden="1" builtinId="9"/>
    <cellStyle name="Followed Hyperlink" xfId="7367" hidden="1" builtinId="9"/>
    <cellStyle name="Followed Hyperlink" xfId="7368" hidden="1" builtinId="9"/>
    <cellStyle name="Followed Hyperlink" xfId="7369" hidden="1" builtinId="9"/>
    <cellStyle name="Followed Hyperlink" xfId="7370" hidden="1" builtinId="9"/>
    <cellStyle name="Followed Hyperlink" xfId="7371" hidden="1" builtinId="9"/>
    <cellStyle name="Followed Hyperlink" xfId="7372" hidden="1" builtinId="9"/>
    <cellStyle name="Followed Hyperlink" xfId="7373" hidden="1" builtinId="9"/>
    <cellStyle name="Followed Hyperlink" xfId="7374" hidden="1" builtinId="9"/>
    <cellStyle name="Followed Hyperlink" xfId="7375" hidden="1" builtinId="9"/>
    <cellStyle name="Followed Hyperlink" xfId="7376" hidden="1" builtinId="9"/>
    <cellStyle name="Followed Hyperlink" xfId="7377" hidden="1" builtinId="9"/>
    <cellStyle name="Followed Hyperlink" xfId="7378" hidden="1" builtinId="9"/>
    <cellStyle name="Followed Hyperlink" xfId="7379" hidden="1" builtinId="9"/>
    <cellStyle name="Followed Hyperlink" xfId="7380" hidden="1" builtinId="9"/>
    <cellStyle name="Followed Hyperlink" xfId="7381" hidden="1" builtinId="9"/>
    <cellStyle name="Followed Hyperlink" xfId="7382" hidden="1" builtinId="9"/>
    <cellStyle name="Followed Hyperlink" xfId="7383" hidden="1" builtinId="9"/>
    <cellStyle name="Followed Hyperlink" xfId="7384" hidden="1" builtinId="9"/>
    <cellStyle name="Followed Hyperlink" xfId="7385" hidden="1" builtinId="9"/>
    <cellStyle name="Followed Hyperlink" xfId="7386" hidden="1" builtinId="9"/>
    <cellStyle name="Followed Hyperlink" xfId="7387" hidden="1" builtinId="9"/>
    <cellStyle name="Followed Hyperlink" xfId="7388" hidden="1" builtinId="9"/>
    <cellStyle name="Followed Hyperlink" xfId="7389" hidden="1" builtinId="9"/>
    <cellStyle name="Followed Hyperlink" xfId="7390" hidden="1" builtinId="9"/>
    <cellStyle name="Followed Hyperlink" xfId="7391" hidden="1" builtinId="9"/>
    <cellStyle name="Followed Hyperlink" xfId="7392" hidden="1" builtinId="9"/>
    <cellStyle name="Followed Hyperlink" xfId="7393" hidden="1" builtinId="9"/>
    <cellStyle name="Followed Hyperlink" xfId="7394" hidden="1" builtinId="9"/>
    <cellStyle name="Followed Hyperlink" xfId="7395" hidden="1" builtinId="9"/>
    <cellStyle name="Followed Hyperlink" xfId="7396" hidden="1" builtinId="9"/>
    <cellStyle name="Followed Hyperlink" xfId="7397" hidden="1" builtinId="9"/>
    <cellStyle name="Followed Hyperlink" xfId="7398" hidden="1" builtinId="9"/>
    <cellStyle name="Followed Hyperlink" xfId="7399" hidden="1" builtinId="9"/>
    <cellStyle name="Followed Hyperlink" xfId="7400" hidden="1" builtinId="9"/>
    <cellStyle name="Followed Hyperlink" xfId="7401" hidden="1" builtinId="9"/>
    <cellStyle name="Followed Hyperlink" xfId="7402" hidden="1" builtinId="9"/>
    <cellStyle name="Followed Hyperlink" xfId="7403" hidden="1" builtinId="9"/>
    <cellStyle name="Followed Hyperlink" xfId="7404" hidden="1" builtinId="9"/>
    <cellStyle name="Followed Hyperlink" xfId="7405" hidden="1" builtinId="9"/>
    <cellStyle name="Followed Hyperlink" xfId="7406" hidden="1" builtinId="9"/>
    <cellStyle name="Followed Hyperlink" xfId="7407" hidden="1" builtinId="9"/>
    <cellStyle name="Followed Hyperlink" xfId="7408" hidden="1" builtinId="9"/>
    <cellStyle name="Followed Hyperlink" xfId="7409" hidden="1" builtinId="9"/>
    <cellStyle name="Followed Hyperlink" xfId="7410" hidden="1" builtinId="9"/>
    <cellStyle name="Followed Hyperlink" xfId="7411" hidden="1" builtinId="9"/>
    <cellStyle name="Followed Hyperlink" xfId="7412" hidden="1" builtinId="9"/>
    <cellStyle name="Followed Hyperlink" xfId="7413" hidden="1" builtinId="9"/>
    <cellStyle name="Followed Hyperlink" xfId="7414" hidden="1" builtinId="9"/>
    <cellStyle name="Followed Hyperlink" xfId="7415" hidden="1" builtinId="9"/>
    <cellStyle name="Followed Hyperlink" xfId="7416" hidden="1" builtinId="9"/>
    <cellStyle name="Followed Hyperlink" xfId="7417" hidden="1" builtinId="9"/>
    <cellStyle name="Followed Hyperlink" xfId="7418" hidden="1" builtinId="9"/>
    <cellStyle name="Followed Hyperlink" xfId="7419" hidden="1" builtinId="9"/>
    <cellStyle name="Followed Hyperlink" xfId="7420" hidden="1" builtinId="9"/>
    <cellStyle name="Followed Hyperlink" xfId="7421" hidden="1" builtinId="9"/>
    <cellStyle name="Followed Hyperlink" xfId="7422" hidden="1" builtinId="9"/>
    <cellStyle name="Followed Hyperlink" xfId="7423" hidden="1" builtinId="9"/>
    <cellStyle name="Followed Hyperlink" xfId="7424" hidden="1" builtinId="9"/>
    <cellStyle name="Followed Hyperlink" xfId="7425" hidden="1" builtinId="9"/>
    <cellStyle name="Followed Hyperlink" xfId="7426" hidden="1" builtinId="9"/>
    <cellStyle name="Followed Hyperlink" xfId="7427" hidden="1" builtinId="9"/>
    <cellStyle name="Followed Hyperlink" xfId="7428" hidden="1" builtinId="9"/>
    <cellStyle name="Followed Hyperlink" xfId="7429" hidden="1" builtinId="9"/>
    <cellStyle name="Followed Hyperlink" xfId="7430" hidden="1" builtinId="9"/>
    <cellStyle name="Followed Hyperlink" xfId="7431" hidden="1" builtinId="9"/>
    <cellStyle name="Followed Hyperlink" xfId="7432" hidden="1" builtinId="9"/>
    <cellStyle name="Followed Hyperlink" xfId="7433" hidden="1" builtinId="9"/>
    <cellStyle name="Followed Hyperlink" xfId="7434" hidden="1" builtinId="9"/>
    <cellStyle name="Followed Hyperlink" xfId="7435" hidden="1" builtinId="9"/>
    <cellStyle name="Followed Hyperlink" xfId="7436" hidden="1" builtinId="9"/>
    <cellStyle name="Followed Hyperlink" xfId="7437" hidden="1" builtinId="9"/>
    <cellStyle name="Followed Hyperlink" xfId="7438" hidden="1" builtinId="9"/>
    <cellStyle name="Followed Hyperlink" xfId="7439" hidden="1" builtinId="9"/>
    <cellStyle name="Followed Hyperlink" xfId="7440" hidden="1" builtinId="9"/>
    <cellStyle name="Followed Hyperlink" xfId="7441" hidden="1" builtinId="9"/>
    <cellStyle name="Followed Hyperlink" xfId="7442" hidden="1" builtinId="9"/>
    <cellStyle name="Followed Hyperlink" xfId="7443" hidden="1" builtinId="9"/>
    <cellStyle name="Followed Hyperlink" xfId="7444" hidden="1" builtinId="9"/>
    <cellStyle name="Followed Hyperlink" xfId="7445" hidden="1" builtinId="9"/>
    <cellStyle name="Followed Hyperlink" xfId="7446" hidden="1" builtinId="9"/>
    <cellStyle name="Followed Hyperlink" xfId="7447" hidden="1" builtinId="9"/>
    <cellStyle name="Followed Hyperlink" xfId="7448" hidden="1" builtinId="9"/>
    <cellStyle name="Followed Hyperlink" xfId="7449" hidden="1" builtinId="9"/>
    <cellStyle name="Followed Hyperlink" xfId="7450" hidden="1" builtinId="9"/>
    <cellStyle name="Followed Hyperlink" xfId="7451" hidden="1" builtinId="9"/>
    <cellStyle name="Followed Hyperlink" xfId="7452" hidden="1" builtinId="9"/>
    <cellStyle name="Followed Hyperlink" xfId="7453" hidden="1" builtinId="9"/>
    <cellStyle name="Followed Hyperlink" xfId="7454" hidden="1" builtinId="9"/>
    <cellStyle name="Followed Hyperlink" xfId="7455" hidden="1" builtinId="9"/>
    <cellStyle name="Followed Hyperlink" xfId="7456" hidden="1" builtinId="9"/>
    <cellStyle name="Followed Hyperlink" xfId="7457" hidden="1" builtinId="9"/>
    <cellStyle name="Followed Hyperlink" xfId="7458" hidden="1" builtinId="9"/>
    <cellStyle name="Followed Hyperlink" xfId="7459" hidden="1" builtinId="9"/>
    <cellStyle name="Followed Hyperlink" xfId="7460" hidden="1" builtinId="9"/>
    <cellStyle name="Followed Hyperlink" xfId="7461" hidden="1" builtinId="9"/>
    <cellStyle name="Followed Hyperlink" xfId="7462" hidden="1" builtinId="9"/>
    <cellStyle name="Followed Hyperlink" xfId="7463" hidden="1" builtinId="9"/>
    <cellStyle name="Followed Hyperlink" xfId="7464" hidden="1" builtinId="9"/>
    <cellStyle name="Followed Hyperlink" xfId="7465" hidden="1" builtinId="9"/>
    <cellStyle name="Followed Hyperlink" xfId="7466" hidden="1" builtinId="9"/>
    <cellStyle name="Followed Hyperlink" xfId="7467" hidden="1" builtinId="9"/>
    <cellStyle name="Followed Hyperlink" xfId="7468" hidden="1" builtinId="9"/>
    <cellStyle name="Followed Hyperlink" xfId="7469" hidden="1" builtinId="9"/>
    <cellStyle name="Followed Hyperlink" xfId="7470" hidden="1" builtinId="9"/>
    <cellStyle name="Followed Hyperlink" xfId="7471" hidden="1" builtinId="9"/>
    <cellStyle name="Followed Hyperlink" xfId="7472" hidden="1" builtinId="9"/>
    <cellStyle name="Followed Hyperlink" xfId="7473" hidden="1" builtinId="9"/>
    <cellStyle name="Followed Hyperlink" xfId="7474" hidden="1" builtinId="9"/>
    <cellStyle name="Followed Hyperlink" xfId="7475" hidden="1" builtinId="9"/>
    <cellStyle name="Followed Hyperlink" xfId="7476" hidden="1" builtinId="9"/>
    <cellStyle name="Followed Hyperlink" xfId="7477" hidden="1" builtinId="9"/>
    <cellStyle name="Followed Hyperlink" xfId="7478" hidden="1" builtinId="9"/>
    <cellStyle name="Followed Hyperlink" xfId="7479" hidden="1" builtinId="9"/>
    <cellStyle name="Followed Hyperlink" xfId="7480" hidden="1" builtinId="9"/>
    <cellStyle name="Followed Hyperlink" xfId="7481" hidden="1" builtinId="9"/>
    <cellStyle name="Followed Hyperlink" xfId="7482" hidden="1" builtinId="9"/>
    <cellStyle name="Followed Hyperlink" xfId="7483" hidden="1" builtinId="9"/>
    <cellStyle name="Followed Hyperlink" xfId="7484" hidden="1" builtinId="9"/>
    <cellStyle name="Followed Hyperlink" xfId="7485" hidden="1" builtinId="9"/>
    <cellStyle name="Followed Hyperlink" xfId="7486" hidden="1" builtinId="9"/>
    <cellStyle name="Followed Hyperlink" xfId="7487" hidden="1" builtinId="9"/>
    <cellStyle name="Followed Hyperlink" xfId="7488" hidden="1" builtinId="9"/>
    <cellStyle name="Followed Hyperlink" xfId="7489" hidden="1" builtinId="9"/>
    <cellStyle name="Followed Hyperlink" xfId="7490" hidden="1" builtinId="9"/>
    <cellStyle name="Followed Hyperlink" xfId="7491" hidden="1" builtinId="9"/>
    <cellStyle name="Followed Hyperlink" xfId="7492" hidden="1" builtinId="9"/>
    <cellStyle name="Followed Hyperlink" xfId="7493" hidden="1" builtinId="9"/>
    <cellStyle name="Followed Hyperlink" xfId="7494" hidden="1" builtinId="9"/>
    <cellStyle name="Followed Hyperlink" xfId="7495" hidden="1" builtinId="9"/>
    <cellStyle name="Followed Hyperlink" xfId="7496" hidden="1" builtinId="9"/>
    <cellStyle name="Followed Hyperlink" xfId="7497" hidden="1" builtinId="9"/>
    <cellStyle name="Followed Hyperlink" xfId="7498" hidden="1" builtinId="9"/>
    <cellStyle name="Followed Hyperlink" xfId="7499" hidden="1" builtinId="9"/>
    <cellStyle name="Followed Hyperlink" xfId="7500" hidden="1" builtinId="9"/>
    <cellStyle name="Followed Hyperlink" xfId="7501" hidden="1" builtinId="9"/>
    <cellStyle name="Followed Hyperlink" xfId="7502" hidden="1" builtinId="9"/>
    <cellStyle name="Followed Hyperlink" xfId="7503" hidden="1" builtinId="9"/>
    <cellStyle name="Followed Hyperlink" xfId="7504" hidden="1" builtinId="9"/>
    <cellStyle name="Followed Hyperlink" xfId="7505" hidden="1" builtinId="9"/>
    <cellStyle name="Followed Hyperlink" xfId="7506" hidden="1" builtinId="9"/>
    <cellStyle name="Followed Hyperlink" xfId="7507" hidden="1" builtinId="9"/>
    <cellStyle name="Followed Hyperlink" xfId="7508" hidden="1" builtinId="9"/>
    <cellStyle name="Followed Hyperlink" xfId="7509" hidden="1" builtinId="9"/>
    <cellStyle name="Followed Hyperlink" xfId="7510" hidden="1" builtinId="9"/>
    <cellStyle name="Followed Hyperlink" xfId="7511" hidden="1" builtinId="9"/>
    <cellStyle name="Followed Hyperlink" xfId="7512" hidden="1" builtinId="9"/>
    <cellStyle name="Followed Hyperlink" xfId="7513" hidden="1" builtinId="9"/>
    <cellStyle name="Followed Hyperlink" xfId="7514" hidden="1" builtinId="9"/>
    <cellStyle name="Followed Hyperlink" xfId="7515" hidden="1" builtinId="9"/>
    <cellStyle name="Followed Hyperlink" xfId="7516" hidden="1" builtinId="9"/>
    <cellStyle name="Followed Hyperlink" xfId="7517" hidden="1" builtinId="9"/>
    <cellStyle name="Followed Hyperlink" xfId="7518" hidden="1" builtinId="9"/>
    <cellStyle name="Followed Hyperlink" xfId="7519" hidden="1" builtinId="9"/>
    <cellStyle name="Followed Hyperlink" xfId="7520" hidden="1" builtinId="9"/>
    <cellStyle name="Followed Hyperlink" xfId="7521" hidden="1" builtinId="9"/>
    <cellStyle name="Followed Hyperlink" xfId="7522" hidden="1" builtinId="9"/>
    <cellStyle name="Followed Hyperlink" xfId="7523" hidden="1" builtinId="9"/>
    <cellStyle name="Followed Hyperlink" xfId="7524" hidden="1" builtinId="9"/>
    <cellStyle name="Followed Hyperlink" xfId="7525" hidden="1" builtinId="9"/>
    <cellStyle name="Followed Hyperlink" xfId="7526" hidden="1" builtinId="9"/>
    <cellStyle name="Followed Hyperlink" xfId="7527" hidden="1" builtinId="9"/>
    <cellStyle name="Followed Hyperlink" xfId="7528" hidden="1" builtinId="9"/>
    <cellStyle name="Followed Hyperlink" xfId="7529" hidden="1" builtinId="9"/>
    <cellStyle name="Followed Hyperlink" xfId="7530" hidden="1" builtinId="9"/>
    <cellStyle name="Followed Hyperlink" xfId="7531" hidden="1" builtinId="9"/>
    <cellStyle name="Followed Hyperlink" xfId="7532" hidden="1" builtinId="9"/>
    <cellStyle name="Followed Hyperlink" xfId="7533" hidden="1" builtinId="9"/>
    <cellStyle name="Followed Hyperlink" xfId="7534" hidden="1" builtinId="9"/>
    <cellStyle name="Followed Hyperlink" xfId="7535" hidden="1" builtinId="9"/>
    <cellStyle name="Followed Hyperlink" xfId="7536" hidden="1" builtinId="9"/>
    <cellStyle name="Followed Hyperlink" xfId="7537" hidden="1" builtinId="9"/>
    <cellStyle name="Followed Hyperlink" xfId="7538" hidden="1" builtinId="9"/>
    <cellStyle name="Followed Hyperlink" xfId="7539" hidden="1" builtinId="9"/>
    <cellStyle name="Followed Hyperlink" xfId="7540" hidden="1" builtinId="9"/>
    <cellStyle name="Followed Hyperlink" xfId="7541" hidden="1" builtinId="9"/>
    <cellStyle name="Followed Hyperlink" xfId="7542" hidden="1" builtinId="9"/>
    <cellStyle name="Followed Hyperlink" xfId="7543" hidden="1" builtinId="9"/>
    <cellStyle name="Followed Hyperlink" xfId="7544" hidden="1" builtinId="9"/>
    <cellStyle name="Followed Hyperlink" xfId="7545" hidden="1" builtinId="9"/>
    <cellStyle name="Followed Hyperlink" xfId="7546" hidden="1" builtinId="9"/>
    <cellStyle name="Followed Hyperlink" xfId="7547" hidden="1" builtinId="9"/>
    <cellStyle name="Followed Hyperlink" xfId="7548" hidden="1" builtinId="9"/>
    <cellStyle name="Followed Hyperlink" xfId="7549" hidden="1" builtinId="9"/>
    <cellStyle name="Followed Hyperlink" xfId="7550" hidden="1" builtinId="9"/>
    <cellStyle name="Followed Hyperlink" xfId="7551" hidden="1" builtinId="9"/>
    <cellStyle name="Followed Hyperlink" xfId="7552" hidden="1" builtinId="9"/>
    <cellStyle name="Followed Hyperlink" xfId="7553" hidden="1" builtinId="9"/>
    <cellStyle name="Followed Hyperlink" xfId="7554" hidden="1" builtinId="9"/>
    <cellStyle name="Followed Hyperlink" xfId="7555" hidden="1" builtinId="9"/>
    <cellStyle name="Followed Hyperlink" xfId="7556" hidden="1" builtinId="9"/>
    <cellStyle name="Followed Hyperlink" xfId="7557" hidden="1" builtinId="9"/>
    <cellStyle name="Followed Hyperlink" xfId="7558" hidden="1" builtinId="9"/>
    <cellStyle name="Followed Hyperlink" xfId="7559" hidden="1" builtinId="9"/>
    <cellStyle name="Followed Hyperlink" xfId="7560" hidden="1" builtinId="9"/>
    <cellStyle name="Followed Hyperlink" xfId="7561" hidden="1" builtinId="9"/>
    <cellStyle name="Followed Hyperlink" xfId="7562" hidden="1" builtinId="9"/>
    <cellStyle name="Followed Hyperlink" xfId="7563" hidden="1" builtinId="9"/>
    <cellStyle name="Followed Hyperlink" xfId="7564" hidden="1" builtinId="9"/>
    <cellStyle name="Followed Hyperlink" xfId="7565" hidden="1" builtinId="9"/>
    <cellStyle name="Followed Hyperlink" xfId="7566" hidden="1" builtinId="9"/>
    <cellStyle name="Followed Hyperlink" xfId="7567" hidden="1" builtinId="9"/>
    <cellStyle name="Followed Hyperlink" xfId="7568" hidden="1" builtinId="9"/>
    <cellStyle name="Followed Hyperlink" xfId="7569" hidden="1" builtinId="9"/>
    <cellStyle name="Followed Hyperlink" xfId="7570" hidden="1" builtinId="9"/>
    <cellStyle name="Followed Hyperlink" xfId="7571" hidden="1" builtinId="9"/>
    <cellStyle name="Followed Hyperlink" xfId="7572" hidden="1" builtinId="9"/>
    <cellStyle name="Followed Hyperlink" xfId="7573" hidden="1" builtinId="9"/>
    <cellStyle name="Followed Hyperlink" xfId="7574" hidden="1" builtinId="9"/>
    <cellStyle name="Followed Hyperlink" xfId="7575" hidden="1" builtinId="9"/>
    <cellStyle name="Followed Hyperlink" xfId="7576" hidden="1" builtinId="9"/>
    <cellStyle name="Followed Hyperlink" xfId="7577" hidden="1" builtinId="9"/>
    <cellStyle name="Followed Hyperlink" xfId="7578" hidden="1" builtinId="9"/>
    <cellStyle name="Followed Hyperlink" xfId="7579" hidden="1" builtinId="9"/>
    <cellStyle name="Followed Hyperlink" xfId="7580" hidden="1" builtinId="9"/>
    <cellStyle name="Followed Hyperlink" xfId="7581" hidden="1" builtinId="9"/>
    <cellStyle name="Followed Hyperlink" xfId="7582" hidden="1" builtinId="9"/>
    <cellStyle name="Followed Hyperlink" xfId="7583" hidden="1" builtinId="9"/>
    <cellStyle name="Followed Hyperlink" xfId="7584" hidden="1" builtinId="9"/>
    <cellStyle name="Followed Hyperlink" xfId="7585" hidden="1" builtinId="9"/>
    <cellStyle name="Followed Hyperlink" xfId="7586" hidden="1" builtinId="9"/>
    <cellStyle name="Followed Hyperlink" xfId="7587" hidden="1" builtinId="9"/>
    <cellStyle name="Followed Hyperlink" xfId="7588" hidden="1" builtinId="9"/>
    <cellStyle name="Followed Hyperlink" xfId="7589" hidden="1" builtinId="9"/>
    <cellStyle name="Followed Hyperlink" xfId="7590" hidden="1" builtinId="9"/>
    <cellStyle name="Followed Hyperlink" xfId="7591" hidden="1" builtinId="9"/>
    <cellStyle name="Followed Hyperlink" xfId="7592" hidden="1" builtinId="9"/>
    <cellStyle name="Followed Hyperlink" xfId="7593" hidden="1" builtinId="9"/>
    <cellStyle name="Followed Hyperlink" xfId="7594" hidden="1" builtinId="9"/>
    <cellStyle name="Followed Hyperlink" xfId="7595" hidden="1" builtinId="9"/>
    <cellStyle name="Followed Hyperlink" xfId="7596" hidden="1" builtinId="9"/>
    <cellStyle name="Followed Hyperlink" xfId="7597" hidden="1" builtinId="9"/>
    <cellStyle name="Followed Hyperlink" xfId="7598" hidden="1" builtinId="9"/>
    <cellStyle name="Followed Hyperlink" xfId="7599" hidden="1" builtinId="9"/>
    <cellStyle name="Followed Hyperlink" xfId="7600" hidden="1" builtinId="9"/>
    <cellStyle name="Followed Hyperlink" xfId="7601" hidden="1" builtinId="9"/>
    <cellStyle name="Followed Hyperlink" xfId="7602" hidden="1" builtinId="9"/>
    <cellStyle name="Followed Hyperlink" xfId="7603" hidden="1" builtinId="9"/>
    <cellStyle name="Followed Hyperlink" xfId="7604" hidden="1" builtinId="9"/>
    <cellStyle name="Followed Hyperlink" xfId="7605" hidden="1" builtinId="9"/>
    <cellStyle name="Followed Hyperlink" xfId="7606" hidden="1" builtinId="9"/>
    <cellStyle name="Followed Hyperlink" xfId="7607" hidden="1" builtinId="9"/>
    <cellStyle name="Followed Hyperlink" xfId="7608" hidden="1" builtinId="9"/>
    <cellStyle name="Followed Hyperlink" xfId="7609" hidden="1" builtinId="9"/>
    <cellStyle name="Followed Hyperlink" xfId="7610" hidden="1" builtinId="9"/>
    <cellStyle name="Followed Hyperlink" xfId="7611" hidden="1" builtinId="9"/>
    <cellStyle name="Followed Hyperlink" xfId="7612" hidden="1" builtinId="9"/>
    <cellStyle name="Followed Hyperlink" xfId="7613" hidden="1" builtinId="9"/>
    <cellStyle name="Followed Hyperlink" xfId="7614" hidden="1" builtinId="9"/>
    <cellStyle name="Followed Hyperlink" xfId="7615" hidden="1" builtinId="9"/>
    <cellStyle name="Followed Hyperlink" xfId="7616" hidden="1" builtinId="9"/>
    <cellStyle name="Followed Hyperlink" xfId="7617" hidden="1" builtinId="9"/>
    <cellStyle name="Followed Hyperlink" xfId="7618" hidden="1" builtinId="9"/>
    <cellStyle name="Followed Hyperlink" xfId="7619" hidden="1" builtinId="9"/>
    <cellStyle name="Followed Hyperlink" xfId="7620" hidden="1" builtinId="9"/>
    <cellStyle name="Followed Hyperlink" xfId="7621" hidden="1" builtinId="9"/>
    <cellStyle name="Followed Hyperlink" xfId="7622" hidden="1" builtinId="9"/>
    <cellStyle name="Followed Hyperlink" xfId="7623" hidden="1" builtinId="9"/>
    <cellStyle name="Followed Hyperlink" xfId="7624" hidden="1" builtinId="9"/>
    <cellStyle name="Followed Hyperlink" xfId="7625" hidden="1" builtinId="9"/>
    <cellStyle name="Followed Hyperlink" xfId="7626" hidden="1" builtinId="9"/>
    <cellStyle name="Followed Hyperlink" xfId="7627" hidden="1" builtinId="9"/>
    <cellStyle name="Followed Hyperlink" xfId="7628" hidden="1" builtinId="9"/>
    <cellStyle name="Followed Hyperlink" xfId="7629" hidden="1" builtinId="9"/>
    <cellStyle name="Followed Hyperlink" xfId="7630" hidden="1" builtinId="9"/>
    <cellStyle name="Followed Hyperlink" xfId="7631" hidden="1" builtinId="9"/>
    <cellStyle name="Followed Hyperlink" xfId="7632" hidden="1" builtinId="9"/>
    <cellStyle name="Followed Hyperlink" xfId="7633" hidden="1" builtinId="9"/>
    <cellStyle name="Followed Hyperlink" xfId="7634" hidden="1" builtinId="9"/>
    <cellStyle name="Followed Hyperlink" xfId="7635" hidden="1" builtinId="9"/>
    <cellStyle name="Followed Hyperlink" xfId="7636" hidden="1" builtinId="9"/>
    <cellStyle name="Followed Hyperlink" xfId="7637" hidden="1" builtinId="9"/>
    <cellStyle name="Followed Hyperlink" xfId="7638" hidden="1" builtinId="9"/>
    <cellStyle name="Followed Hyperlink" xfId="7639" hidden="1" builtinId="9"/>
    <cellStyle name="Followed Hyperlink" xfId="7640" hidden="1" builtinId="9"/>
    <cellStyle name="Followed Hyperlink" xfId="7641" hidden="1" builtinId="9"/>
    <cellStyle name="Followed Hyperlink" xfId="7642" hidden="1" builtinId="9"/>
    <cellStyle name="Followed Hyperlink" xfId="7643" hidden="1" builtinId="9"/>
    <cellStyle name="Followed Hyperlink" xfId="7644" hidden="1" builtinId="9"/>
    <cellStyle name="Followed Hyperlink" xfId="7645" hidden="1" builtinId="9"/>
    <cellStyle name="Followed Hyperlink" xfId="7646" hidden="1" builtinId="9"/>
    <cellStyle name="Followed Hyperlink" xfId="7647" hidden="1" builtinId="9"/>
    <cellStyle name="Followed Hyperlink" xfId="7648" hidden="1" builtinId="9"/>
    <cellStyle name="Followed Hyperlink" xfId="7649" hidden="1" builtinId="9"/>
    <cellStyle name="Followed Hyperlink" xfId="7650" hidden="1" builtinId="9"/>
    <cellStyle name="Followed Hyperlink" xfId="7651" hidden="1" builtinId="9"/>
    <cellStyle name="Followed Hyperlink" xfId="7652" hidden="1" builtinId="9"/>
    <cellStyle name="Followed Hyperlink" xfId="7653" hidden="1" builtinId="9"/>
    <cellStyle name="Followed Hyperlink" xfId="7654" hidden="1" builtinId="9"/>
    <cellStyle name="Followed Hyperlink" xfId="7655" hidden="1" builtinId="9"/>
    <cellStyle name="Followed Hyperlink" xfId="7656" hidden="1" builtinId="9"/>
    <cellStyle name="Followed Hyperlink" xfId="7657" hidden="1" builtinId="9"/>
    <cellStyle name="Followed Hyperlink" xfId="7658" hidden="1" builtinId="9"/>
    <cellStyle name="Followed Hyperlink" xfId="7659" hidden="1" builtinId="9"/>
    <cellStyle name="Followed Hyperlink" xfId="7660" hidden="1" builtinId="9"/>
    <cellStyle name="Followed Hyperlink" xfId="7661" hidden="1" builtinId="9"/>
    <cellStyle name="Followed Hyperlink" xfId="7662" hidden="1" builtinId="9"/>
    <cellStyle name="Followed Hyperlink" xfId="7663" hidden="1" builtinId="9"/>
    <cellStyle name="Followed Hyperlink" xfId="7664" hidden="1" builtinId="9"/>
    <cellStyle name="Followed Hyperlink" xfId="7665" hidden="1" builtinId="9"/>
    <cellStyle name="Followed Hyperlink" xfId="7666" hidden="1" builtinId="9"/>
    <cellStyle name="Followed Hyperlink" xfId="7667" hidden="1" builtinId="9"/>
    <cellStyle name="Followed Hyperlink" xfId="7668" hidden="1" builtinId="9"/>
    <cellStyle name="Followed Hyperlink" xfId="7669" hidden="1" builtinId="9"/>
    <cellStyle name="Followed Hyperlink" xfId="7670" hidden="1" builtinId="9"/>
    <cellStyle name="Followed Hyperlink" xfId="7671" hidden="1" builtinId="9"/>
    <cellStyle name="Followed Hyperlink" xfId="7672" hidden="1" builtinId="9"/>
    <cellStyle name="Followed Hyperlink" xfId="7673" hidden="1" builtinId="9"/>
    <cellStyle name="Followed Hyperlink" xfId="7674" hidden="1" builtinId="9"/>
    <cellStyle name="Followed Hyperlink" xfId="7675" hidden="1" builtinId="9"/>
    <cellStyle name="Followed Hyperlink" xfId="7676" hidden="1" builtinId="9"/>
    <cellStyle name="Followed Hyperlink" xfId="7677" hidden="1" builtinId="9"/>
    <cellStyle name="Followed Hyperlink" xfId="7678" hidden="1" builtinId="9"/>
    <cellStyle name="Followed Hyperlink" xfId="7679" hidden="1" builtinId="9"/>
    <cellStyle name="Followed Hyperlink" xfId="7680" hidden="1" builtinId="9"/>
    <cellStyle name="Followed Hyperlink" xfId="7681" hidden="1" builtinId="9"/>
    <cellStyle name="Followed Hyperlink" xfId="7682" hidden="1" builtinId="9"/>
    <cellStyle name="Followed Hyperlink" xfId="7683" hidden="1" builtinId="9"/>
    <cellStyle name="Followed Hyperlink" xfId="7684" hidden="1" builtinId="9"/>
    <cellStyle name="Followed Hyperlink" xfId="7685" hidden="1" builtinId="9"/>
    <cellStyle name="Followed Hyperlink" xfId="7686" hidden="1" builtinId="9"/>
    <cellStyle name="Followed Hyperlink" xfId="7687" hidden="1" builtinId="9"/>
    <cellStyle name="Followed Hyperlink" xfId="7688" hidden="1" builtinId="9"/>
    <cellStyle name="Followed Hyperlink" xfId="7689" hidden="1" builtinId="9"/>
    <cellStyle name="Followed Hyperlink" xfId="7690" hidden="1" builtinId="9"/>
    <cellStyle name="Followed Hyperlink" xfId="7691" hidden="1" builtinId="9"/>
    <cellStyle name="Followed Hyperlink" xfId="7692" hidden="1" builtinId="9"/>
    <cellStyle name="Followed Hyperlink" xfId="7693" hidden="1" builtinId="9"/>
    <cellStyle name="Followed Hyperlink" xfId="7694" hidden="1" builtinId="9"/>
    <cellStyle name="Followed Hyperlink" xfId="7695" hidden="1" builtinId="9"/>
    <cellStyle name="Followed Hyperlink" xfId="7696" hidden="1" builtinId="9"/>
    <cellStyle name="Followed Hyperlink" xfId="7697" hidden="1" builtinId="9"/>
    <cellStyle name="Followed Hyperlink" xfId="7698" hidden="1" builtinId="9"/>
    <cellStyle name="Followed Hyperlink" xfId="7699" hidden="1" builtinId="9"/>
    <cellStyle name="Followed Hyperlink" xfId="7700" hidden="1" builtinId="9"/>
    <cellStyle name="Followed Hyperlink" xfId="7701" hidden="1" builtinId="9"/>
    <cellStyle name="Followed Hyperlink" xfId="7702" hidden="1" builtinId="9"/>
    <cellStyle name="Followed Hyperlink" xfId="7703" hidden="1" builtinId="9"/>
    <cellStyle name="Followed Hyperlink" xfId="7704" hidden="1" builtinId="9"/>
    <cellStyle name="Followed Hyperlink" xfId="7705" hidden="1" builtinId="9"/>
    <cellStyle name="Followed Hyperlink" xfId="7706" hidden="1" builtinId="9"/>
    <cellStyle name="Followed Hyperlink" xfId="7707" hidden="1" builtinId="9"/>
    <cellStyle name="Followed Hyperlink" xfId="7708" hidden="1" builtinId="9"/>
    <cellStyle name="Followed Hyperlink" xfId="7709" hidden="1" builtinId="9"/>
    <cellStyle name="Followed Hyperlink" xfId="7710" hidden="1" builtinId="9"/>
    <cellStyle name="Followed Hyperlink" xfId="7711" hidden="1" builtinId="9"/>
    <cellStyle name="Followed Hyperlink" xfId="7712" hidden="1" builtinId="9"/>
    <cellStyle name="Followed Hyperlink" xfId="7713" hidden="1" builtinId="9"/>
    <cellStyle name="Followed Hyperlink" xfId="7714" hidden="1" builtinId="9"/>
    <cellStyle name="Followed Hyperlink" xfId="7715" hidden="1" builtinId="9"/>
    <cellStyle name="Followed Hyperlink" xfId="7716" hidden="1" builtinId="9"/>
    <cellStyle name="Followed Hyperlink" xfId="7717" hidden="1" builtinId="9"/>
    <cellStyle name="Followed Hyperlink" xfId="7718" hidden="1" builtinId="9"/>
    <cellStyle name="Followed Hyperlink" xfId="7719" hidden="1" builtinId="9"/>
    <cellStyle name="Followed Hyperlink" xfId="7720" hidden="1" builtinId="9"/>
    <cellStyle name="Followed Hyperlink" xfId="7721" hidden="1" builtinId="9"/>
    <cellStyle name="Followed Hyperlink" xfId="7722" hidden="1" builtinId="9"/>
    <cellStyle name="Followed Hyperlink" xfId="7723" hidden="1" builtinId="9"/>
    <cellStyle name="Followed Hyperlink" xfId="7724" hidden="1" builtinId="9"/>
    <cellStyle name="Followed Hyperlink" xfId="7725" hidden="1" builtinId="9"/>
    <cellStyle name="Followed Hyperlink" xfId="7726" hidden="1" builtinId="9"/>
    <cellStyle name="Followed Hyperlink" xfId="7727" hidden="1" builtinId="9"/>
    <cellStyle name="Followed Hyperlink" xfId="7728" hidden="1" builtinId="9"/>
    <cellStyle name="Followed Hyperlink" xfId="7729" hidden="1" builtinId="9"/>
    <cellStyle name="Followed Hyperlink" xfId="7730" hidden="1" builtinId="9"/>
    <cellStyle name="Followed Hyperlink" xfId="7731" hidden="1" builtinId="9"/>
    <cellStyle name="Followed Hyperlink" xfId="7732" hidden="1" builtinId="9"/>
    <cellStyle name="Followed Hyperlink" xfId="7733" hidden="1" builtinId="9"/>
    <cellStyle name="Followed Hyperlink" xfId="7734" hidden="1" builtinId="9"/>
    <cellStyle name="Followed Hyperlink" xfId="7735" hidden="1" builtinId="9"/>
    <cellStyle name="Followed Hyperlink" xfId="7736" hidden="1" builtinId="9"/>
    <cellStyle name="Followed Hyperlink" xfId="7737" hidden="1" builtinId="9"/>
    <cellStyle name="Followed Hyperlink" xfId="7738" hidden="1" builtinId="9"/>
    <cellStyle name="Followed Hyperlink" xfId="7739" hidden="1" builtinId="9"/>
    <cellStyle name="Followed Hyperlink" xfId="7740" hidden="1" builtinId="9"/>
    <cellStyle name="Followed Hyperlink" xfId="7741" hidden="1" builtinId="9"/>
    <cellStyle name="Followed Hyperlink" xfId="7742" hidden="1" builtinId="9"/>
    <cellStyle name="Followed Hyperlink" xfId="7743" hidden="1" builtinId="9"/>
    <cellStyle name="Followed Hyperlink" xfId="7744" hidden="1" builtinId="9"/>
    <cellStyle name="Followed Hyperlink" xfId="7745" hidden="1" builtinId="9"/>
    <cellStyle name="Followed Hyperlink" xfId="7746" hidden="1" builtinId="9"/>
    <cellStyle name="Followed Hyperlink" xfId="7747" hidden="1" builtinId="9"/>
    <cellStyle name="Followed Hyperlink" xfId="7748" hidden="1" builtinId="9"/>
    <cellStyle name="Followed Hyperlink" xfId="7749" hidden="1" builtinId="9"/>
    <cellStyle name="Followed Hyperlink" xfId="7750" hidden="1" builtinId="9"/>
    <cellStyle name="Followed Hyperlink" xfId="7751" hidden="1" builtinId="9"/>
    <cellStyle name="Followed Hyperlink" xfId="7752" hidden="1" builtinId="9"/>
    <cellStyle name="Followed Hyperlink" xfId="7753" hidden="1" builtinId="9"/>
    <cellStyle name="Followed Hyperlink" xfId="7754" hidden="1" builtinId="9"/>
    <cellStyle name="Followed Hyperlink" xfId="7755" hidden="1" builtinId="9"/>
    <cellStyle name="Followed Hyperlink" xfId="7756" hidden="1" builtinId="9"/>
    <cellStyle name="Followed Hyperlink" xfId="7757" hidden="1" builtinId="9"/>
    <cellStyle name="Followed Hyperlink" xfId="7758" hidden="1" builtinId="9"/>
    <cellStyle name="Followed Hyperlink" xfId="7759" hidden="1" builtinId="9"/>
    <cellStyle name="Followed Hyperlink" xfId="7760" hidden="1" builtinId="9"/>
    <cellStyle name="Followed Hyperlink" xfId="7761" hidden="1" builtinId="9"/>
    <cellStyle name="Followed Hyperlink" xfId="7762" hidden="1" builtinId="9"/>
    <cellStyle name="Followed Hyperlink" xfId="7763" hidden="1" builtinId="9"/>
    <cellStyle name="Followed Hyperlink" xfId="7764" hidden="1" builtinId="9"/>
    <cellStyle name="Followed Hyperlink" xfId="7765" hidden="1" builtinId="9"/>
    <cellStyle name="Followed Hyperlink" xfId="7766" hidden="1" builtinId="9"/>
    <cellStyle name="Followed Hyperlink" xfId="7767" hidden="1" builtinId="9"/>
    <cellStyle name="Followed Hyperlink" xfId="7768" hidden="1" builtinId="9"/>
    <cellStyle name="Followed Hyperlink" xfId="7769" hidden="1" builtinId="9"/>
    <cellStyle name="Followed Hyperlink" xfId="7770" hidden="1" builtinId="9"/>
    <cellStyle name="Followed Hyperlink" xfId="7771" hidden="1" builtinId="9"/>
    <cellStyle name="Followed Hyperlink" xfId="7772" hidden="1" builtinId="9"/>
    <cellStyle name="Followed Hyperlink" xfId="7773" hidden="1" builtinId="9"/>
    <cellStyle name="Followed Hyperlink" xfId="7774" hidden="1" builtinId="9"/>
    <cellStyle name="Followed Hyperlink" xfId="7775" hidden="1" builtinId="9"/>
    <cellStyle name="Followed Hyperlink" xfId="7776" hidden="1" builtinId="9"/>
    <cellStyle name="Followed Hyperlink" xfId="7777" hidden="1" builtinId="9"/>
    <cellStyle name="Followed Hyperlink" xfId="7778" hidden="1" builtinId="9"/>
    <cellStyle name="Followed Hyperlink" xfId="7779" hidden="1" builtinId="9"/>
    <cellStyle name="Followed Hyperlink" xfId="7780" hidden="1" builtinId="9"/>
    <cellStyle name="Followed Hyperlink" xfId="7781" hidden="1" builtinId="9"/>
    <cellStyle name="Followed Hyperlink" xfId="7782" hidden="1" builtinId="9"/>
    <cellStyle name="Followed Hyperlink" xfId="7783" hidden="1" builtinId="9"/>
    <cellStyle name="Followed Hyperlink" xfId="7784" hidden="1" builtinId="9"/>
    <cellStyle name="Followed Hyperlink" xfId="7785" hidden="1" builtinId="9"/>
    <cellStyle name="Followed Hyperlink" xfId="7786" hidden="1" builtinId="9"/>
    <cellStyle name="Followed Hyperlink" xfId="7787" hidden="1" builtinId="9"/>
    <cellStyle name="Followed Hyperlink" xfId="7788" hidden="1" builtinId="9"/>
    <cellStyle name="Followed Hyperlink" xfId="7789" hidden="1" builtinId="9"/>
    <cellStyle name="Followed Hyperlink" xfId="7790" hidden="1" builtinId="9"/>
    <cellStyle name="Followed Hyperlink" xfId="7791" hidden="1" builtinId="9"/>
    <cellStyle name="Followed Hyperlink" xfId="7792" hidden="1" builtinId="9"/>
    <cellStyle name="Followed Hyperlink" xfId="7793" hidden="1" builtinId="9"/>
    <cellStyle name="Followed Hyperlink" xfId="7794" hidden="1" builtinId="9"/>
    <cellStyle name="Followed Hyperlink" xfId="7795" hidden="1" builtinId="9"/>
    <cellStyle name="Followed Hyperlink" xfId="7796" hidden="1" builtinId="9"/>
    <cellStyle name="Followed Hyperlink" xfId="7797" hidden="1" builtinId="9"/>
    <cellStyle name="Followed Hyperlink" xfId="7798" hidden="1" builtinId="9"/>
    <cellStyle name="Followed Hyperlink" xfId="7799" hidden="1" builtinId="9"/>
    <cellStyle name="Followed Hyperlink" xfId="7800" hidden="1" builtinId="9"/>
    <cellStyle name="Followed Hyperlink" xfId="7801" hidden="1" builtinId="9"/>
    <cellStyle name="Followed Hyperlink" xfId="7802" hidden="1" builtinId="9"/>
    <cellStyle name="Followed Hyperlink" xfId="7803" hidden="1" builtinId="9"/>
    <cellStyle name="Followed Hyperlink" xfId="7804" hidden="1" builtinId="9"/>
    <cellStyle name="Followed Hyperlink" xfId="7805" hidden="1" builtinId="9"/>
    <cellStyle name="Followed Hyperlink" xfId="7806" hidden="1" builtinId="9"/>
    <cellStyle name="Followed Hyperlink" xfId="7807" hidden="1" builtinId="9"/>
    <cellStyle name="Followed Hyperlink" xfId="7808" hidden="1" builtinId="9"/>
    <cellStyle name="Followed Hyperlink" xfId="7809" hidden="1" builtinId="9"/>
    <cellStyle name="Followed Hyperlink" xfId="7810" hidden="1" builtinId="9"/>
    <cellStyle name="Followed Hyperlink" xfId="7811" hidden="1" builtinId="9"/>
    <cellStyle name="Followed Hyperlink" xfId="7812" hidden="1" builtinId="9"/>
    <cellStyle name="Followed Hyperlink" xfId="7813" hidden="1" builtinId="9"/>
    <cellStyle name="Followed Hyperlink" xfId="7814" hidden="1" builtinId="9"/>
    <cellStyle name="Followed Hyperlink" xfId="7815" hidden="1" builtinId="9"/>
    <cellStyle name="Followed Hyperlink" xfId="7816" hidden="1" builtinId="9"/>
    <cellStyle name="Followed Hyperlink" xfId="7817" hidden="1" builtinId="9"/>
    <cellStyle name="Followed Hyperlink" xfId="7818" hidden="1" builtinId="9"/>
    <cellStyle name="Followed Hyperlink" xfId="7819" hidden="1" builtinId="9"/>
    <cellStyle name="Followed Hyperlink" xfId="7820" hidden="1" builtinId="9"/>
    <cellStyle name="Followed Hyperlink" xfId="7821" hidden="1" builtinId="9"/>
    <cellStyle name="Followed Hyperlink" xfId="7822" hidden="1" builtinId="9"/>
    <cellStyle name="Followed Hyperlink" xfId="7823" hidden="1" builtinId="9"/>
    <cellStyle name="Followed Hyperlink" xfId="7824" hidden="1" builtinId="9"/>
    <cellStyle name="Followed Hyperlink" xfId="7825" hidden="1" builtinId="9"/>
    <cellStyle name="Followed Hyperlink" xfId="7826" hidden="1" builtinId="9"/>
    <cellStyle name="Followed Hyperlink" xfId="7827" hidden="1" builtinId="9"/>
    <cellStyle name="Followed Hyperlink" xfId="7828" hidden="1" builtinId="9"/>
    <cellStyle name="Followed Hyperlink" xfId="7829" hidden="1" builtinId="9"/>
    <cellStyle name="Followed Hyperlink" xfId="7830" hidden="1" builtinId="9"/>
    <cellStyle name="Followed Hyperlink" xfId="7831" hidden="1" builtinId="9"/>
    <cellStyle name="Followed Hyperlink" xfId="7832" hidden="1" builtinId="9"/>
    <cellStyle name="Followed Hyperlink" xfId="7833" hidden="1" builtinId="9"/>
    <cellStyle name="Followed Hyperlink" xfId="7834" hidden="1" builtinId="9"/>
    <cellStyle name="Followed Hyperlink" xfId="7835" hidden="1" builtinId="9"/>
    <cellStyle name="Followed Hyperlink" xfId="7836" hidden="1" builtinId="9"/>
    <cellStyle name="Followed Hyperlink" xfId="7837" hidden="1" builtinId="9"/>
    <cellStyle name="Followed Hyperlink" xfId="7838" hidden="1" builtinId="9"/>
    <cellStyle name="Followed Hyperlink" xfId="7839" hidden="1" builtinId="9"/>
    <cellStyle name="Followed Hyperlink" xfId="7840" hidden="1" builtinId="9"/>
    <cellStyle name="Followed Hyperlink" xfId="7841" hidden="1" builtinId="9"/>
    <cellStyle name="Followed Hyperlink" xfId="7842" hidden="1" builtinId="9"/>
    <cellStyle name="Followed Hyperlink" xfId="7843" hidden="1" builtinId="9"/>
    <cellStyle name="Followed Hyperlink" xfId="7844" hidden="1" builtinId="9"/>
    <cellStyle name="Followed Hyperlink" xfId="7845" hidden="1" builtinId="9"/>
    <cellStyle name="Followed Hyperlink" xfId="7846" hidden="1" builtinId="9"/>
    <cellStyle name="Followed Hyperlink" xfId="7847" hidden="1" builtinId="9"/>
    <cellStyle name="Followed Hyperlink" xfId="7848" hidden="1" builtinId="9"/>
    <cellStyle name="Followed Hyperlink" xfId="7849" hidden="1" builtinId="9"/>
    <cellStyle name="Followed Hyperlink" xfId="7850" hidden="1" builtinId="9"/>
    <cellStyle name="Followed Hyperlink" xfId="7851" hidden="1" builtinId="9"/>
    <cellStyle name="Followed Hyperlink" xfId="7852" hidden="1" builtinId="9"/>
    <cellStyle name="Followed Hyperlink" xfId="7853" hidden="1" builtinId="9"/>
    <cellStyle name="Followed Hyperlink" xfId="7854" hidden="1" builtinId="9"/>
    <cellStyle name="Followed Hyperlink" xfId="7855" hidden="1" builtinId="9"/>
    <cellStyle name="Followed Hyperlink" xfId="7856" hidden="1" builtinId="9"/>
    <cellStyle name="Followed Hyperlink" xfId="7857" hidden="1" builtinId="9"/>
    <cellStyle name="Followed Hyperlink" xfId="7858" hidden="1" builtinId="9"/>
    <cellStyle name="Followed Hyperlink" xfId="7859" hidden="1" builtinId="9"/>
    <cellStyle name="Followed Hyperlink" xfId="7860" hidden="1" builtinId="9"/>
    <cellStyle name="Followed Hyperlink" xfId="7861" hidden="1" builtinId="9"/>
    <cellStyle name="Followed Hyperlink" xfId="7862" hidden="1" builtinId="9"/>
    <cellStyle name="Followed Hyperlink" xfId="7863" hidden="1" builtinId="9"/>
    <cellStyle name="Followed Hyperlink" xfId="7864" hidden="1" builtinId="9"/>
    <cellStyle name="Followed Hyperlink" xfId="7865" hidden="1" builtinId="9"/>
    <cellStyle name="Followed Hyperlink" xfId="7866" hidden="1" builtinId="9"/>
    <cellStyle name="Followed Hyperlink" xfId="7867" hidden="1" builtinId="9"/>
    <cellStyle name="Followed Hyperlink" xfId="7868" hidden="1" builtinId="9"/>
    <cellStyle name="Followed Hyperlink" xfId="7869" hidden="1" builtinId="9"/>
    <cellStyle name="Followed Hyperlink" xfId="7870" hidden="1" builtinId="9"/>
    <cellStyle name="Followed Hyperlink" xfId="7871" hidden="1" builtinId="9"/>
    <cellStyle name="Followed Hyperlink" xfId="7872" hidden="1" builtinId="9"/>
    <cellStyle name="Followed Hyperlink" xfId="7873" hidden="1" builtinId="9"/>
    <cellStyle name="Followed Hyperlink" xfId="7874" hidden="1" builtinId="9"/>
    <cellStyle name="Followed Hyperlink" xfId="7875" hidden="1" builtinId="9"/>
    <cellStyle name="Followed Hyperlink" xfId="7876" hidden="1" builtinId="9"/>
    <cellStyle name="Followed Hyperlink" xfId="7877" hidden="1" builtinId="9"/>
    <cellStyle name="Followed Hyperlink" xfId="7878" hidden="1" builtinId="9"/>
    <cellStyle name="Followed Hyperlink" xfId="7879" hidden="1" builtinId="9"/>
    <cellStyle name="Followed Hyperlink" xfId="7880" hidden="1" builtinId="9"/>
    <cellStyle name="Followed Hyperlink" xfId="7881" hidden="1" builtinId="9"/>
    <cellStyle name="Followed Hyperlink" xfId="7882" hidden="1" builtinId="9"/>
    <cellStyle name="Followed Hyperlink" xfId="7883" hidden="1" builtinId="9"/>
    <cellStyle name="Followed Hyperlink" xfId="7884" hidden="1" builtinId="9"/>
    <cellStyle name="Followed Hyperlink" xfId="7885" hidden="1" builtinId="9"/>
    <cellStyle name="Followed Hyperlink" xfId="7886" hidden="1" builtinId="9"/>
    <cellStyle name="Followed Hyperlink" xfId="7887" hidden="1" builtinId="9"/>
    <cellStyle name="Followed Hyperlink" xfId="7888" hidden="1" builtinId="9"/>
    <cellStyle name="Followed Hyperlink" xfId="7889" hidden="1" builtinId="9"/>
    <cellStyle name="Followed Hyperlink" xfId="7890" hidden="1" builtinId="9"/>
    <cellStyle name="Followed Hyperlink" xfId="7891" hidden="1" builtinId="9"/>
    <cellStyle name="Followed Hyperlink" xfId="7892" hidden="1" builtinId="9"/>
    <cellStyle name="Followed Hyperlink" xfId="7893" hidden="1" builtinId="9"/>
    <cellStyle name="Followed Hyperlink" xfId="7894" hidden="1" builtinId="9"/>
    <cellStyle name="Followed Hyperlink" xfId="7895" hidden="1" builtinId="9"/>
    <cellStyle name="Followed Hyperlink" xfId="7896" hidden="1" builtinId="9"/>
    <cellStyle name="Followed Hyperlink" xfId="7897" hidden="1" builtinId="9"/>
    <cellStyle name="Followed Hyperlink" xfId="7898" hidden="1" builtinId="9"/>
    <cellStyle name="Followed Hyperlink" xfId="7899" hidden="1" builtinId="9"/>
    <cellStyle name="Followed Hyperlink" xfId="7900" hidden="1" builtinId="9"/>
    <cellStyle name="Followed Hyperlink" xfId="7901" hidden="1" builtinId="9"/>
    <cellStyle name="Followed Hyperlink" xfId="7902" hidden="1" builtinId="9"/>
    <cellStyle name="Followed Hyperlink" xfId="7903" hidden="1" builtinId="9"/>
    <cellStyle name="Followed Hyperlink" xfId="7904" hidden="1" builtinId="9"/>
    <cellStyle name="Followed Hyperlink" xfId="7905" hidden="1" builtinId="9"/>
    <cellStyle name="Followed Hyperlink" xfId="7906" hidden="1" builtinId="9"/>
    <cellStyle name="Followed Hyperlink" xfId="7907" hidden="1" builtinId="9"/>
    <cellStyle name="Followed Hyperlink" xfId="7908" hidden="1" builtinId="9"/>
    <cellStyle name="Followed Hyperlink" xfId="7909" hidden="1" builtinId="9"/>
    <cellStyle name="Followed Hyperlink" xfId="7910" hidden="1" builtinId="9"/>
    <cellStyle name="Followed Hyperlink" xfId="7911" hidden="1" builtinId="9"/>
    <cellStyle name="Followed Hyperlink" xfId="7912" hidden="1" builtinId="9"/>
    <cellStyle name="Followed Hyperlink" xfId="7913" hidden="1" builtinId="9"/>
    <cellStyle name="Followed Hyperlink" xfId="7914" hidden="1" builtinId="9"/>
    <cellStyle name="Followed Hyperlink" xfId="7915" hidden="1" builtinId="9"/>
    <cellStyle name="Followed Hyperlink" xfId="7916" hidden="1" builtinId="9"/>
    <cellStyle name="Followed Hyperlink" xfId="7917" hidden="1" builtinId="9"/>
    <cellStyle name="Followed Hyperlink" xfId="7918" hidden="1" builtinId="9"/>
    <cellStyle name="Followed Hyperlink" xfId="7919" hidden="1" builtinId="9"/>
    <cellStyle name="Followed Hyperlink" xfId="7920" hidden="1" builtinId="9"/>
    <cellStyle name="Followed Hyperlink" xfId="7921" hidden="1" builtinId="9"/>
    <cellStyle name="Followed Hyperlink" xfId="7922" hidden="1" builtinId="9"/>
    <cellStyle name="Followed Hyperlink" xfId="7923" hidden="1" builtinId="9"/>
    <cellStyle name="Followed Hyperlink" xfId="7924" hidden="1" builtinId="9"/>
    <cellStyle name="Followed Hyperlink" xfId="7925" hidden="1" builtinId="9"/>
    <cellStyle name="Followed Hyperlink" xfId="7926" hidden="1" builtinId="9"/>
    <cellStyle name="Followed Hyperlink" xfId="7927" hidden="1" builtinId="9"/>
    <cellStyle name="Followed Hyperlink" xfId="7928" hidden="1" builtinId="9"/>
    <cellStyle name="Followed Hyperlink" xfId="7929" hidden="1" builtinId="9"/>
    <cellStyle name="Followed Hyperlink" xfId="7930" hidden="1" builtinId="9"/>
    <cellStyle name="Followed Hyperlink" xfId="7931" hidden="1" builtinId="9"/>
    <cellStyle name="Followed Hyperlink" xfId="7932" hidden="1" builtinId="9"/>
    <cellStyle name="Followed Hyperlink" xfId="7933" hidden="1" builtinId="9"/>
    <cellStyle name="Followed Hyperlink" xfId="7934" hidden="1" builtinId="9"/>
    <cellStyle name="Followed Hyperlink" xfId="7935" hidden="1" builtinId="9"/>
    <cellStyle name="Followed Hyperlink" xfId="7936" hidden="1" builtinId="9"/>
    <cellStyle name="Followed Hyperlink" xfId="7937" hidden="1" builtinId="9"/>
    <cellStyle name="Followed Hyperlink" xfId="7938" hidden="1" builtinId="9"/>
    <cellStyle name="Followed Hyperlink" xfId="7939" hidden="1" builtinId="9"/>
    <cellStyle name="Followed Hyperlink" xfId="7940" hidden="1" builtinId="9"/>
    <cellStyle name="Followed Hyperlink" xfId="7941" hidden="1" builtinId="9"/>
    <cellStyle name="Followed Hyperlink" xfId="7942" hidden="1" builtinId="9"/>
    <cellStyle name="Followed Hyperlink" xfId="7943" hidden="1" builtinId="9"/>
    <cellStyle name="Followed Hyperlink" xfId="7944" hidden="1" builtinId="9"/>
    <cellStyle name="Followed Hyperlink" xfId="7945" hidden="1" builtinId="9"/>
    <cellStyle name="Followed Hyperlink" xfId="7946" hidden="1" builtinId="9"/>
    <cellStyle name="Followed Hyperlink" xfId="7947" hidden="1" builtinId="9"/>
    <cellStyle name="Followed Hyperlink" xfId="7948" hidden="1" builtinId="9"/>
    <cellStyle name="Followed Hyperlink" xfId="7949" hidden="1" builtinId="9"/>
    <cellStyle name="Followed Hyperlink" xfId="7950" hidden="1" builtinId="9"/>
    <cellStyle name="Followed Hyperlink" xfId="7951" hidden="1" builtinId="9"/>
    <cellStyle name="Followed Hyperlink" xfId="7952" hidden="1" builtinId="9"/>
    <cellStyle name="Followed Hyperlink" xfId="7953" hidden="1" builtinId="9"/>
    <cellStyle name="Followed Hyperlink" xfId="7954" hidden="1" builtinId="9"/>
    <cellStyle name="Followed Hyperlink" xfId="7955" hidden="1" builtinId="9"/>
    <cellStyle name="Followed Hyperlink" xfId="7956" hidden="1" builtinId="9"/>
    <cellStyle name="Followed Hyperlink" xfId="7957" hidden="1" builtinId="9"/>
    <cellStyle name="Followed Hyperlink" xfId="7958" hidden="1" builtinId="9"/>
    <cellStyle name="Followed Hyperlink" xfId="7959" hidden="1" builtinId="9"/>
    <cellStyle name="Followed Hyperlink" xfId="7960" hidden="1" builtinId="9"/>
    <cellStyle name="Followed Hyperlink" xfId="7961" hidden="1" builtinId="9"/>
    <cellStyle name="Followed Hyperlink" xfId="7962" hidden="1" builtinId="9"/>
    <cellStyle name="Followed Hyperlink" xfId="7963" hidden="1" builtinId="9"/>
    <cellStyle name="Followed Hyperlink" xfId="7964" hidden="1" builtinId="9"/>
    <cellStyle name="Followed Hyperlink" xfId="7965" hidden="1" builtinId="9"/>
    <cellStyle name="Followed Hyperlink" xfId="7966" hidden="1" builtinId="9"/>
    <cellStyle name="Followed Hyperlink" xfId="7967" hidden="1" builtinId="9"/>
    <cellStyle name="Followed Hyperlink" xfId="7968" hidden="1" builtinId="9"/>
    <cellStyle name="Followed Hyperlink" xfId="7969" hidden="1" builtinId="9"/>
    <cellStyle name="Followed Hyperlink" xfId="7970" hidden="1" builtinId="9"/>
    <cellStyle name="Followed Hyperlink" xfId="7971" hidden="1" builtinId="9"/>
    <cellStyle name="Followed Hyperlink" xfId="7972" hidden="1" builtinId="9"/>
    <cellStyle name="Followed Hyperlink" xfId="7973" hidden="1" builtinId="9"/>
    <cellStyle name="Followed Hyperlink" xfId="7974" hidden="1" builtinId="9"/>
    <cellStyle name="Followed Hyperlink" xfId="7975" hidden="1" builtinId="9"/>
    <cellStyle name="Followed Hyperlink" xfId="7976" hidden="1" builtinId="9"/>
    <cellStyle name="Followed Hyperlink" xfId="7977" hidden="1" builtinId="9"/>
    <cellStyle name="Followed Hyperlink" xfId="7978" hidden="1" builtinId="9"/>
    <cellStyle name="Followed Hyperlink" xfId="7979" hidden="1" builtinId="9"/>
    <cellStyle name="Followed Hyperlink" xfId="7980" hidden="1" builtinId="9"/>
    <cellStyle name="Followed Hyperlink" xfId="7981" hidden="1" builtinId="9"/>
    <cellStyle name="Followed Hyperlink" xfId="7982" hidden="1" builtinId="9"/>
    <cellStyle name="Followed Hyperlink" xfId="7983" hidden="1" builtinId="9"/>
    <cellStyle name="Followed Hyperlink" xfId="7984" hidden="1" builtinId="9"/>
    <cellStyle name="Followed Hyperlink" xfId="7985" hidden="1" builtinId="9"/>
    <cellStyle name="Followed Hyperlink" xfId="7986" hidden="1" builtinId="9"/>
    <cellStyle name="Followed Hyperlink" xfId="7987" hidden="1" builtinId="9"/>
    <cellStyle name="Followed Hyperlink" xfId="7988" hidden="1" builtinId="9"/>
    <cellStyle name="Followed Hyperlink" xfId="7989" hidden="1" builtinId="9"/>
    <cellStyle name="Followed Hyperlink" xfId="7990" hidden="1" builtinId="9"/>
    <cellStyle name="Followed Hyperlink" xfId="7991" hidden="1" builtinId="9"/>
    <cellStyle name="Followed Hyperlink" xfId="7992" hidden="1" builtinId="9"/>
    <cellStyle name="Followed Hyperlink" xfId="7993" hidden="1" builtinId="9"/>
    <cellStyle name="Followed Hyperlink" xfId="7994" hidden="1" builtinId="9"/>
    <cellStyle name="Followed Hyperlink" xfId="7995" hidden="1" builtinId="9"/>
    <cellStyle name="Followed Hyperlink" xfId="7996" hidden="1" builtinId="9"/>
    <cellStyle name="Followed Hyperlink" xfId="7997" hidden="1" builtinId="9"/>
    <cellStyle name="Followed Hyperlink" xfId="7998" hidden="1" builtinId="9"/>
    <cellStyle name="Followed Hyperlink" xfId="7999" hidden="1" builtinId="9"/>
    <cellStyle name="Followed Hyperlink" xfId="8000" hidden="1" builtinId="9"/>
    <cellStyle name="Followed Hyperlink" xfId="8001" hidden="1" builtinId="9"/>
    <cellStyle name="Followed Hyperlink" xfId="8002" hidden="1" builtinId="9"/>
    <cellStyle name="Followed Hyperlink" xfId="8003" hidden="1" builtinId="9"/>
    <cellStyle name="Followed Hyperlink" xfId="8004" hidden="1" builtinId="9"/>
    <cellStyle name="Followed Hyperlink" xfId="8005" hidden="1" builtinId="9"/>
    <cellStyle name="Followed Hyperlink" xfId="8006" hidden="1" builtinId="9"/>
    <cellStyle name="Followed Hyperlink" xfId="8007" hidden="1" builtinId="9"/>
    <cellStyle name="Followed Hyperlink" xfId="8008" hidden="1" builtinId="9"/>
    <cellStyle name="Followed Hyperlink" xfId="8009" hidden="1" builtinId="9"/>
    <cellStyle name="Followed Hyperlink" xfId="8010" hidden="1" builtinId="9"/>
    <cellStyle name="Followed Hyperlink" xfId="8011" hidden="1" builtinId="9"/>
    <cellStyle name="Followed Hyperlink" xfId="8012" hidden="1" builtinId="9"/>
    <cellStyle name="Followed Hyperlink" xfId="8013" hidden="1" builtinId="9"/>
    <cellStyle name="Followed Hyperlink" xfId="8014" hidden="1" builtinId="9"/>
    <cellStyle name="Followed Hyperlink" xfId="8015" hidden="1" builtinId="9"/>
    <cellStyle name="Followed Hyperlink" xfId="8016" hidden="1" builtinId="9"/>
    <cellStyle name="Followed Hyperlink" xfId="8017" hidden="1" builtinId="9"/>
    <cellStyle name="Followed Hyperlink" xfId="8018" hidden="1" builtinId="9"/>
    <cellStyle name="Followed Hyperlink" xfId="8019" hidden="1" builtinId="9"/>
    <cellStyle name="Followed Hyperlink" xfId="8020" hidden="1" builtinId="9"/>
    <cellStyle name="Followed Hyperlink" xfId="8021" hidden="1" builtinId="9"/>
    <cellStyle name="Followed Hyperlink" xfId="8022" hidden="1" builtinId="9"/>
    <cellStyle name="Followed Hyperlink" xfId="8023" hidden="1" builtinId="9"/>
    <cellStyle name="Followed Hyperlink" xfId="8024" hidden="1" builtinId="9"/>
    <cellStyle name="Followed Hyperlink" xfId="8025" hidden="1" builtinId="9"/>
    <cellStyle name="Followed Hyperlink" xfId="8026" hidden="1" builtinId="9"/>
    <cellStyle name="Followed Hyperlink" xfId="8027" hidden="1" builtinId="9"/>
    <cellStyle name="Followed Hyperlink" xfId="8028" hidden="1" builtinId="9"/>
    <cellStyle name="Followed Hyperlink" xfId="8029" hidden="1" builtinId="9"/>
    <cellStyle name="Followed Hyperlink" xfId="8030" hidden="1" builtinId="9"/>
    <cellStyle name="Followed Hyperlink" xfId="8031" hidden="1" builtinId="9"/>
    <cellStyle name="Followed Hyperlink" xfId="8032" hidden="1" builtinId="9"/>
    <cellStyle name="Followed Hyperlink" xfId="8033" hidden="1" builtinId="9"/>
    <cellStyle name="Followed Hyperlink" xfId="8034" hidden="1" builtinId="9"/>
    <cellStyle name="Followed Hyperlink" xfId="8035" hidden="1" builtinId="9"/>
    <cellStyle name="Followed Hyperlink" xfId="8036" hidden="1" builtinId="9"/>
    <cellStyle name="Followed Hyperlink" xfId="8037" hidden="1" builtinId="9"/>
    <cellStyle name="Followed Hyperlink" xfId="8038" hidden="1" builtinId="9"/>
    <cellStyle name="Followed Hyperlink" xfId="8039" hidden="1" builtinId="9"/>
    <cellStyle name="Followed Hyperlink" xfId="8040" hidden="1" builtinId="9"/>
    <cellStyle name="Followed Hyperlink" xfId="8041" hidden="1" builtinId="9"/>
    <cellStyle name="Followed Hyperlink" xfId="8042" hidden="1" builtinId="9"/>
    <cellStyle name="Followed Hyperlink" xfId="8043" hidden="1" builtinId="9"/>
    <cellStyle name="Followed Hyperlink" xfId="8044" hidden="1" builtinId="9"/>
    <cellStyle name="Followed Hyperlink" xfId="8045" hidden="1" builtinId="9"/>
    <cellStyle name="Followed Hyperlink" xfId="8046" hidden="1" builtinId="9"/>
    <cellStyle name="Followed Hyperlink" xfId="8047" hidden="1" builtinId="9"/>
    <cellStyle name="Followed Hyperlink" xfId="8048" hidden="1" builtinId="9"/>
    <cellStyle name="Followed Hyperlink" xfId="8049" hidden="1" builtinId="9"/>
    <cellStyle name="Followed Hyperlink" xfId="8050" hidden="1" builtinId="9"/>
    <cellStyle name="Followed Hyperlink" xfId="8051" hidden="1" builtinId="9"/>
    <cellStyle name="Followed Hyperlink" xfId="8052" hidden="1" builtinId="9"/>
    <cellStyle name="Followed Hyperlink" xfId="8053" hidden="1" builtinId="9"/>
    <cellStyle name="Followed Hyperlink" xfId="8054" hidden="1" builtinId="9"/>
    <cellStyle name="Followed Hyperlink" xfId="8055" hidden="1" builtinId="9"/>
    <cellStyle name="Followed Hyperlink" xfId="8056" hidden="1" builtinId="9"/>
    <cellStyle name="Followed Hyperlink" xfId="8057" hidden="1" builtinId="9"/>
    <cellStyle name="Followed Hyperlink" xfId="8058" hidden="1" builtinId="9"/>
    <cellStyle name="Followed Hyperlink" xfId="8059" hidden="1" builtinId="9"/>
    <cellStyle name="Followed Hyperlink" xfId="8060" hidden="1" builtinId="9"/>
    <cellStyle name="Followed Hyperlink" xfId="8061" hidden="1" builtinId="9"/>
    <cellStyle name="Followed Hyperlink" xfId="8062" hidden="1" builtinId="9"/>
    <cellStyle name="Followed Hyperlink" xfId="8063" hidden="1" builtinId="9"/>
    <cellStyle name="Followed Hyperlink" xfId="8064" hidden="1" builtinId="9"/>
    <cellStyle name="Followed Hyperlink" xfId="8065" hidden="1" builtinId="9"/>
    <cellStyle name="Followed Hyperlink" xfId="8066" hidden="1" builtinId="9"/>
    <cellStyle name="Followed Hyperlink" xfId="8067" hidden="1" builtinId="9"/>
    <cellStyle name="Followed Hyperlink" xfId="8068" hidden="1" builtinId="9"/>
    <cellStyle name="Followed Hyperlink" xfId="8069" hidden="1" builtinId="9"/>
    <cellStyle name="Followed Hyperlink" xfId="8070" hidden="1" builtinId="9"/>
    <cellStyle name="Followed Hyperlink" xfId="8071" hidden="1" builtinId="9"/>
    <cellStyle name="Followed Hyperlink" xfId="8072" hidden="1" builtinId="9"/>
    <cellStyle name="Followed Hyperlink" xfId="8073" hidden="1" builtinId="9"/>
    <cellStyle name="Followed Hyperlink" xfId="8074" hidden="1" builtinId="9"/>
    <cellStyle name="Followed Hyperlink" xfId="8075" hidden="1" builtinId="9"/>
    <cellStyle name="Followed Hyperlink" xfId="8076" hidden="1" builtinId="9"/>
    <cellStyle name="Followed Hyperlink" xfId="8077" hidden="1" builtinId="9"/>
    <cellStyle name="Followed Hyperlink" xfId="8078" hidden="1" builtinId="9"/>
    <cellStyle name="Followed Hyperlink" xfId="8079" hidden="1" builtinId="9"/>
    <cellStyle name="Followed Hyperlink" xfId="8080" hidden="1" builtinId="9"/>
    <cellStyle name="Followed Hyperlink" xfId="8081" hidden="1" builtinId="9"/>
    <cellStyle name="Followed Hyperlink" xfId="8082" hidden="1" builtinId="9"/>
    <cellStyle name="Followed Hyperlink" xfId="8083" hidden="1" builtinId="9"/>
    <cellStyle name="Followed Hyperlink" xfId="8084" hidden="1" builtinId="9"/>
    <cellStyle name="Followed Hyperlink" xfId="8085" hidden="1" builtinId="9"/>
    <cellStyle name="Followed Hyperlink" xfId="8086" hidden="1" builtinId="9"/>
    <cellStyle name="Followed Hyperlink" xfId="8087" hidden="1" builtinId="9"/>
    <cellStyle name="Followed Hyperlink" xfId="8088" hidden="1" builtinId="9"/>
    <cellStyle name="Followed Hyperlink" xfId="8089" hidden="1" builtinId="9"/>
    <cellStyle name="Followed Hyperlink" xfId="8090" hidden="1" builtinId="9"/>
    <cellStyle name="Followed Hyperlink" xfId="8091" hidden="1" builtinId="9"/>
    <cellStyle name="Followed Hyperlink" xfId="8092" hidden="1" builtinId="9"/>
    <cellStyle name="Followed Hyperlink" xfId="8093" hidden="1" builtinId="9"/>
    <cellStyle name="Followed Hyperlink" xfId="8094" hidden="1" builtinId="9"/>
    <cellStyle name="Followed Hyperlink" xfId="8095" hidden="1" builtinId="9"/>
    <cellStyle name="Followed Hyperlink" xfId="8096" hidden="1" builtinId="9"/>
    <cellStyle name="Followed Hyperlink" xfId="8097" hidden="1" builtinId="9"/>
    <cellStyle name="Followed Hyperlink" xfId="8098" hidden="1" builtinId="9"/>
    <cellStyle name="Followed Hyperlink" xfId="8099" hidden="1" builtinId="9"/>
    <cellStyle name="Followed Hyperlink" xfId="8100" hidden="1" builtinId="9"/>
    <cellStyle name="Followed Hyperlink" xfId="8101" hidden="1" builtinId="9"/>
    <cellStyle name="Followed Hyperlink" xfId="8102" hidden="1" builtinId="9"/>
    <cellStyle name="Followed Hyperlink" xfId="8103" hidden="1" builtinId="9"/>
    <cellStyle name="Followed Hyperlink" xfId="8104" hidden="1" builtinId="9"/>
    <cellStyle name="Followed Hyperlink" xfId="8105" hidden="1" builtinId="9"/>
    <cellStyle name="Followed Hyperlink" xfId="8106" hidden="1" builtinId="9"/>
    <cellStyle name="Followed Hyperlink" xfId="8107" hidden="1" builtinId="9"/>
    <cellStyle name="Followed Hyperlink" xfId="8108" hidden="1" builtinId="9"/>
    <cellStyle name="Followed Hyperlink" xfId="8109" hidden="1" builtinId="9"/>
    <cellStyle name="Followed Hyperlink" xfId="8110" hidden="1" builtinId="9"/>
    <cellStyle name="Followed Hyperlink" xfId="8111" hidden="1" builtinId="9"/>
    <cellStyle name="Followed Hyperlink" xfId="8112" hidden="1" builtinId="9"/>
    <cellStyle name="Followed Hyperlink" xfId="8113" hidden="1" builtinId="9"/>
    <cellStyle name="Followed Hyperlink" xfId="8114" hidden="1" builtinId="9"/>
    <cellStyle name="Followed Hyperlink" xfId="8115" hidden="1" builtinId="9"/>
    <cellStyle name="Followed Hyperlink" xfId="8116" hidden="1" builtinId="9"/>
    <cellStyle name="Followed Hyperlink" xfId="8117" hidden="1" builtinId="9"/>
    <cellStyle name="Followed Hyperlink" xfId="8118" hidden="1" builtinId="9"/>
    <cellStyle name="Followed Hyperlink" xfId="8119" hidden="1" builtinId="9"/>
    <cellStyle name="Followed Hyperlink" xfId="8120" hidden="1" builtinId="9"/>
    <cellStyle name="Followed Hyperlink" xfId="8121" hidden="1" builtinId="9"/>
    <cellStyle name="Followed Hyperlink" xfId="8122" hidden="1" builtinId="9"/>
    <cellStyle name="Followed Hyperlink" xfId="8123" hidden="1" builtinId="9"/>
    <cellStyle name="Followed Hyperlink" xfId="8124" hidden="1" builtinId="9"/>
    <cellStyle name="Followed Hyperlink" xfId="8125" hidden="1" builtinId="9"/>
    <cellStyle name="Followed Hyperlink" xfId="8126" hidden="1" builtinId="9"/>
    <cellStyle name="Followed Hyperlink" xfId="8127" hidden="1" builtinId="9"/>
    <cellStyle name="Followed Hyperlink" xfId="8128" hidden="1" builtinId="9"/>
    <cellStyle name="Followed Hyperlink" xfId="8129" hidden="1" builtinId="9"/>
    <cellStyle name="Followed Hyperlink" xfId="8130" hidden="1" builtinId="9"/>
    <cellStyle name="Followed Hyperlink" xfId="8131" hidden="1" builtinId="9"/>
    <cellStyle name="Followed Hyperlink" xfId="8132" hidden="1" builtinId="9"/>
    <cellStyle name="Followed Hyperlink" xfId="8133" hidden="1" builtinId="9"/>
    <cellStyle name="Followed Hyperlink" xfId="8134" hidden="1" builtinId="9"/>
    <cellStyle name="Followed Hyperlink" xfId="8135" hidden="1" builtinId="9"/>
    <cellStyle name="Followed Hyperlink" xfId="8136" hidden="1" builtinId="9"/>
    <cellStyle name="Followed Hyperlink" xfId="8137" hidden="1" builtinId="9"/>
    <cellStyle name="Followed Hyperlink" xfId="8138" hidden="1" builtinId="9"/>
    <cellStyle name="Followed Hyperlink" xfId="8139" hidden="1" builtinId="9"/>
    <cellStyle name="Followed Hyperlink" xfId="8140" hidden="1" builtinId="9"/>
    <cellStyle name="Followed Hyperlink" xfId="8141" hidden="1" builtinId="9"/>
    <cellStyle name="Followed Hyperlink" xfId="8142" hidden="1" builtinId="9"/>
    <cellStyle name="Followed Hyperlink" xfId="8143" hidden="1" builtinId="9"/>
    <cellStyle name="Followed Hyperlink" xfId="8144" hidden="1" builtinId="9"/>
    <cellStyle name="Followed Hyperlink" xfId="8145" hidden="1" builtinId="9"/>
    <cellStyle name="Followed Hyperlink" xfId="8146" hidden="1" builtinId="9"/>
    <cellStyle name="Followed Hyperlink" xfId="8147" hidden="1" builtinId="9"/>
    <cellStyle name="Followed Hyperlink" xfId="8148" hidden="1" builtinId="9"/>
    <cellStyle name="Followed Hyperlink" xfId="8149" hidden="1" builtinId="9"/>
    <cellStyle name="Followed Hyperlink" xfId="8150" hidden="1" builtinId="9"/>
    <cellStyle name="Followed Hyperlink" xfId="8151" hidden="1" builtinId="9"/>
    <cellStyle name="Followed Hyperlink" xfId="8152" hidden="1" builtinId="9"/>
    <cellStyle name="Followed Hyperlink" xfId="8153" hidden="1" builtinId="9"/>
    <cellStyle name="Followed Hyperlink" xfId="8154" hidden="1" builtinId="9"/>
    <cellStyle name="Followed Hyperlink" xfId="8155" hidden="1" builtinId="9"/>
    <cellStyle name="Followed Hyperlink" xfId="8156" hidden="1" builtinId="9"/>
    <cellStyle name="Followed Hyperlink" xfId="8157" hidden="1" builtinId="9"/>
    <cellStyle name="Followed Hyperlink" xfId="8158" hidden="1" builtinId="9"/>
    <cellStyle name="Followed Hyperlink" xfId="8159" hidden="1" builtinId="9"/>
    <cellStyle name="Followed Hyperlink" xfId="8160" hidden="1" builtinId="9"/>
    <cellStyle name="Followed Hyperlink" xfId="8161" hidden="1" builtinId="9"/>
    <cellStyle name="Followed Hyperlink" xfId="8162" hidden="1" builtinId="9"/>
    <cellStyle name="Followed Hyperlink" xfId="8163" hidden="1" builtinId="9"/>
    <cellStyle name="Followed Hyperlink" xfId="8164" hidden="1" builtinId="9"/>
    <cellStyle name="Followed Hyperlink" xfId="8165" hidden="1" builtinId="9"/>
    <cellStyle name="Followed Hyperlink" xfId="8166" hidden="1" builtinId="9"/>
    <cellStyle name="Followed Hyperlink" xfId="8167" hidden="1" builtinId="9"/>
    <cellStyle name="Followed Hyperlink" xfId="8168" hidden="1" builtinId="9"/>
    <cellStyle name="Followed Hyperlink" xfId="8169" hidden="1" builtinId="9"/>
    <cellStyle name="Followed Hyperlink" xfId="8170" hidden="1" builtinId="9"/>
    <cellStyle name="Followed Hyperlink" xfId="8171" hidden="1" builtinId="9"/>
    <cellStyle name="Followed Hyperlink" xfId="8172" hidden="1" builtinId="9"/>
    <cellStyle name="Followed Hyperlink" xfId="8173" hidden="1" builtinId="9"/>
    <cellStyle name="Followed Hyperlink" xfId="8174" hidden="1" builtinId="9"/>
    <cellStyle name="Followed Hyperlink" xfId="8175" hidden="1" builtinId="9"/>
    <cellStyle name="Followed Hyperlink" xfId="8176" hidden="1" builtinId="9"/>
    <cellStyle name="Followed Hyperlink" xfId="8177" hidden="1" builtinId="9"/>
    <cellStyle name="Followed Hyperlink" xfId="8178" hidden="1" builtinId="9"/>
    <cellStyle name="Followed Hyperlink" xfId="8179" hidden="1" builtinId="9"/>
    <cellStyle name="Followed Hyperlink" xfId="8180" hidden="1" builtinId="9"/>
    <cellStyle name="Followed Hyperlink" xfId="8181" hidden="1" builtinId="9"/>
    <cellStyle name="Followed Hyperlink" xfId="8182" hidden="1" builtinId="9"/>
    <cellStyle name="Followed Hyperlink" xfId="8183" hidden="1" builtinId="9"/>
    <cellStyle name="Followed Hyperlink" xfId="8184" hidden="1" builtinId="9"/>
    <cellStyle name="Followed Hyperlink" xfId="8185" hidden="1" builtinId="9"/>
    <cellStyle name="Followed Hyperlink" xfId="8186" hidden="1" builtinId="9"/>
    <cellStyle name="Followed Hyperlink" xfId="8187" hidden="1" builtinId="9"/>
    <cellStyle name="Followed Hyperlink" xfId="8188" hidden="1" builtinId="9"/>
    <cellStyle name="Followed Hyperlink" xfId="8189" hidden="1" builtinId="9"/>
    <cellStyle name="Followed Hyperlink" xfId="8190" hidden="1" builtinId="9"/>
    <cellStyle name="Followed Hyperlink" xfId="8191" hidden="1" builtinId="9"/>
    <cellStyle name="Followed Hyperlink" xfId="8192" hidden="1" builtinId="9"/>
    <cellStyle name="Followed Hyperlink" xfId="8193" hidden="1" builtinId="9"/>
    <cellStyle name="Followed Hyperlink" xfId="8194" hidden="1" builtinId="9"/>
    <cellStyle name="Followed Hyperlink" xfId="8195" hidden="1" builtinId="9"/>
    <cellStyle name="Followed Hyperlink" xfId="8196" hidden="1" builtinId="9"/>
    <cellStyle name="Followed Hyperlink" xfId="8197" hidden="1" builtinId="9"/>
    <cellStyle name="Followed Hyperlink" xfId="8198" hidden="1" builtinId="9"/>
    <cellStyle name="Followed Hyperlink" xfId="8199" hidden="1" builtinId="9"/>
    <cellStyle name="Followed Hyperlink" xfId="8200" hidden="1" builtinId="9"/>
    <cellStyle name="Followed Hyperlink" xfId="8201" hidden="1" builtinId="9"/>
    <cellStyle name="Followed Hyperlink" xfId="8202" hidden="1" builtinId="9"/>
    <cellStyle name="Followed Hyperlink" xfId="8203" hidden="1" builtinId="9"/>
    <cellStyle name="Followed Hyperlink" xfId="8204" hidden="1" builtinId="9"/>
    <cellStyle name="Followed Hyperlink" xfId="8205" hidden="1" builtinId="9"/>
    <cellStyle name="Followed Hyperlink" xfId="8206" hidden="1" builtinId="9"/>
    <cellStyle name="Followed Hyperlink" xfId="8207" hidden="1" builtinId="9"/>
    <cellStyle name="Followed Hyperlink" xfId="8208" hidden="1" builtinId="9"/>
    <cellStyle name="Followed Hyperlink" xfId="8209" hidden="1" builtinId="9"/>
    <cellStyle name="Followed Hyperlink" xfId="8210" hidden="1" builtinId="9"/>
    <cellStyle name="Followed Hyperlink" xfId="8211" hidden="1" builtinId="9"/>
    <cellStyle name="Followed Hyperlink" xfId="8212" hidden="1" builtinId="9"/>
    <cellStyle name="Followed Hyperlink" xfId="8213" hidden="1" builtinId="9"/>
    <cellStyle name="Followed Hyperlink" xfId="8214" hidden="1" builtinId="9"/>
    <cellStyle name="Followed Hyperlink" xfId="8215" hidden="1" builtinId="9"/>
    <cellStyle name="Followed Hyperlink" xfId="8216" hidden="1" builtinId="9"/>
    <cellStyle name="Followed Hyperlink" xfId="8217" hidden="1" builtinId="9"/>
    <cellStyle name="Followed Hyperlink" xfId="8218" hidden="1" builtinId="9"/>
    <cellStyle name="Followed Hyperlink" xfId="8219" hidden="1" builtinId="9"/>
    <cellStyle name="Followed Hyperlink" xfId="8220" hidden="1" builtinId="9"/>
    <cellStyle name="Followed Hyperlink" xfId="8221" hidden="1" builtinId="9"/>
    <cellStyle name="Followed Hyperlink" xfId="8222" hidden="1" builtinId="9"/>
    <cellStyle name="Followed Hyperlink" xfId="8223" hidden="1" builtinId="9"/>
    <cellStyle name="Followed Hyperlink" xfId="8224" hidden="1" builtinId="9"/>
    <cellStyle name="Followed Hyperlink" xfId="8225" hidden="1" builtinId="9"/>
    <cellStyle name="Followed Hyperlink" xfId="8226" hidden="1" builtinId="9"/>
    <cellStyle name="Followed Hyperlink" xfId="8227" hidden="1" builtinId="9"/>
    <cellStyle name="Followed Hyperlink" xfId="8228" hidden="1" builtinId="9"/>
    <cellStyle name="Followed Hyperlink" xfId="8229" hidden="1" builtinId="9"/>
    <cellStyle name="Followed Hyperlink" xfId="8230" hidden="1" builtinId="9"/>
    <cellStyle name="Followed Hyperlink" xfId="8231" hidden="1" builtinId="9"/>
    <cellStyle name="Followed Hyperlink" xfId="8232" hidden="1" builtinId="9"/>
    <cellStyle name="Followed Hyperlink" xfId="8233" hidden="1" builtinId="9"/>
    <cellStyle name="Followed Hyperlink" xfId="8234" hidden="1" builtinId="9"/>
    <cellStyle name="Followed Hyperlink" xfId="8235" hidden="1" builtinId="9"/>
    <cellStyle name="Followed Hyperlink" xfId="8236" hidden="1" builtinId="9"/>
    <cellStyle name="Followed Hyperlink" xfId="8237" hidden="1" builtinId="9"/>
    <cellStyle name="Followed Hyperlink" xfId="8238" hidden="1" builtinId="9"/>
    <cellStyle name="Followed Hyperlink" xfId="8239" hidden="1" builtinId="9"/>
    <cellStyle name="Followed Hyperlink" xfId="8240" hidden="1" builtinId="9"/>
    <cellStyle name="Followed Hyperlink" xfId="8241" hidden="1" builtinId="9"/>
    <cellStyle name="Followed Hyperlink" xfId="8242" hidden="1" builtinId="9"/>
    <cellStyle name="Followed Hyperlink" xfId="8243" hidden="1" builtinId="9"/>
    <cellStyle name="Followed Hyperlink" xfId="8244" hidden="1" builtinId="9"/>
    <cellStyle name="Followed Hyperlink" xfId="8245" hidden="1" builtinId="9"/>
    <cellStyle name="Followed Hyperlink" xfId="8246" hidden="1" builtinId="9"/>
    <cellStyle name="Followed Hyperlink" xfId="8247" hidden="1" builtinId="9"/>
    <cellStyle name="Followed Hyperlink" xfId="8248" hidden="1" builtinId="9"/>
    <cellStyle name="Followed Hyperlink" xfId="8249" hidden="1" builtinId="9"/>
    <cellStyle name="Followed Hyperlink" xfId="8250" hidden="1" builtinId="9"/>
    <cellStyle name="Followed Hyperlink" xfId="8251" hidden="1" builtinId="9"/>
    <cellStyle name="Followed Hyperlink" xfId="8252" hidden="1" builtinId="9"/>
    <cellStyle name="Followed Hyperlink" xfId="8253" hidden="1" builtinId="9"/>
    <cellStyle name="Followed Hyperlink" xfId="8254" hidden="1" builtinId="9"/>
    <cellStyle name="Followed Hyperlink" xfId="8255" hidden="1" builtinId="9"/>
    <cellStyle name="Followed Hyperlink" xfId="8256" hidden="1" builtinId="9"/>
    <cellStyle name="Followed Hyperlink" xfId="8257" hidden="1" builtinId="9"/>
    <cellStyle name="Followed Hyperlink" xfId="8258" hidden="1" builtinId="9"/>
    <cellStyle name="Followed Hyperlink" xfId="8259" hidden="1" builtinId="9"/>
    <cellStyle name="Followed Hyperlink" xfId="8260" hidden="1" builtinId="9"/>
    <cellStyle name="Followed Hyperlink" xfId="8261" hidden="1" builtinId="9"/>
    <cellStyle name="Followed Hyperlink" xfId="8262" hidden="1" builtinId="9"/>
    <cellStyle name="Followed Hyperlink" xfId="8263" hidden="1" builtinId="9"/>
    <cellStyle name="Followed Hyperlink" xfId="8264" hidden="1" builtinId="9"/>
    <cellStyle name="Followed Hyperlink" xfId="8265" hidden="1" builtinId="9"/>
    <cellStyle name="Followed Hyperlink" xfId="8266" hidden="1" builtinId="9"/>
    <cellStyle name="Followed Hyperlink" xfId="8267" hidden="1" builtinId="9"/>
    <cellStyle name="Followed Hyperlink" xfId="8268" hidden="1" builtinId="9"/>
    <cellStyle name="Followed Hyperlink" xfId="8269" hidden="1" builtinId="9"/>
    <cellStyle name="Followed Hyperlink" xfId="8270" hidden="1" builtinId="9"/>
    <cellStyle name="Followed Hyperlink" xfId="8271" hidden="1" builtinId="9"/>
    <cellStyle name="Followed Hyperlink" xfId="8272" hidden="1" builtinId="9"/>
    <cellStyle name="Followed Hyperlink" xfId="8273" hidden="1" builtinId="9"/>
    <cellStyle name="Followed Hyperlink" xfId="8274" hidden="1" builtinId="9"/>
    <cellStyle name="Followed Hyperlink" xfId="8275" hidden="1" builtinId="9"/>
    <cellStyle name="Followed Hyperlink" xfId="8276" hidden="1" builtinId="9"/>
    <cellStyle name="Followed Hyperlink" xfId="8277" hidden="1" builtinId="9"/>
    <cellStyle name="Followed Hyperlink" xfId="8278" hidden="1" builtinId="9"/>
    <cellStyle name="Followed Hyperlink" xfId="8279" hidden="1" builtinId="9"/>
    <cellStyle name="Followed Hyperlink" xfId="8280" hidden="1" builtinId="9"/>
    <cellStyle name="Followed Hyperlink" xfId="8281" hidden="1" builtinId="9"/>
    <cellStyle name="Followed Hyperlink" xfId="8282" hidden="1" builtinId="9"/>
    <cellStyle name="Followed Hyperlink" xfId="8283" hidden="1" builtinId="9"/>
    <cellStyle name="Followed Hyperlink" xfId="8284" hidden="1" builtinId="9"/>
    <cellStyle name="Followed Hyperlink" xfId="8285" hidden="1" builtinId="9"/>
    <cellStyle name="Followed Hyperlink" xfId="8286" hidden="1" builtinId="9"/>
    <cellStyle name="Followed Hyperlink" xfId="8287" hidden="1" builtinId="9"/>
    <cellStyle name="Followed Hyperlink" xfId="8288" hidden="1" builtinId="9"/>
    <cellStyle name="Followed Hyperlink" xfId="8289" hidden="1" builtinId="9"/>
    <cellStyle name="Followed Hyperlink" xfId="8290" hidden="1" builtinId="9"/>
    <cellStyle name="Followed Hyperlink" xfId="8291" hidden="1" builtinId="9"/>
    <cellStyle name="Followed Hyperlink" xfId="8292" hidden="1" builtinId="9"/>
    <cellStyle name="Followed Hyperlink" xfId="8293" hidden="1" builtinId="9"/>
    <cellStyle name="Followed Hyperlink" xfId="8294" hidden="1" builtinId="9"/>
    <cellStyle name="Followed Hyperlink" xfId="8295" hidden="1" builtinId="9"/>
    <cellStyle name="Followed Hyperlink" xfId="8296" hidden="1" builtinId="9"/>
    <cellStyle name="Followed Hyperlink" xfId="8297" hidden="1" builtinId="9"/>
    <cellStyle name="Followed Hyperlink" xfId="8298" hidden="1" builtinId="9"/>
    <cellStyle name="Followed Hyperlink" xfId="8299" hidden="1" builtinId="9"/>
    <cellStyle name="Followed Hyperlink" xfId="8300" hidden="1" builtinId="9"/>
    <cellStyle name="Followed Hyperlink" xfId="8301" hidden="1" builtinId="9"/>
    <cellStyle name="Followed Hyperlink" xfId="8302" hidden="1" builtinId="9"/>
    <cellStyle name="Followed Hyperlink" xfId="8303" hidden="1" builtinId="9"/>
    <cellStyle name="Followed Hyperlink" xfId="8304" hidden="1" builtinId="9"/>
    <cellStyle name="Followed Hyperlink" xfId="8305" hidden="1" builtinId="9"/>
    <cellStyle name="Followed Hyperlink" xfId="8306" hidden="1" builtinId="9"/>
    <cellStyle name="Followed Hyperlink" xfId="8307" hidden="1" builtinId="9"/>
    <cellStyle name="Followed Hyperlink" xfId="8308" hidden="1" builtinId="9"/>
    <cellStyle name="Followed Hyperlink" xfId="8309" hidden="1" builtinId="9"/>
    <cellStyle name="Followed Hyperlink" xfId="8310" hidden="1" builtinId="9"/>
    <cellStyle name="Followed Hyperlink" xfId="8311" hidden="1" builtinId="9"/>
    <cellStyle name="Followed Hyperlink" xfId="8312" hidden="1" builtinId="9"/>
    <cellStyle name="Followed Hyperlink" xfId="8313" hidden="1" builtinId="9"/>
    <cellStyle name="Followed Hyperlink" xfId="8314" hidden="1" builtinId="9"/>
    <cellStyle name="Followed Hyperlink" xfId="8315" hidden="1" builtinId="9"/>
    <cellStyle name="Followed Hyperlink" xfId="8316" hidden="1" builtinId="9"/>
    <cellStyle name="Followed Hyperlink" xfId="8317" hidden="1" builtinId="9"/>
    <cellStyle name="Followed Hyperlink" xfId="8318" hidden="1" builtinId="9"/>
    <cellStyle name="Followed Hyperlink" xfId="8319" hidden="1" builtinId="9"/>
    <cellStyle name="Followed Hyperlink" xfId="8320" hidden="1" builtinId="9"/>
    <cellStyle name="Followed Hyperlink" xfId="8321" hidden="1" builtinId="9"/>
    <cellStyle name="Followed Hyperlink" xfId="8322" hidden="1" builtinId="9"/>
    <cellStyle name="Followed Hyperlink" xfId="8323" hidden="1" builtinId="9"/>
    <cellStyle name="Followed Hyperlink" xfId="8324" hidden="1" builtinId="9"/>
    <cellStyle name="Followed Hyperlink" xfId="8325" hidden="1" builtinId="9"/>
    <cellStyle name="Followed Hyperlink" xfId="8326" hidden="1" builtinId="9"/>
    <cellStyle name="Followed Hyperlink" xfId="8327" hidden="1" builtinId="9"/>
    <cellStyle name="Followed Hyperlink" xfId="8328" hidden="1" builtinId="9"/>
    <cellStyle name="Followed Hyperlink" xfId="8329" hidden="1" builtinId="9"/>
    <cellStyle name="Followed Hyperlink" xfId="8330" hidden="1" builtinId="9"/>
    <cellStyle name="Followed Hyperlink" xfId="8331" hidden="1" builtinId="9"/>
    <cellStyle name="Followed Hyperlink" xfId="8332" hidden="1" builtinId="9"/>
    <cellStyle name="Followed Hyperlink" xfId="8333" hidden="1" builtinId="9"/>
    <cellStyle name="Followed Hyperlink" xfId="8334" hidden="1" builtinId="9"/>
    <cellStyle name="Followed Hyperlink" xfId="8335" hidden="1" builtinId="9"/>
    <cellStyle name="Followed Hyperlink" xfId="8336" hidden="1" builtinId="9"/>
    <cellStyle name="Followed Hyperlink" xfId="8337" hidden="1" builtinId="9"/>
    <cellStyle name="Followed Hyperlink" xfId="8338" hidden="1" builtinId="9"/>
    <cellStyle name="Followed Hyperlink" xfId="8339" hidden="1" builtinId="9"/>
    <cellStyle name="Followed Hyperlink" xfId="8340" hidden="1" builtinId="9"/>
    <cellStyle name="Followed Hyperlink" xfId="8341" hidden="1" builtinId="9"/>
    <cellStyle name="Followed Hyperlink" xfId="8342" hidden="1" builtinId="9"/>
    <cellStyle name="Followed Hyperlink" xfId="8343" hidden="1" builtinId="9"/>
    <cellStyle name="Followed Hyperlink" xfId="8344" hidden="1" builtinId="9"/>
    <cellStyle name="Followed Hyperlink" xfId="8345" hidden="1" builtinId="9"/>
    <cellStyle name="Followed Hyperlink" xfId="8346" hidden="1" builtinId="9"/>
    <cellStyle name="Followed Hyperlink" xfId="8347" hidden="1" builtinId="9"/>
    <cellStyle name="Followed Hyperlink" xfId="8348" hidden="1" builtinId="9"/>
    <cellStyle name="Followed Hyperlink" xfId="8349" hidden="1" builtinId="9"/>
    <cellStyle name="Followed Hyperlink" xfId="8350" hidden="1" builtinId="9"/>
    <cellStyle name="Followed Hyperlink" xfId="8351" hidden="1" builtinId="9"/>
    <cellStyle name="Followed Hyperlink" xfId="8352" hidden="1" builtinId="9"/>
    <cellStyle name="Followed Hyperlink" xfId="8353" hidden="1" builtinId="9"/>
    <cellStyle name="Followed Hyperlink" xfId="8354" hidden="1" builtinId="9"/>
    <cellStyle name="Followed Hyperlink" xfId="8355" hidden="1" builtinId="9"/>
    <cellStyle name="Followed Hyperlink" xfId="8356" hidden="1" builtinId="9"/>
    <cellStyle name="Followed Hyperlink" xfId="8357" hidden="1" builtinId="9"/>
    <cellStyle name="Followed Hyperlink" xfId="8358" hidden="1" builtinId="9"/>
    <cellStyle name="Followed Hyperlink" xfId="8359" hidden="1" builtinId="9"/>
    <cellStyle name="Followed Hyperlink" xfId="8360" hidden="1" builtinId="9"/>
    <cellStyle name="Followed Hyperlink" xfId="8361" hidden="1" builtinId="9"/>
    <cellStyle name="Followed Hyperlink" xfId="8362" hidden="1" builtinId="9"/>
    <cellStyle name="Followed Hyperlink" xfId="8363" hidden="1" builtinId="9"/>
    <cellStyle name="Followed Hyperlink" xfId="8364" hidden="1" builtinId="9"/>
    <cellStyle name="Followed Hyperlink" xfId="8365" hidden="1" builtinId="9"/>
    <cellStyle name="Followed Hyperlink" xfId="8366" hidden="1" builtinId="9"/>
    <cellStyle name="Followed Hyperlink" xfId="8367" hidden="1" builtinId="9"/>
    <cellStyle name="Followed Hyperlink" xfId="8368" hidden="1" builtinId="9"/>
    <cellStyle name="Followed Hyperlink" xfId="8369" hidden="1" builtinId="9"/>
    <cellStyle name="Followed Hyperlink" xfId="8370" hidden="1" builtinId="9"/>
    <cellStyle name="Followed Hyperlink" xfId="8371" hidden="1" builtinId="9"/>
    <cellStyle name="Followed Hyperlink" xfId="8372" hidden="1" builtinId="9"/>
    <cellStyle name="Followed Hyperlink" xfId="8373" hidden="1" builtinId="9"/>
    <cellStyle name="Followed Hyperlink" xfId="8374" hidden="1" builtinId="9"/>
    <cellStyle name="Followed Hyperlink" xfId="8375" hidden="1" builtinId="9"/>
    <cellStyle name="Followed Hyperlink" xfId="8376" hidden="1" builtinId="9"/>
    <cellStyle name="Followed Hyperlink" xfId="8377" hidden="1" builtinId="9"/>
    <cellStyle name="Followed Hyperlink" xfId="8378" hidden="1" builtinId="9"/>
    <cellStyle name="Followed Hyperlink" xfId="8379" hidden="1" builtinId="9"/>
    <cellStyle name="Followed Hyperlink" xfId="8380" hidden="1" builtinId="9"/>
    <cellStyle name="Followed Hyperlink" xfId="8381" hidden="1" builtinId="9"/>
    <cellStyle name="Followed Hyperlink" xfId="8382" hidden="1" builtinId="9"/>
    <cellStyle name="Followed Hyperlink" xfId="8383" hidden="1" builtinId="9"/>
    <cellStyle name="Followed Hyperlink" xfId="8384" hidden="1" builtinId="9"/>
    <cellStyle name="Followed Hyperlink" xfId="8385" hidden="1" builtinId="9"/>
    <cellStyle name="Followed Hyperlink" xfId="8386" hidden="1" builtinId="9"/>
    <cellStyle name="Followed Hyperlink" xfId="8387" hidden="1" builtinId="9"/>
    <cellStyle name="Followed Hyperlink" xfId="8388" hidden="1" builtinId="9"/>
    <cellStyle name="Followed Hyperlink" xfId="8389" hidden="1" builtinId="9"/>
    <cellStyle name="Followed Hyperlink" xfId="8390" hidden="1" builtinId="9"/>
    <cellStyle name="Followed Hyperlink" xfId="8391" hidden="1" builtinId="9"/>
    <cellStyle name="Followed Hyperlink" xfId="8392" hidden="1" builtinId="9"/>
    <cellStyle name="Followed Hyperlink" xfId="8393" hidden="1" builtinId="9"/>
    <cellStyle name="Followed Hyperlink" xfId="8394" hidden="1" builtinId="9"/>
    <cellStyle name="Followed Hyperlink" xfId="8395" hidden="1" builtinId="9"/>
    <cellStyle name="Followed Hyperlink" xfId="8396" hidden="1" builtinId="9"/>
    <cellStyle name="Followed Hyperlink" xfId="8397" hidden="1" builtinId="9"/>
    <cellStyle name="Followed Hyperlink" xfId="8398" hidden="1" builtinId="9"/>
    <cellStyle name="Followed Hyperlink" xfId="8399" hidden="1" builtinId="9"/>
    <cellStyle name="Followed Hyperlink" xfId="8400" hidden="1" builtinId="9"/>
    <cellStyle name="Followed Hyperlink" xfId="8401" hidden="1" builtinId="9"/>
    <cellStyle name="Followed Hyperlink" xfId="8402" hidden="1" builtinId="9"/>
    <cellStyle name="Followed Hyperlink" xfId="8403" hidden="1" builtinId="9"/>
    <cellStyle name="Followed Hyperlink" xfId="8404" hidden="1" builtinId="9"/>
    <cellStyle name="Followed Hyperlink" xfId="8405" hidden="1" builtinId="9"/>
    <cellStyle name="Followed Hyperlink" xfId="8406" hidden="1" builtinId="9"/>
    <cellStyle name="Followed Hyperlink" xfId="8407" hidden="1" builtinId="9"/>
    <cellStyle name="Followed Hyperlink" xfId="8408" hidden="1" builtinId="9"/>
    <cellStyle name="Followed Hyperlink" xfId="8409" hidden="1" builtinId="9"/>
    <cellStyle name="Followed Hyperlink" xfId="8410" hidden="1" builtinId="9"/>
    <cellStyle name="Followed Hyperlink" xfId="8411" hidden="1" builtinId="9"/>
    <cellStyle name="Followed Hyperlink" xfId="8412" hidden="1" builtinId="9"/>
    <cellStyle name="Followed Hyperlink" xfId="8413" hidden="1" builtinId="9"/>
    <cellStyle name="Followed Hyperlink" xfId="8414" hidden="1" builtinId="9"/>
    <cellStyle name="Followed Hyperlink" xfId="8415" hidden="1" builtinId="9"/>
    <cellStyle name="Followed Hyperlink" xfId="8416" hidden="1" builtinId="9"/>
    <cellStyle name="Followed Hyperlink" xfId="8417" hidden="1" builtinId="9"/>
    <cellStyle name="Followed Hyperlink" xfId="8418" hidden="1" builtinId="9"/>
    <cellStyle name="Followed Hyperlink" xfId="8419" hidden="1" builtinId="9"/>
    <cellStyle name="Followed Hyperlink" xfId="8420" hidden="1" builtinId="9"/>
    <cellStyle name="Followed Hyperlink" xfId="8421" hidden="1" builtinId="9"/>
    <cellStyle name="Followed Hyperlink" xfId="8422" hidden="1" builtinId="9"/>
    <cellStyle name="Followed Hyperlink" xfId="8423" hidden="1" builtinId="9"/>
    <cellStyle name="Followed Hyperlink" xfId="8424" hidden="1" builtinId="9"/>
    <cellStyle name="Followed Hyperlink" xfId="8425" hidden="1" builtinId="9"/>
    <cellStyle name="Followed Hyperlink" xfId="8426" hidden="1" builtinId="9"/>
    <cellStyle name="Followed Hyperlink" xfId="8427" hidden="1" builtinId="9"/>
    <cellStyle name="Followed Hyperlink" xfId="8428" hidden="1" builtinId="9"/>
    <cellStyle name="Followed Hyperlink" xfId="8429" hidden="1" builtinId="9"/>
    <cellStyle name="Followed Hyperlink" xfId="8430" hidden="1" builtinId="9"/>
    <cellStyle name="Followed Hyperlink" xfId="8431" hidden="1" builtinId="9"/>
    <cellStyle name="Followed Hyperlink" xfId="8432" hidden="1" builtinId="9"/>
    <cellStyle name="Followed Hyperlink" xfId="8433" hidden="1" builtinId="9"/>
    <cellStyle name="Followed Hyperlink" xfId="8434" hidden="1" builtinId="9"/>
    <cellStyle name="Followed Hyperlink" xfId="8435" hidden="1" builtinId="9"/>
    <cellStyle name="Followed Hyperlink" xfId="8436" hidden="1" builtinId="9"/>
    <cellStyle name="Followed Hyperlink" xfId="8437" hidden="1" builtinId="9"/>
    <cellStyle name="Followed Hyperlink" xfId="8438" hidden="1" builtinId="9"/>
    <cellStyle name="Followed Hyperlink" xfId="8439" hidden="1" builtinId="9"/>
    <cellStyle name="Followed Hyperlink" xfId="8440" hidden="1" builtinId="9"/>
    <cellStyle name="Followed Hyperlink" xfId="8441" hidden="1" builtinId="9"/>
    <cellStyle name="Followed Hyperlink" xfId="8442" hidden="1" builtinId="9"/>
    <cellStyle name="Followed Hyperlink" xfId="8443" hidden="1" builtinId="9"/>
    <cellStyle name="Followed Hyperlink" xfId="8444" hidden="1" builtinId="9"/>
    <cellStyle name="Followed Hyperlink" xfId="8445" hidden="1" builtinId="9"/>
    <cellStyle name="Followed Hyperlink" xfId="8446" hidden="1" builtinId="9"/>
    <cellStyle name="Followed Hyperlink" xfId="8447" hidden="1" builtinId="9"/>
    <cellStyle name="Followed Hyperlink" xfId="8448" hidden="1" builtinId="9"/>
    <cellStyle name="Followed Hyperlink" xfId="8449" hidden="1" builtinId="9"/>
    <cellStyle name="Followed Hyperlink" xfId="8450" hidden="1" builtinId="9"/>
    <cellStyle name="Followed Hyperlink" xfId="8451" hidden="1" builtinId="9"/>
    <cellStyle name="Followed Hyperlink" xfId="8452" hidden="1" builtinId="9"/>
    <cellStyle name="Followed Hyperlink" xfId="8453" hidden="1" builtinId="9"/>
    <cellStyle name="Followed Hyperlink" xfId="8454" hidden="1" builtinId="9"/>
    <cellStyle name="Followed Hyperlink" xfId="8455" hidden="1" builtinId="9"/>
    <cellStyle name="Followed Hyperlink" xfId="8456" hidden="1" builtinId="9"/>
    <cellStyle name="Followed Hyperlink" xfId="8457" hidden="1" builtinId="9"/>
    <cellStyle name="Followed Hyperlink" xfId="8458" hidden="1" builtinId="9"/>
    <cellStyle name="Followed Hyperlink" xfId="8459" hidden="1" builtinId="9"/>
    <cellStyle name="Followed Hyperlink" xfId="8460" hidden="1" builtinId="9"/>
    <cellStyle name="Followed Hyperlink" xfId="8461" hidden="1" builtinId="9"/>
    <cellStyle name="Followed Hyperlink" xfId="8462" hidden="1" builtinId="9"/>
    <cellStyle name="Followed Hyperlink" xfId="8463" hidden="1" builtinId="9"/>
    <cellStyle name="Followed Hyperlink" xfId="8464" hidden="1" builtinId="9"/>
    <cellStyle name="Followed Hyperlink" xfId="8465" hidden="1" builtinId="9"/>
    <cellStyle name="Followed Hyperlink" xfId="8466" hidden="1" builtinId="9"/>
    <cellStyle name="Followed Hyperlink" xfId="8467" hidden="1" builtinId="9"/>
    <cellStyle name="Followed Hyperlink" xfId="8468" hidden="1" builtinId="9"/>
    <cellStyle name="Followed Hyperlink" xfId="8469" hidden="1" builtinId="9"/>
    <cellStyle name="Followed Hyperlink" xfId="8470" hidden="1" builtinId="9"/>
    <cellStyle name="Followed Hyperlink" xfId="8471" hidden="1" builtinId="9"/>
    <cellStyle name="Followed Hyperlink" xfId="8472" hidden="1" builtinId="9"/>
    <cellStyle name="Followed Hyperlink" xfId="8473" hidden="1" builtinId="9"/>
    <cellStyle name="Followed Hyperlink" xfId="8474" hidden="1" builtinId="9"/>
    <cellStyle name="Followed Hyperlink" xfId="8475" hidden="1" builtinId="9"/>
    <cellStyle name="Followed Hyperlink" xfId="8476" hidden="1" builtinId="9"/>
    <cellStyle name="Followed Hyperlink" xfId="8477" hidden="1" builtinId="9"/>
    <cellStyle name="Followed Hyperlink" xfId="8478" hidden="1" builtinId="9"/>
    <cellStyle name="Followed Hyperlink" xfId="8479" hidden="1" builtinId="9"/>
    <cellStyle name="Followed Hyperlink" xfId="8480" hidden="1" builtinId="9"/>
    <cellStyle name="Followed Hyperlink" xfId="8481" hidden="1" builtinId="9"/>
    <cellStyle name="Followed Hyperlink" xfId="8482" hidden="1" builtinId="9"/>
    <cellStyle name="Followed Hyperlink" xfId="8483" hidden="1" builtinId="9"/>
    <cellStyle name="Followed Hyperlink" xfId="8484" hidden="1" builtinId="9"/>
    <cellStyle name="Followed Hyperlink" xfId="8485" hidden="1" builtinId="9"/>
    <cellStyle name="Followed Hyperlink" xfId="8486" hidden="1" builtinId="9"/>
    <cellStyle name="Followed Hyperlink" xfId="8487" hidden="1" builtinId="9"/>
    <cellStyle name="Followed Hyperlink" xfId="8488" hidden="1" builtinId="9"/>
    <cellStyle name="Followed Hyperlink" xfId="8489" hidden="1" builtinId="9"/>
    <cellStyle name="Followed Hyperlink" xfId="8490" hidden="1" builtinId="9"/>
    <cellStyle name="Followed Hyperlink" xfId="8491" hidden="1" builtinId="9"/>
    <cellStyle name="Followed Hyperlink" xfId="8492" hidden="1" builtinId="9"/>
    <cellStyle name="Followed Hyperlink" xfId="8493" hidden="1" builtinId="9"/>
    <cellStyle name="Followed Hyperlink" xfId="8494" hidden="1" builtinId="9"/>
    <cellStyle name="Followed Hyperlink" xfId="8495" hidden="1" builtinId="9"/>
    <cellStyle name="Followed Hyperlink" xfId="8496" hidden="1" builtinId="9"/>
    <cellStyle name="Followed Hyperlink" xfId="8497" hidden="1" builtinId="9"/>
    <cellStyle name="Followed Hyperlink" xfId="8498" hidden="1" builtinId="9"/>
    <cellStyle name="Followed Hyperlink" xfId="8499" hidden="1" builtinId="9"/>
    <cellStyle name="Followed Hyperlink" xfId="8500" hidden="1" builtinId="9"/>
    <cellStyle name="Followed Hyperlink" xfId="8501" hidden="1" builtinId="9"/>
    <cellStyle name="Followed Hyperlink" xfId="8502" hidden="1" builtinId="9"/>
    <cellStyle name="Followed Hyperlink" xfId="8503" hidden="1" builtinId="9"/>
    <cellStyle name="Followed Hyperlink" xfId="8504" hidden="1" builtinId="9"/>
    <cellStyle name="Followed Hyperlink" xfId="8505" hidden="1" builtinId="9"/>
    <cellStyle name="Followed Hyperlink" xfId="8506" hidden="1" builtinId="9"/>
    <cellStyle name="Followed Hyperlink" xfId="8507" hidden="1" builtinId="9"/>
    <cellStyle name="Followed Hyperlink" xfId="8508" hidden="1" builtinId="9"/>
    <cellStyle name="Followed Hyperlink" xfId="8509" hidden="1" builtinId="9"/>
    <cellStyle name="Followed Hyperlink" xfId="8510" hidden="1" builtinId="9"/>
    <cellStyle name="Followed Hyperlink" xfId="8511" hidden="1" builtinId="9"/>
    <cellStyle name="Followed Hyperlink" xfId="8512" hidden="1" builtinId="9"/>
    <cellStyle name="Followed Hyperlink" xfId="8513" hidden="1" builtinId="9"/>
    <cellStyle name="Followed Hyperlink" xfId="8514" hidden="1" builtinId="9"/>
    <cellStyle name="Followed Hyperlink" xfId="8515" hidden="1" builtinId="9"/>
    <cellStyle name="Followed Hyperlink" xfId="8516" hidden="1" builtinId="9"/>
    <cellStyle name="Followed Hyperlink" xfId="8517" hidden="1" builtinId="9"/>
    <cellStyle name="Followed Hyperlink" xfId="8518" hidden="1" builtinId="9"/>
    <cellStyle name="Followed Hyperlink" xfId="8519" hidden="1" builtinId="9"/>
    <cellStyle name="Followed Hyperlink" xfId="8520" hidden="1" builtinId="9"/>
    <cellStyle name="Followed Hyperlink" xfId="8521" hidden="1" builtinId="9"/>
    <cellStyle name="Followed Hyperlink" xfId="8522" hidden="1" builtinId="9"/>
    <cellStyle name="Followed Hyperlink" xfId="8523" hidden="1" builtinId="9"/>
    <cellStyle name="Followed Hyperlink" xfId="8524" hidden="1" builtinId="9"/>
    <cellStyle name="Followed Hyperlink" xfId="8525" hidden="1" builtinId="9"/>
    <cellStyle name="Followed Hyperlink" xfId="8526" hidden="1" builtinId="9"/>
    <cellStyle name="Followed Hyperlink" xfId="8527" hidden="1" builtinId="9"/>
    <cellStyle name="Followed Hyperlink" xfId="8528" hidden="1" builtinId="9"/>
    <cellStyle name="Followed Hyperlink" xfId="8529" hidden="1" builtinId="9"/>
    <cellStyle name="Followed Hyperlink" xfId="8530" hidden="1" builtinId="9"/>
    <cellStyle name="Followed Hyperlink" xfId="8531" hidden="1" builtinId="9"/>
    <cellStyle name="Followed Hyperlink" xfId="8532" hidden="1" builtinId="9"/>
    <cellStyle name="Followed Hyperlink" xfId="8533" hidden="1" builtinId="9"/>
    <cellStyle name="Followed Hyperlink" xfId="8534" hidden="1" builtinId="9"/>
    <cellStyle name="Followed Hyperlink" xfId="8535" hidden="1" builtinId="9"/>
    <cellStyle name="Followed Hyperlink" xfId="8536" hidden="1" builtinId="9"/>
    <cellStyle name="Followed Hyperlink" xfId="8537" hidden="1" builtinId="9"/>
    <cellStyle name="Followed Hyperlink" xfId="8538" hidden="1" builtinId="9"/>
    <cellStyle name="Followed Hyperlink" xfId="8539" hidden="1" builtinId="9"/>
    <cellStyle name="Followed Hyperlink" xfId="8540" hidden="1" builtinId="9"/>
    <cellStyle name="Followed Hyperlink" xfId="8541" hidden="1" builtinId="9"/>
    <cellStyle name="Followed Hyperlink" xfId="8542" hidden="1" builtinId="9"/>
    <cellStyle name="Followed Hyperlink" xfId="8543" hidden="1" builtinId="9"/>
    <cellStyle name="Followed Hyperlink" xfId="8544" hidden="1" builtinId="9"/>
    <cellStyle name="Followed Hyperlink" xfId="8545" hidden="1" builtinId="9"/>
    <cellStyle name="Followed Hyperlink" xfId="8546" hidden="1" builtinId="9"/>
    <cellStyle name="Followed Hyperlink" xfId="8547" hidden="1" builtinId="9"/>
    <cellStyle name="Followed Hyperlink" xfId="8548" hidden="1" builtinId="9"/>
    <cellStyle name="Followed Hyperlink" xfId="8549" hidden="1" builtinId="9"/>
    <cellStyle name="Followed Hyperlink" xfId="8550" hidden="1" builtinId="9"/>
    <cellStyle name="Followed Hyperlink" xfId="8551" hidden="1" builtinId="9"/>
    <cellStyle name="Followed Hyperlink" xfId="8552" hidden="1" builtinId="9"/>
    <cellStyle name="Followed Hyperlink" xfId="8553" hidden="1" builtinId="9"/>
    <cellStyle name="Followed Hyperlink" xfId="8554" hidden="1" builtinId="9"/>
    <cellStyle name="Followed Hyperlink" xfId="8555" hidden="1" builtinId="9"/>
    <cellStyle name="Followed Hyperlink" xfId="8556" hidden="1" builtinId="9"/>
    <cellStyle name="Followed Hyperlink" xfId="8557" hidden="1" builtinId="9"/>
    <cellStyle name="Followed Hyperlink" xfId="8558" hidden="1" builtinId="9"/>
    <cellStyle name="Followed Hyperlink" xfId="8559" hidden="1" builtinId="9"/>
    <cellStyle name="Followed Hyperlink" xfId="8560" hidden="1" builtinId="9"/>
    <cellStyle name="Followed Hyperlink" xfId="8561" hidden="1" builtinId="9"/>
    <cellStyle name="Followed Hyperlink" xfId="8562" hidden="1" builtinId="9"/>
    <cellStyle name="Followed Hyperlink" xfId="8563" hidden="1" builtinId="9"/>
    <cellStyle name="Followed Hyperlink" xfId="8564" hidden="1" builtinId="9"/>
    <cellStyle name="Followed Hyperlink" xfId="8565" hidden="1" builtinId="9"/>
    <cellStyle name="Followed Hyperlink" xfId="8566" hidden="1" builtinId="9"/>
    <cellStyle name="Followed Hyperlink" xfId="8567" hidden="1" builtinId="9"/>
    <cellStyle name="Followed Hyperlink" xfId="8568" hidden="1" builtinId="9"/>
    <cellStyle name="Followed Hyperlink" xfId="8569" hidden="1" builtinId="9"/>
    <cellStyle name="Followed Hyperlink" xfId="8570" hidden="1" builtinId="9"/>
    <cellStyle name="Followed Hyperlink" xfId="8571" hidden="1" builtinId="9"/>
    <cellStyle name="Followed Hyperlink" xfId="8572" hidden="1" builtinId="9"/>
    <cellStyle name="Followed Hyperlink" xfId="8573" hidden="1" builtinId="9"/>
    <cellStyle name="Followed Hyperlink" xfId="8574" hidden="1" builtinId="9"/>
    <cellStyle name="Followed Hyperlink" xfId="8575" hidden="1" builtinId="9"/>
    <cellStyle name="Followed Hyperlink" xfId="8576" hidden="1" builtinId="9"/>
    <cellStyle name="Followed Hyperlink" xfId="8577" hidden="1" builtinId="9"/>
    <cellStyle name="Followed Hyperlink" xfId="8578" hidden="1" builtinId="9"/>
    <cellStyle name="Followed Hyperlink" xfId="8579" hidden="1" builtinId="9"/>
    <cellStyle name="Followed Hyperlink" xfId="8580" hidden="1" builtinId="9"/>
    <cellStyle name="Followed Hyperlink" xfId="8581" hidden="1" builtinId="9"/>
    <cellStyle name="TableColumnHeader 2" xfId="8582"/>
    <cellStyle name="Totals 2" xfId="8583"/>
    <cellStyle name="Followed Hyperlink" xfId="8584" hidden="1" builtinId="9"/>
    <cellStyle name="Followed Hyperlink" xfId="8585" hidden="1" builtinId="9"/>
    <cellStyle name="Followed Hyperlink" xfId="8586" hidden="1" builtinId="9"/>
    <cellStyle name="Followed Hyperlink" xfId="8587" hidden="1" builtinId="9"/>
    <cellStyle name="Followed Hyperlink" xfId="8588" hidden="1" builtinId="9"/>
    <cellStyle name="Followed Hyperlink" xfId="8589" hidden="1" builtinId="9"/>
    <cellStyle name="Followed Hyperlink" xfId="8590" hidden="1" builtinId="9"/>
    <cellStyle name="Followed Hyperlink" xfId="8591" hidden="1" builtinId="9"/>
    <cellStyle name="Followed Hyperlink" xfId="8592" hidden="1" builtinId="9"/>
    <cellStyle name="Followed Hyperlink" xfId="8593" hidden="1" builtinId="9"/>
    <cellStyle name="Followed Hyperlink" xfId="8594" hidden="1" builtinId="9"/>
    <cellStyle name="Followed Hyperlink" xfId="8595" hidden="1" builtinId="9"/>
    <cellStyle name="Followed Hyperlink" xfId="8596" hidden="1" builtinId="9"/>
    <cellStyle name="Followed Hyperlink" xfId="8597" hidden="1" builtinId="9"/>
    <cellStyle name="Followed Hyperlink" xfId="8598" hidden="1" builtinId="9"/>
    <cellStyle name="Followed Hyperlink" xfId="8599" hidden="1" builtinId="9"/>
    <cellStyle name="Followed Hyperlink" xfId="8600" hidden="1" builtinId="9"/>
    <cellStyle name="Followed Hyperlink" xfId="8601" hidden="1" builtinId="9"/>
    <cellStyle name="Followed Hyperlink" xfId="8602" hidden="1" builtinId="9"/>
    <cellStyle name="Followed Hyperlink" xfId="8603" hidden="1" builtinId="9"/>
    <cellStyle name="Followed Hyperlink" xfId="8604" hidden="1" builtinId="9"/>
    <cellStyle name="Followed Hyperlink" xfId="8605" hidden="1" builtinId="9"/>
    <cellStyle name="Followed Hyperlink" xfId="8606" hidden="1" builtinId="9"/>
    <cellStyle name="Followed Hyperlink" xfId="8607" hidden="1" builtinId="9"/>
    <cellStyle name="Followed Hyperlink" xfId="8608" hidden="1" builtinId="9"/>
    <cellStyle name="Followed Hyperlink" xfId="8609" hidden="1" builtinId="9"/>
    <cellStyle name="Followed Hyperlink" xfId="8610" hidden="1" builtinId="9"/>
    <cellStyle name="Followed Hyperlink" xfId="8611" hidden="1" builtinId="9"/>
    <cellStyle name="Followed Hyperlink" xfId="8612" hidden="1" builtinId="9"/>
    <cellStyle name="Followed Hyperlink" xfId="8613" hidden="1" builtinId="9"/>
    <cellStyle name="Followed Hyperlink" xfId="8614" hidden="1" builtinId="9"/>
    <cellStyle name="Followed Hyperlink" xfId="8615" hidden="1" builtinId="9"/>
    <cellStyle name="Followed Hyperlink" xfId="8616" hidden="1" builtinId="9"/>
    <cellStyle name="Followed Hyperlink" xfId="8617" hidden="1" builtinId="9"/>
    <cellStyle name="Followed Hyperlink" xfId="8618" hidden="1" builtinId="9"/>
    <cellStyle name="Followed Hyperlink" xfId="8619" hidden="1" builtinId="9"/>
    <cellStyle name="Followed Hyperlink" xfId="8620" hidden="1" builtinId="9"/>
    <cellStyle name="Followed Hyperlink" xfId="8621" hidden="1" builtinId="9"/>
    <cellStyle name="Followed Hyperlink" xfId="8622" hidden="1" builtinId="9"/>
    <cellStyle name="Followed Hyperlink" xfId="8623" hidden="1" builtinId="9"/>
    <cellStyle name="Followed Hyperlink" xfId="8624" hidden="1" builtinId="9"/>
    <cellStyle name="Followed Hyperlink" xfId="8625" hidden="1" builtinId="9"/>
    <cellStyle name="Followed Hyperlink" xfId="8626" hidden="1" builtinId="9"/>
    <cellStyle name="Followed Hyperlink" xfId="8627" hidden="1" builtinId="9"/>
    <cellStyle name="Followed Hyperlink" xfId="8628" hidden="1" builtinId="9"/>
    <cellStyle name="Followed Hyperlink" xfId="8629" hidden="1" builtinId="9"/>
    <cellStyle name="Followed Hyperlink" xfId="8630" hidden="1" builtinId="9"/>
    <cellStyle name="Followed Hyperlink" xfId="8631" hidden="1" builtinId="9"/>
    <cellStyle name="Followed Hyperlink" xfId="8632" hidden="1" builtinId="9"/>
    <cellStyle name="Followed Hyperlink" xfId="8633" hidden="1" builtinId="9"/>
    <cellStyle name="Followed Hyperlink" xfId="8634" hidden="1" builtinId="9"/>
    <cellStyle name="Followed Hyperlink" xfId="8635" hidden="1" builtinId="9"/>
    <cellStyle name="Followed Hyperlink" xfId="8636" hidden="1" builtinId="9"/>
    <cellStyle name="Followed Hyperlink" xfId="8637" hidden="1" builtinId="9"/>
    <cellStyle name="Followed Hyperlink" xfId="8638" hidden="1" builtinId="9"/>
    <cellStyle name="Followed Hyperlink" xfId="8639" hidden="1" builtinId="9"/>
    <cellStyle name="Followed Hyperlink" xfId="8640" hidden="1" builtinId="9"/>
    <cellStyle name="Followed Hyperlink" xfId="8641" hidden="1" builtinId="9"/>
    <cellStyle name="Followed Hyperlink" xfId="8642" hidden="1" builtinId="9"/>
    <cellStyle name="Followed Hyperlink" xfId="8643" hidden="1" builtinId="9"/>
    <cellStyle name="Followed Hyperlink" xfId="8644" hidden="1" builtinId="9"/>
    <cellStyle name="Followed Hyperlink" xfId="8645" hidden="1" builtinId="9"/>
    <cellStyle name="Followed Hyperlink" xfId="8646" hidden="1" builtinId="9"/>
    <cellStyle name="Followed Hyperlink" xfId="8647" hidden="1" builtinId="9"/>
    <cellStyle name="Followed Hyperlink" xfId="8648" hidden="1" builtinId="9"/>
    <cellStyle name="Followed Hyperlink" xfId="8649" hidden="1" builtinId="9"/>
    <cellStyle name="Followed Hyperlink" xfId="8650" hidden="1" builtinId="9"/>
    <cellStyle name="Followed Hyperlink" xfId="8651" hidden="1" builtinId="9"/>
    <cellStyle name="Followed Hyperlink" xfId="8652" hidden="1" builtinId="9"/>
    <cellStyle name="Followed Hyperlink" xfId="8653" hidden="1" builtinId="9"/>
    <cellStyle name="Followed Hyperlink" xfId="8654" hidden="1" builtinId="9"/>
    <cellStyle name="Followed Hyperlink" xfId="8655" hidden="1" builtinId="9"/>
    <cellStyle name="Followed Hyperlink" xfId="8656" hidden="1" builtinId="9"/>
    <cellStyle name="Followed Hyperlink" xfId="8657" hidden="1" builtinId="9"/>
    <cellStyle name="Followed Hyperlink" xfId="8658" hidden="1" builtinId="9"/>
    <cellStyle name="Followed Hyperlink" xfId="8659" hidden="1" builtinId="9"/>
    <cellStyle name="Followed Hyperlink" xfId="8660" hidden="1" builtinId="9"/>
    <cellStyle name="Followed Hyperlink" xfId="8661" hidden="1" builtinId="9"/>
    <cellStyle name="Followed Hyperlink" xfId="8662" hidden="1" builtinId="9"/>
    <cellStyle name="Followed Hyperlink" xfId="8663" hidden="1" builtinId="9"/>
    <cellStyle name="Followed Hyperlink" xfId="8664" hidden="1" builtinId="9"/>
    <cellStyle name="Followed Hyperlink" xfId="8665" hidden="1" builtinId="9"/>
    <cellStyle name="Followed Hyperlink" xfId="8666" hidden="1" builtinId="9"/>
    <cellStyle name="Followed Hyperlink" xfId="8667" hidden="1" builtinId="9"/>
    <cellStyle name="Followed Hyperlink" xfId="8668" hidden="1" builtinId="9"/>
    <cellStyle name="Followed Hyperlink" xfId="8669" hidden="1" builtinId="9"/>
    <cellStyle name="Followed Hyperlink" xfId="8670" hidden="1" builtinId="9"/>
    <cellStyle name="Followed Hyperlink" xfId="8671" hidden="1" builtinId="9"/>
    <cellStyle name="Followed Hyperlink" xfId="8672" hidden="1" builtinId="9"/>
    <cellStyle name="Followed Hyperlink" xfId="8673" hidden="1" builtinId="9"/>
    <cellStyle name="Followed Hyperlink" xfId="8674" hidden="1" builtinId="9"/>
    <cellStyle name="Followed Hyperlink" xfId="8675" hidden="1" builtinId="9"/>
    <cellStyle name="Followed Hyperlink" xfId="8676" hidden="1" builtinId="9"/>
    <cellStyle name="Followed Hyperlink" xfId="8677" hidden="1" builtinId="9"/>
    <cellStyle name="Followed Hyperlink" xfId="8678" hidden="1" builtinId="9"/>
    <cellStyle name="Followed Hyperlink" xfId="8679" hidden="1" builtinId="9"/>
    <cellStyle name="Followed Hyperlink" xfId="8680" hidden="1" builtinId="9"/>
    <cellStyle name="Followed Hyperlink" xfId="8681" hidden="1" builtinId="9"/>
    <cellStyle name="Followed Hyperlink" xfId="8682" hidden="1" builtinId="9"/>
    <cellStyle name="Followed Hyperlink" xfId="8683" hidden="1" builtinId="9"/>
    <cellStyle name="Followed Hyperlink" xfId="8684" hidden="1" builtinId="9"/>
    <cellStyle name="Followed Hyperlink" xfId="8685" hidden="1" builtinId="9"/>
    <cellStyle name="Followed Hyperlink" xfId="8686" hidden="1" builtinId="9"/>
    <cellStyle name="Followed Hyperlink" xfId="8687" hidden="1" builtinId="9"/>
    <cellStyle name="Followed Hyperlink" xfId="8688" hidden="1" builtinId="9"/>
    <cellStyle name="Followed Hyperlink" xfId="8689" hidden="1" builtinId="9"/>
    <cellStyle name="Followed Hyperlink" xfId="8690" hidden="1" builtinId="9"/>
    <cellStyle name="Followed Hyperlink" xfId="8691" hidden="1" builtinId="9"/>
    <cellStyle name="Followed Hyperlink" xfId="8692" hidden="1" builtinId="9"/>
    <cellStyle name="Followed Hyperlink" xfId="8693" hidden="1" builtinId="9"/>
    <cellStyle name="Followed Hyperlink" xfId="8694" hidden="1" builtinId="9"/>
    <cellStyle name="Followed Hyperlink" xfId="8695" hidden="1" builtinId="9"/>
    <cellStyle name="Followed Hyperlink" xfId="8696" hidden="1" builtinId="9"/>
    <cellStyle name="Followed Hyperlink" xfId="8697" hidden="1" builtinId="9"/>
    <cellStyle name="Followed Hyperlink" xfId="8698" hidden="1" builtinId="9"/>
    <cellStyle name="Followed Hyperlink" xfId="8699" hidden="1" builtinId="9"/>
    <cellStyle name="Followed Hyperlink" xfId="8700" hidden="1" builtinId="9"/>
    <cellStyle name="Followed Hyperlink" xfId="8701" hidden="1" builtinId="9"/>
    <cellStyle name="Followed Hyperlink" xfId="8702" hidden="1" builtinId="9"/>
    <cellStyle name="Followed Hyperlink" xfId="8703" hidden="1" builtinId="9"/>
    <cellStyle name="Followed Hyperlink" xfId="8704" hidden="1" builtinId="9"/>
    <cellStyle name="Followed Hyperlink" xfId="8705" hidden="1" builtinId="9"/>
    <cellStyle name="Followed Hyperlink" xfId="8706" hidden="1" builtinId="9"/>
    <cellStyle name="Followed Hyperlink" xfId="8707" hidden="1" builtinId="9"/>
    <cellStyle name="Followed Hyperlink" xfId="8708" hidden="1" builtinId="9"/>
    <cellStyle name="Followed Hyperlink" xfId="8709" hidden="1" builtinId="9"/>
    <cellStyle name="Followed Hyperlink" xfId="8710" hidden="1" builtinId="9"/>
    <cellStyle name="Followed Hyperlink" xfId="8711" hidden="1" builtinId="9"/>
    <cellStyle name="Followed Hyperlink" xfId="8712" hidden="1" builtinId="9"/>
    <cellStyle name="Followed Hyperlink" xfId="8713" hidden="1" builtinId="9"/>
    <cellStyle name="Followed Hyperlink" xfId="8714" hidden="1" builtinId="9"/>
    <cellStyle name="Followed Hyperlink" xfId="8715" hidden="1" builtinId="9"/>
    <cellStyle name="Followed Hyperlink" xfId="8716" hidden="1" builtinId="9"/>
    <cellStyle name="Followed Hyperlink" xfId="8717" hidden="1" builtinId="9"/>
    <cellStyle name="Followed Hyperlink" xfId="8718" hidden="1" builtinId="9"/>
    <cellStyle name="Followed Hyperlink" xfId="8719" hidden="1" builtinId="9"/>
    <cellStyle name="Followed Hyperlink" xfId="8720" hidden="1" builtinId="9"/>
    <cellStyle name="Followed Hyperlink" xfId="8721" hidden="1" builtinId="9"/>
    <cellStyle name="Followed Hyperlink" xfId="8722" hidden="1" builtinId="9"/>
    <cellStyle name="Followed Hyperlink" xfId="8723" hidden="1" builtinId="9"/>
    <cellStyle name="Followed Hyperlink" xfId="8724" hidden="1" builtinId="9"/>
    <cellStyle name="Followed Hyperlink" xfId="8725" hidden="1" builtinId="9"/>
    <cellStyle name="Followed Hyperlink" xfId="8726" hidden="1" builtinId="9"/>
    <cellStyle name="Followed Hyperlink" xfId="8727" hidden="1" builtinId="9"/>
    <cellStyle name="Followed Hyperlink" xfId="8728" hidden="1" builtinId="9"/>
    <cellStyle name="Followed Hyperlink" xfId="8729" hidden="1" builtinId="9"/>
    <cellStyle name="Followed Hyperlink" xfId="8730" hidden="1" builtinId="9"/>
    <cellStyle name="Followed Hyperlink" xfId="8731" hidden="1" builtinId="9"/>
    <cellStyle name="Followed Hyperlink" xfId="8732" hidden="1" builtinId="9"/>
    <cellStyle name="Followed Hyperlink" xfId="8733" hidden="1" builtinId="9"/>
    <cellStyle name="Followed Hyperlink" xfId="8734" hidden="1" builtinId="9"/>
    <cellStyle name="Followed Hyperlink" xfId="8735" hidden="1" builtinId="9"/>
    <cellStyle name="Followed Hyperlink" xfId="8736" hidden="1" builtinId="9"/>
    <cellStyle name="Followed Hyperlink" xfId="8737" hidden="1" builtinId="9"/>
    <cellStyle name="Followed Hyperlink" xfId="8738" hidden="1" builtinId="9"/>
    <cellStyle name="Followed Hyperlink" xfId="8739" hidden="1" builtinId="9"/>
    <cellStyle name="Followed Hyperlink" xfId="8740" hidden="1" builtinId="9"/>
    <cellStyle name="Followed Hyperlink" xfId="8741" hidden="1" builtinId="9"/>
    <cellStyle name="Followed Hyperlink" xfId="8742" hidden="1" builtinId="9"/>
    <cellStyle name="Followed Hyperlink" xfId="8743" hidden="1" builtinId="9"/>
    <cellStyle name="Followed Hyperlink" xfId="8744" hidden="1" builtinId="9"/>
    <cellStyle name="Followed Hyperlink" xfId="8745" hidden="1" builtinId="9"/>
    <cellStyle name="Followed Hyperlink" xfId="8746" hidden="1" builtinId="9"/>
    <cellStyle name="Followed Hyperlink" xfId="8747" hidden="1" builtinId="9"/>
    <cellStyle name="Followed Hyperlink" xfId="8748" hidden="1" builtinId="9"/>
    <cellStyle name="Followed Hyperlink" xfId="8749" hidden="1" builtinId="9"/>
    <cellStyle name="Followed Hyperlink" xfId="8750" hidden="1" builtinId="9"/>
    <cellStyle name="Followed Hyperlink" xfId="8751" hidden="1" builtinId="9"/>
    <cellStyle name="Followed Hyperlink" xfId="8752" hidden="1" builtinId="9"/>
    <cellStyle name="Followed Hyperlink" xfId="8753" hidden="1" builtinId="9"/>
    <cellStyle name="Followed Hyperlink" xfId="8754" hidden="1" builtinId="9"/>
    <cellStyle name="Followed Hyperlink" xfId="8755" hidden="1" builtinId="9"/>
    <cellStyle name="Followed Hyperlink" xfId="8756" hidden="1" builtinId="9"/>
    <cellStyle name="Followed Hyperlink" xfId="8757" hidden="1" builtinId="9"/>
    <cellStyle name="Followed Hyperlink" xfId="8758" hidden="1" builtinId="9"/>
    <cellStyle name="Followed Hyperlink" xfId="8759" hidden="1" builtinId="9"/>
    <cellStyle name="Followed Hyperlink" xfId="8760" hidden="1" builtinId="9"/>
    <cellStyle name="Followed Hyperlink" xfId="8761" hidden="1" builtinId="9"/>
    <cellStyle name="Followed Hyperlink" xfId="8762" hidden="1" builtinId="9"/>
    <cellStyle name="Followed Hyperlink" xfId="8763" hidden="1" builtinId="9"/>
    <cellStyle name="Followed Hyperlink" xfId="8764" hidden="1" builtinId="9"/>
    <cellStyle name="Followed Hyperlink" xfId="8765" hidden="1" builtinId="9"/>
    <cellStyle name="Followed Hyperlink" xfId="8766" hidden="1" builtinId="9"/>
    <cellStyle name="Followed Hyperlink" xfId="8767" hidden="1" builtinId="9"/>
    <cellStyle name="Followed Hyperlink" xfId="8768" hidden="1" builtinId="9"/>
    <cellStyle name="Followed Hyperlink" xfId="8769" hidden="1" builtinId="9"/>
    <cellStyle name="Followed Hyperlink" xfId="8770" hidden="1" builtinId="9"/>
    <cellStyle name="Followed Hyperlink" xfId="8771" hidden="1" builtinId="9"/>
    <cellStyle name="Followed Hyperlink" xfId="8772" hidden="1" builtinId="9"/>
    <cellStyle name="Followed Hyperlink" xfId="8773" hidden="1" builtinId="9"/>
    <cellStyle name="Followed Hyperlink" xfId="8774" hidden="1" builtinId="9"/>
    <cellStyle name="Followed Hyperlink" xfId="8775" hidden="1" builtinId="9"/>
    <cellStyle name="Followed Hyperlink" xfId="8776" hidden="1" builtinId="9"/>
    <cellStyle name="Followed Hyperlink" xfId="8777" hidden="1" builtinId="9"/>
    <cellStyle name="Followed Hyperlink" xfId="8778" hidden="1" builtinId="9"/>
    <cellStyle name="Followed Hyperlink" xfId="8779" hidden="1" builtinId="9"/>
    <cellStyle name="Followed Hyperlink" xfId="8780" hidden="1" builtinId="9"/>
    <cellStyle name="Followed Hyperlink" xfId="8781" hidden="1" builtinId="9"/>
    <cellStyle name="Followed Hyperlink" xfId="8782" hidden="1" builtinId="9"/>
    <cellStyle name="Followed Hyperlink" xfId="8783" hidden="1" builtinId="9"/>
    <cellStyle name="Followed Hyperlink" xfId="8784" hidden="1" builtinId="9"/>
    <cellStyle name="Followed Hyperlink" xfId="8785" hidden="1" builtinId="9"/>
    <cellStyle name="Followed Hyperlink" xfId="8786" hidden="1" builtinId="9"/>
    <cellStyle name="Followed Hyperlink" xfId="8787" hidden="1" builtinId="9"/>
    <cellStyle name="Followed Hyperlink" xfId="8788" hidden="1" builtinId="9"/>
    <cellStyle name="Followed Hyperlink" xfId="8789" hidden="1" builtinId="9"/>
    <cellStyle name="Followed Hyperlink" xfId="8790" hidden="1" builtinId="9"/>
    <cellStyle name="Followed Hyperlink" xfId="8791" hidden="1" builtinId="9"/>
    <cellStyle name="Followed Hyperlink" xfId="8792" hidden="1" builtinId="9"/>
    <cellStyle name="Followed Hyperlink" xfId="8793" hidden="1" builtinId="9"/>
    <cellStyle name="Followed Hyperlink" xfId="8794" hidden="1" builtinId="9"/>
    <cellStyle name="Followed Hyperlink" xfId="8795" hidden="1" builtinId="9"/>
    <cellStyle name="Followed Hyperlink" xfId="8796" hidden="1" builtinId="9"/>
    <cellStyle name="Followed Hyperlink" xfId="8797" hidden="1" builtinId="9"/>
    <cellStyle name="Followed Hyperlink" xfId="8798" hidden="1" builtinId="9"/>
    <cellStyle name="Followed Hyperlink" xfId="8799" hidden="1" builtinId="9"/>
    <cellStyle name="Followed Hyperlink" xfId="8800" hidden="1" builtinId="9"/>
    <cellStyle name="Followed Hyperlink" xfId="8801" hidden="1" builtinId="9"/>
    <cellStyle name="Followed Hyperlink" xfId="8802" hidden="1" builtinId="9"/>
    <cellStyle name="Followed Hyperlink" xfId="8803" hidden="1" builtinId="9"/>
    <cellStyle name="Followed Hyperlink" xfId="8804" hidden="1" builtinId="9"/>
    <cellStyle name="Followed Hyperlink" xfId="8805" hidden="1" builtinId="9"/>
    <cellStyle name="Followed Hyperlink" xfId="8806" hidden="1" builtinId="9"/>
    <cellStyle name="Followed Hyperlink" xfId="8807" hidden="1" builtinId="9"/>
    <cellStyle name="Followed Hyperlink" xfId="8808" hidden="1" builtinId="9"/>
    <cellStyle name="Followed Hyperlink" xfId="8809" hidden="1" builtinId="9"/>
    <cellStyle name="Followed Hyperlink" xfId="8810" hidden="1" builtinId="9"/>
    <cellStyle name="Followed Hyperlink" xfId="8811" hidden="1" builtinId="9"/>
    <cellStyle name="Followed Hyperlink" xfId="8812" hidden="1" builtinId="9"/>
    <cellStyle name="Followed Hyperlink" xfId="8813" hidden="1" builtinId="9"/>
    <cellStyle name="Followed Hyperlink" xfId="8814" hidden="1" builtinId="9"/>
    <cellStyle name="Followed Hyperlink" xfId="8815" hidden="1" builtinId="9"/>
    <cellStyle name="Followed Hyperlink" xfId="8816" hidden="1" builtinId="9"/>
    <cellStyle name="Followed Hyperlink" xfId="8817" hidden="1" builtinId="9"/>
    <cellStyle name="Followed Hyperlink" xfId="8818" hidden="1" builtinId="9"/>
    <cellStyle name="Followed Hyperlink" xfId="8819" hidden="1" builtinId="9"/>
    <cellStyle name="Followed Hyperlink" xfId="8820" hidden="1" builtinId="9"/>
    <cellStyle name="Followed Hyperlink" xfId="8821" hidden="1" builtinId="9"/>
    <cellStyle name="Followed Hyperlink" xfId="8822" hidden="1" builtinId="9"/>
    <cellStyle name="Followed Hyperlink" xfId="8823" hidden="1" builtinId="9"/>
    <cellStyle name="Followed Hyperlink" xfId="8824" hidden="1" builtinId="9"/>
    <cellStyle name="Followed Hyperlink" xfId="8825" hidden="1" builtinId="9"/>
    <cellStyle name="Followed Hyperlink" xfId="8826" hidden="1" builtinId="9"/>
    <cellStyle name="Followed Hyperlink" xfId="8827" hidden="1" builtinId="9"/>
    <cellStyle name="Followed Hyperlink" xfId="8828" hidden="1" builtinId="9"/>
    <cellStyle name="Followed Hyperlink" xfId="8829" hidden="1" builtinId="9"/>
    <cellStyle name="Followed Hyperlink" xfId="8830" hidden="1" builtinId="9"/>
    <cellStyle name="Followed Hyperlink" xfId="8831" hidden="1" builtinId="9"/>
    <cellStyle name="Followed Hyperlink" xfId="8832" hidden="1" builtinId="9"/>
    <cellStyle name="Followed Hyperlink" xfId="8833" hidden="1" builtinId="9"/>
    <cellStyle name="Followed Hyperlink" xfId="8834" hidden="1" builtinId="9"/>
    <cellStyle name="Followed Hyperlink" xfId="8835" hidden="1" builtinId="9"/>
    <cellStyle name="Followed Hyperlink" xfId="8836" hidden="1" builtinId="9"/>
    <cellStyle name="Followed Hyperlink" xfId="8837" hidden="1" builtinId="9"/>
    <cellStyle name="Followed Hyperlink" xfId="8838" hidden="1" builtinId="9"/>
    <cellStyle name="Followed Hyperlink" xfId="8839" hidden="1" builtinId="9"/>
    <cellStyle name="Followed Hyperlink" xfId="8840" hidden="1" builtinId="9"/>
    <cellStyle name="Followed Hyperlink" xfId="8841" hidden="1" builtinId="9"/>
    <cellStyle name="Followed Hyperlink" xfId="8842" hidden="1" builtinId="9"/>
    <cellStyle name="Followed Hyperlink" xfId="8843" hidden="1" builtinId="9"/>
    <cellStyle name="Followed Hyperlink" xfId="8844" hidden="1" builtinId="9"/>
    <cellStyle name="Followed Hyperlink" xfId="8845" hidden="1" builtinId="9"/>
    <cellStyle name="Followed Hyperlink" xfId="8846" hidden="1" builtinId="9"/>
    <cellStyle name="Followed Hyperlink" xfId="8847" hidden="1" builtinId="9"/>
    <cellStyle name="Followed Hyperlink" xfId="8848" hidden="1" builtinId="9"/>
    <cellStyle name="Followed Hyperlink" xfId="8849" hidden="1" builtinId="9"/>
    <cellStyle name="Followed Hyperlink" xfId="8850" hidden="1" builtinId="9"/>
    <cellStyle name="Followed Hyperlink" xfId="8851" hidden="1" builtinId="9"/>
    <cellStyle name="Followed Hyperlink" xfId="8852" hidden="1" builtinId="9"/>
    <cellStyle name="Followed Hyperlink" xfId="8853" hidden="1" builtinId="9"/>
    <cellStyle name="Followed Hyperlink" xfId="8854" hidden="1" builtinId="9"/>
    <cellStyle name="Followed Hyperlink" xfId="8855" hidden="1" builtinId="9"/>
    <cellStyle name="Followed Hyperlink" xfId="8856" hidden="1" builtinId="9"/>
    <cellStyle name="Followed Hyperlink" xfId="8857" hidden="1" builtinId="9"/>
    <cellStyle name="Followed Hyperlink" xfId="8858" hidden="1" builtinId="9"/>
    <cellStyle name="Followed Hyperlink" xfId="8859" hidden="1" builtinId="9"/>
    <cellStyle name="Followed Hyperlink" xfId="8860" hidden="1" builtinId="9"/>
    <cellStyle name="Followed Hyperlink" xfId="8861" hidden="1" builtinId="9"/>
    <cellStyle name="Followed Hyperlink" xfId="8862" hidden="1" builtinId="9"/>
    <cellStyle name="Followed Hyperlink" xfId="8863" hidden="1" builtinId="9"/>
    <cellStyle name="Followed Hyperlink" xfId="8864" hidden="1" builtinId="9"/>
    <cellStyle name="Followed Hyperlink" xfId="8865" hidden="1" builtinId="9"/>
    <cellStyle name="Followed Hyperlink" xfId="8866" hidden="1" builtinId="9"/>
    <cellStyle name="Followed Hyperlink" xfId="8867" hidden="1" builtinId="9"/>
    <cellStyle name="Followed Hyperlink" xfId="8868" hidden="1" builtinId="9"/>
    <cellStyle name="Followed Hyperlink" xfId="8869" hidden="1" builtinId="9"/>
    <cellStyle name="Followed Hyperlink" xfId="8870" hidden="1" builtinId="9"/>
    <cellStyle name="Followed Hyperlink" xfId="8871" hidden="1" builtinId="9"/>
    <cellStyle name="Followed Hyperlink" xfId="8872" hidden="1" builtinId="9"/>
    <cellStyle name="Followed Hyperlink" xfId="8873" hidden="1" builtinId="9"/>
    <cellStyle name="Followed Hyperlink" xfId="8874" hidden="1" builtinId="9"/>
    <cellStyle name="Followed Hyperlink" xfId="8875" hidden="1" builtinId="9"/>
    <cellStyle name="Followed Hyperlink" xfId="8876" hidden="1" builtinId="9"/>
    <cellStyle name="Followed Hyperlink" xfId="8877" hidden="1" builtinId="9"/>
    <cellStyle name="Followed Hyperlink" xfId="8878" hidden="1" builtinId="9"/>
    <cellStyle name="Followed Hyperlink" xfId="8879" hidden="1" builtinId="9"/>
    <cellStyle name="Followed Hyperlink" xfId="8880" hidden="1" builtinId="9"/>
    <cellStyle name="Followed Hyperlink" xfId="8881" hidden="1" builtinId="9"/>
    <cellStyle name="Followed Hyperlink" xfId="8882" hidden="1" builtinId="9"/>
    <cellStyle name="Followed Hyperlink" xfId="8883" hidden="1" builtinId="9"/>
    <cellStyle name="Followed Hyperlink" xfId="8884" hidden="1" builtinId="9"/>
    <cellStyle name="Followed Hyperlink" xfId="8885" hidden="1" builtinId="9"/>
    <cellStyle name="Followed Hyperlink" xfId="8886" hidden="1" builtinId="9"/>
    <cellStyle name="Followed Hyperlink" xfId="8887" hidden="1" builtinId="9"/>
    <cellStyle name="Followed Hyperlink" xfId="8888" hidden="1" builtinId="9"/>
    <cellStyle name="Followed Hyperlink" xfId="8889" hidden="1" builtinId="9"/>
    <cellStyle name="Followed Hyperlink" xfId="8890" hidden="1" builtinId="9"/>
    <cellStyle name="Followed Hyperlink" xfId="8891" hidden="1" builtinId="9"/>
    <cellStyle name="Followed Hyperlink" xfId="8892" hidden="1" builtinId="9"/>
    <cellStyle name="Followed Hyperlink" xfId="8893" hidden="1" builtinId="9"/>
    <cellStyle name="Followed Hyperlink" xfId="8894" hidden="1" builtinId="9"/>
    <cellStyle name="Followed Hyperlink" xfId="8895" hidden="1" builtinId="9"/>
    <cellStyle name="Followed Hyperlink" xfId="8896" hidden="1" builtinId="9"/>
    <cellStyle name="Followed Hyperlink" xfId="8897" hidden="1" builtinId="9"/>
    <cellStyle name="Followed Hyperlink" xfId="8898" hidden="1" builtinId="9"/>
    <cellStyle name="Followed Hyperlink" xfId="8899" hidden="1" builtinId="9"/>
    <cellStyle name="Followed Hyperlink" xfId="8900" hidden="1" builtinId="9"/>
    <cellStyle name="Followed Hyperlink" xfId="8901" hidden="1" builtinId="9"/>
    <cellStyle name="Followed Hyperlink" xfId="8902" hidden="1" builtinId="9"/>
    <cellStyle name="Followed Hyperlink" xfId="8903" hidden="1" builtinId="9"/>
    <cellStyle name="Followed Hyperlink" xfId="8904" hidden="1" builtinId="9"/>
    <cellStyle name="Followed Hyperlink" xfId="8905" hidden="1" builtinId="9"/>
    <cellStyle name="Followed Hyperlink" xfId="8906" hidden="1" builtinId="9"/>
    <cellStyle name="Followed Hyperlink" xfId="8907" hidden="1" builtinId="9"/>
    <cellStyle name="Followed Hyperlink" xfId="8908" hidden="1" builtinId="9"/>
    <cellStyle name="Followed Hyperlink" xfId="8909" hidden="1" builtinId="9"/>
    <cellStyle name="Followed Hyperlink" xfId="8910" hidden="1" builtinId="9"/>
    <cellStyle name="Followed Hyperlink" xfId="8911" hidden="1" builtinId="9"/>
    <cellStyle name="Followed Hyperlink" xfId="8912" hidden="1" builtinId="9"/>
    <cellStyle name="Followed Hyperlink" xfId="8913" hidden="1" builtinId="9"/>
    <cellStyle name="Followed Hyperlink" xfId="8914" hidden="1" builtinId="9"/>
    <cellStyle name="Followed Hyperlink" xfId="8915" hidden="1" builtinId="9"/>
    <cellStyle name="Followed Hyperlink" xfId="8916" hidden="1" builtinId="9"/>
    <cellStyle name="Followed Hyperlink" xfId="8917" hidden="1" builtinId="9"/>
    <cellStyle name="Followed Hyperlink" xfId="8918" hidden="1" builtinId="9"/>
    <cellStyle name="Followed Hyperlink" xfId="8919" hidden="1" builtinId="9"/>
    <cellStyle name="Followed Hyperlink" xfId="8920" hidden="1" builtinId="9"/>
    <cellStyle name="Followed Hyperlink" xfId="8921" hidden="1" builtinId="9"/>
    <cellStyle name="Followed Hyperlink" xfId="8922" hidden="1" builtinId="9"/>
    <cellStyle name="Followed Hyperlink" xfId="8923" hidden="1" builtinId="9"/>
    <cellStyle name="Followed Hyperlink" xfId="8924" hidden="1" builtinId="9"/>
    <cellStyle name="Followed Hyperlink" xfId="8925" hidden="1" builtinId="9"/>
    <cellStyle name="Followed Hyperlink" xfId="8926" hidden="1" builtinId="9"/>
    <cellStyle name="Followed Hyperlink" xfId="8927" hidden="1" builtinId="9"/>
    <cellStyle name="Followed Hyperlink" xfId="8928" hidden="1" builtinId="9"/>
    <cellStyle name="Followed Hyperlink" xfId="8929" hidden="1" builtinId="9"/>
    <cellStyle name="Followed Hyperlink" xfId="8930" hidden="1" builtinId="9"/>
    <cellStyle name="Followed Hyperlink" xfId="8931" hidden="1" builtinId="9"/>
    <cellStyle name="Followed Hyperlink" xfId="8932" hidden="1" builtinId="9"/>
    <cellStyle name="Followed Hyperlink" xfId="8933" hidden="1" builtinId="9"/>
    <cellStyle name="Followed Hyperlink" xfId="8934" hidden="1" builtinId="9"/>
    <cellStyle name="Followed Hyperlink" xfId="8935" hidden="1" builtinId="9"/>
    <cellStyle name="Followed Hyperlink" xfId="8936" hidden="1" builtinId="9"/>
    <cellStyle name="Followed Hyperlink" xfId="8937" hidden="1" builtinId="9"/>
    <cellStyle name="Followed Hyperlink" xfId="8938" hidden="1" builtinId="9"/>
    <cellStyle name="Followed Hyperlink" xfId="8939" hidden="1" builtinId="9"/>
    <cellStyle name="Followed Hyperlink" xfId="8940" hidden="1" builtinId="9"/>
    <cellStyle name="Followed Hyperlink" xfId="8941" hidden="1" builtinId="9"/>
    <cellStyle name="Followed Hyperlink" xfId="8942" hidden="1" builtinId="9"/>
    <cellStyle name="Followed Hyperlink" xfId="8943" hidden="1" builtinId="9"/>
    <cellStyle name="Followed Hyperlink" xfId="8944" hidden="1" builtinId="9"/>
    <cellStyle name="Followed Hyperlink" xfId="8945" hidden="1" builtinId="9"/>
    <cellStyle name="Followed Hyperlink" xfId="8946" hidden="1" builtinId="9"/>
    <cellStyle name="Followed Hyperlink" xfId="8947" hidden="1" builtinId="9"/>
    <cellStyle name="Followed Hyperlink" xfId="8948" hidden="1" builtinId="9"/>
    <cellStyle name="Followed Hyperlink" xfId="8949" hidden="1" builtinId="9"/>
    <cellStyle name="Followed Hyperlink" xfId="8950" hidden="1" builtinId="9"/>
    <cellStyle name="Followed Hyperlink" xfId="8951" hidden="1" builtinId="9"/>
    <cellStyle name="Followed Hyperlink" xfId="8952" hidden="1" builtinId="9"/>
    <cellStyle name="Followed Hyperlink" xfId="8953" hidden="1" builtinId="9"/>
    <cellStyle name="Followed Hyperlink" xfId="8954" hidden="1" builtinId="9"/>
    <cellStyle name="Followed Hyperlink" xfId="8955" hidden="1" builtinId="9"/>
    <cellStyle name="Followed Hyperlink" xfId="8956" hidden="1" builtinId="9"/>
    <cellStyle name="Followed Hyperlink" xfId="8957" hidden="1" builtinId="9"/>
    <cellStyle name="Followed Hyperlink" xfId="8958" hidden="1" builtinId="9"/>
    <cellStyle name="Followed Hyperlink" xfId="8959" hidden="1" builtinId="9"/>
    <cellStyle name="Followed Hyperlink" xfId="8960" hidden="1" builtinId="9"/>
    <cellStyle name="Followed Hyperlink" xfId="8961" hidden="1" builtinId="9"/>
    <cellStyle name="Followed Hyperlink" xfId="8962" hidden="1" builtinId="9"/>
    <cellStyle name="Followed Hyperlink" xfId="8963" hidden="1" builtinId="9"/>
    <cellStyle name="Followed Hyperlink" xfId="8964" hidden="1" builtinId="9"/>
    <cellStyle name="Followed Hyperlink" xfId="8965" hidden="1" builtinId="9"/>
    <cellStyle name="Followed Hyperlink" xfId="8966" hidden="1" builtinId="9"/>
    <cellStyle name="Followed Hyperlink" xfId="8967" hidden="1" builtinId="9"/>
    <cellStyle name="Followed Hyperlink" xfId="8968" hidden="1" builtinId="9"/>
    <cellStyle name="Followed Hyperlink" xfId="8969" hidden="1" builtinId="9"/>
    <cellStyle name="Followed Hyperlink" xfId="8970" hidden="1" builtinId="9"/>
    <cellStyle name="Followed Hyperlink" xfId="8971" hidden="1" builtinId="9"/>
    <cellStyle name="Followed Hyperlink" xfId="8972" hidden="1" builtinId="9"/>
    <cellStyle name="Followed Hyperlink" xfId="8973" hidden="1" builtinId="9"/>
    <cellStyle name="Followed Hyperlink" xfId="8974" hidden="1" builtinId="9"/>
    <cellStyle name="Followed Hyperlink" xfId="8975" hidden="1" builtinId="9"/>
    <cellStyle name="Followed Hyperlink" xfId="8976" hidden="1" builtinId="9"/>
    <cellStyle name="Followed Hyperlink" xfId="8977" hidden="1" builtinId="9"/>
    <cellStyle name="Followed Hyperlink" xfId="8978" hidden="1" builtinId="9"/>
    <cellStyle name="Followed Hyperlink" xfId="8979" hidden="1" builtinId="9"/>
    <cellStyle name="Followed Hyperlink" xfId="8980" hidden="1" builtinId="9"/>
    <cellStyle name="Followed Hyperlink" xfId="8981" hidden="1" builtinId="9"/>
    <cellStyle name="Followed Hyperlink" xfId="8982" hidden="1" builtinId="9"/>
    <cellStyle name="Followed Hyperlink" xfId="8983" hidden="1" builtinId="9"/>
    <cellStyle name="Followed Hyperlink" xfId="8984" hidden="1" builtinId="9"/>
    <cellStyle name="Followed Hyperlink" xfId="8985" hidden="1" builtinId="9"/>
    <cellStyle name="Followed Hyperlink" xfId="8986" hidden="1" builtinId="9"/>
    <cellStyle name="Followed Hyperlink" xfId="8987" hidden="1" builtinId="9"/>
    <cellStyle name="Followed Hyperlink" xfId="8988" hidden="1" builtinId="9"/>
    <cellStyle name="Followed Hyperlink" xfId="8989" hidden="1" builtinId="9"/>
    <cellStyle name="Followed Hyperlink" xfId="8990" hidden="1" builtinId="9"/>
    <cellStyle name="Followed Hyperlink" xfId="8991" hidden="1" builtinId="9"/>
    <cellStyle name="Followed Hyperlink" xfId="8992" hidden="1" builtinId="9"/>
    <cellStyle name="Followed Hyperlink" xfId="8993" hidden="1" builtinId="9"/>
    <cellStyle name="Followed Hyperlink" xfId="8994" hidden="1" builtinId="9"/>
    <cellStyle name="Followed Hyperlink" xfId="8995" hidden="1" builtinId="9"/>
    <cellStyle name="Followed Hyperlink" xfId="8996" hidden="1" builtinId="9"/>
    <cellStyle name="Followed Hyperlink" xfId="8997" hidden="1" builtinId="9"/>
    <cellStyle name="Followed Hyperlink" xfId="8998" hidden="1" builtinId="9"/>
    <cellStyle name="Followed Hyperlink" xfId="8999" hidden="1" builtinId="9"/>
    <cellStyle name="Followed Hyperlink" xfId="9000" hidden="1" builtinId="9"/>
    <cellStyle name="Followed Hyperlink" xfId="9001" hidden="1" builtinId="9"/>
    <cellStyle name="Followed Hyperlink" xfId="9002" hidden="1" builtinId="9"/>
    <cellStyle name="Followed Hyperlink" xfId="9003" hidden="1" builtinId="9"/>
    <cellStyle name="Followed Hyperlink" xfId="9004" hidden="1" builtinId="9"/>
    <cellStyle name="Followed Hyperlink" xfId="9005" hidden="1" builtinId="9"/>
    <cellStyle name="Followed Hyperlink" xfId="9006" hidden="1" builtinId="9"/>
    <cellStyle name="Followed Hyperlink" xfId="9007" hidden="1" builtinId="9"/>
    <cellStyle name="Followed Hyperlink" xfId="9008" hidden="1" builtinId="9"/>
    <cellStyle name="Followed Hyperlink" xfId="9009" hidden="1" builtinId="9"/>
    <cellStyle name="Followed Hyperlink" xfId="9010" hidden="1" builtinId="9"/>
    <cellStyle name="Followed Hyperlink" xfId="9011" hidden="1" builtinId="9"/>
    <cellStyle name="Followed Hyperlink" xfId="9012" hidden="1" builtinId="9"/>
    <cellStyle name="Followed Hyperlink" xfId="9013" hidden="1" builtinId="9"/>
    <cellStyle name="Followed Hyperlink" xfId="9014" hidden="1" builtinId="9"/>
    <cellStyle name="Followed Hyperlink" xfId="9015" hidden="1" builtinId="9"/>
    <cellStyle name="Followed Hyperlink" xfId="9016" hidden="1" builtinId="9"/>
    <cellStyle name="Followed Hyperlink" xfId="9017" hidden="1" builtinId="9"/>
    <cellStyle name="Followed Hyperlink" xfId="9018" hidden="1" builtinId="9"/>
    <cellStyle name="Followed Hyperlink" xfId="9019" hidden="1" builtinId="9"/>
    <cellStyle name="Followed Hyperlink" xfId="9020" hidden="1" builtinId="9"/>
    <cellStyle name="Followed Hyperlink" xfId="9021" hidden="1" builtinId="9"/>
    <cellStyle name="Followed Hyperlink" xfId="9022" hidden="1" builtinId="9"/>
    <cellStyle name="Followed Hyperlink" xfId="9023" hidden="1" builtinId="9"/>
    <cellStyle name="Followed Hyperlink" xfId="9024" hidden="1" builtinId="9"/>
    <cellStyle name="Followed Hyperlink" xfId="9025" hidden="1" builtinId="9"/>
    <cellStyle name="Followed Hyperlink" xfId="9026" hidden="1" builtinId="9"/>
    <cellStyle name="Followed Hyperlink" xfId="9027" hidden="1" builtinId="9"/>
    <cellStyle name="Followed Hyperlink" xfId="9028" hidden="1" builtinId="9"/>
    <cellStyle name="Followed Hyperlink" xfId="9029" hidden="1" builtinId="9"/>
    <cellStyle name="Followed Hyperlink" xfId="9030" hidden="1" builtinId="9"/>
    <cellStyle name="Followed Hyperlink" xfId="9031" hidden="1" builtinId="9"/>
    <cellStyle name="Followed Hyperlink" xfId="9032" hidden="1" builtinId="9"/>
    <cellStyle name="Followed Hyperlink" xfId="9033" hidden="1" builtinId="9"/>
    <cellStyle name="Followed Hyperlink" xfId="9034" hidden="1" builtinId="9"/>
    <cellStyle name="Followed Hyperlink" xfId="9035" hidden="1" builtinId="9"/>
    <cellStyle name="Followed Hyperlink" xfId="9036" hidden="1" builtinId="9"/>
    <cellStyle name="Followed Hyperlink" xfId="9037" hidden="1" builtinId="9"/>
    <cellStyle name="Followed Hyperlink" xfId="9038" hidden="1" builtinId="9"/>
    <cellStyle name="Followed Hyperlink" xfId="9039" hidden="1" builtinId="9"/>
    <cellStyle name="Followed Hyperlink" xfId="9040" hidden="1" builtinId="9"/>
    <cellStyle name="Followed Hyperlink" xfId="9041" hidden="1" builtinId="9"/>
    <cellStyle name="Followed Hyperlink" xfId="9042" hidden="1" builtinId="9"/>
    <cellStyle name="Followed Hyperlink" xfId="9043" hidden="1" builtinId="9"/>
    <cellStyle name="Followed Hyperlink" xfId="9044" hidden="1" builtinId="9"/>
    <cellStyle name="Followed Hyperlink" xfId="9045" hidden="1" builtinId="9"/>
    <cellStyle name="Followed Hyperlink" xfId="9046" hidden="1" builtinId="9"/>
    <cellStyle name="Followed Hyperlink" xfId="9047" hidden="1" builtinId="9"/>
    <cellStyle name="Followed Hyperlink" xfId="9048" hidden="1" builtinId="9"/>
    <cellStyle name="Followed Hyperlink" xfId="9049" hidden="1" builtinId="9"/>
    <cellStyle name="Followed Hyperlink" xfId="9050" hidden="1" builtinId="9"/>
    <cellStyle name="Followed Hyperlink" xfId="9051" hidden="1" builtinId="9"/>
    <cellStyle name="Followed Hyperlink" xfId="9052" hidden="1" builtinId="9"/>
    <cellStyle name="Followed Hyperlink" xfId="9053" hidden="1" builtinId="9"/>
    <cellStyle name="Followed Hyperlink" xfId="9054" hidden="1" builtinId="9"/>
    <cellStyle name="Followed Hyperlink" xfId="9055" hidden="1" builtinId="9"/>
    <cellStyle name="Followed Hyperlink" xfId="9056" hidden="1" builtinId="9"/>
    <cellStyle name="Followed Hyperlink" xfId="9057" hidden="1" builtinId="9"/>
    <cellStyle name="Followed Hyperlink" xfId="9058" hidden="1" builtinId="9"/>
    <cellStyle name="Followed Hyperlink" xfId="9059" hidden="1" builtinId="9"/>
    <cellStyle name="Followed Hyperlink" xfId="9060" hidden="1" builtinId="9"/>
    <cellStyle name="Followed Hyperlink" xfId="9061" hidden="1" builtinId="9"/>
    <cellStyle name="Followed Hyperlink" xfId="9062" hidden="1" builtinId="9"/>
    <cellStyle name="Followed Hyperlink" xfId="9063" hidden="1" builtinId="9"/>
    <cellStyle name="Followed Hyperlink" xfId="9064" hidden="1" builtinId="9"/>
    <cellStyle name="Followed Hyperlink" xfId="9065" hidden="1" builtinId="9"/>
    <cellStyle name="Followed Hyperlink" xfId="9066" hidden="1" builtinId="9"/>
    <cellStyle name="Followed Hyperlink" xfId="9067" hidden="1" builtinId="9"/>
    <cellStyle name="Followed Hyperlink" xfId="9068" hidden="1" builtinId="9"/>
    <cellStyle name="Followed Hyperlink" xfId="9069" hidden="1" builtinId="9"/>
    <cellStyle name="Followed Hyperlink" xfId="9070" hidden="1" builtinId="9"/>
    <cellStyle name="Followed Hyperlink" xfId="9071" hidden="1" builtinId="9"/>
    <cellStyle name="Followed Hyperlink" xfId="9072" hidden="1" builtinId="9"/>
    <cellStyle name="Followed Hyperlink" xfId="9073" hidden="1" builtinId="9"/>
    <cellStyle name="Followed Hyperlink" xfId="9074" hidden="1" builtinId="9"/>
    <cellStyle name="Followed Hyperlink" xfId="9075" hidden="1" builtinId="9"/>
    <cellStyle name="Followed Hyperlink" xfId="9076" hidden="1" builtinId="9"/>
    <cellStyle name="Followed Hyperlink" xfId="9077" hidden="1" builtinId="9"/>
    <cellStyle name="Followed Hyperlink" xfId="9078" hidden="1" builtinId="9"/>
    <cellStyle name="Followed Hyperlink" xfId="9079" hidden="1" builtinId="9"/>
    <cellStyle name="Followed Hyperlink" xfId="9080" hidden="1" builtinId="9"/>
    <cellStyle name="Followed Hyperlink" xfId="9081" hidden="1" builtinId="9"/>
    <cellStyle name="Followed Hyperlink" xfId="9082" hidden="1" builtinId="9"/>
    <cellStyle name="Followed Hyperlink" xfId="9083" hidden="1" builtinId="9"/>
    <cellStyle name="Followed Hyperlink" xfId="9084" hidden="1" builtinId="9"/>
    <cellStyle name="Followed Hyperlink" xfId="9085" hidden="1" builtinId="9"/>
    <cellStyle name="Followed Hyperlink" xfId="9086" hidden="1" builtinId="9"/>
    <cellStyle name="Followed Hyperlink" xfId="9087" hidden="1" builtinId="9"/>
    <cellStyle name="Followed Hyperlink" xfId="9088" hidden="1" builtinId="9"/>
    <cellStyle name="Followed Hyperlink" xfId="9089" hidden="1" builtinId="9"/>
    <cellStyle name="Followed Hyperlink" xfId="9090" hidden="1" builtinId="9"/>
    <cellStyle name="Followed Hyperlink" xfId="9091" hidden="1" builtinId="9"/>
    <cellStyle name="Followed Hyperlink" xfId="9092" hidden="1" builtinId="9"/>
    <cellStyle name="Followed Hyperlink" xfId="9093" hidden="1" builtinId="9"/>
    <cellStyle name="Followed Hyperlink" xfId="9094" hidden="1" builtinId="9"/>
    <cellStyle name="Followed Hyperlink" xfId="9095" hidden="1" builtinId="9"/>
    <cellStyle name="Followed Hyperlink" xfId="9096" hidden="1" builtinId="9"/>
    <cellStyle name="Followed Hyperlink" xfId="9097" hidden="1" builtinId="9"/>
    <cellStyle name="Followed Hyperlink" xfId="9098" hidden="1" builtinId="9"/>
    <cellStyle name="Followed Hyperlink" xfId="9099" hidden="1" builtinId="9"/>
    <cellStyle name="Followed Hyperlink" xfId="9100" hidden="1" builtinId="9"/>
    <cellStyle name="Followed Hyperlink" xfId="9101" hidden="1" builtinId="9"/>
    <cellStyle name="Followed Hyperlink" xfId="9102" hidden="1" builtinId="9"/>
    <cellStyle name="Followed Hyperlink" xfId="9103" hidden="1" builtinId="9"/>
    <cellStyle name="Followed Hyperlink" xfId="9104" hidden="1" builtinId="9"/>
    <cellStyle name="Followed Hyperlink" xfId="9105" hidden="1" builtinId="9"/>
    <cellStyle name="Followed Hyperlink" xfId="9106" hidden="1" builtinId="9"/>
    <cellStyle name="Followed Hyperlink" xfId="9107" hidden="1" builtinId="9"/>
    <cellStyle name="Followed Hyperlink" xfId="9108" hidden="1" builtinId="9"/>
    <cellStyle name="Followed Hyperlink" xfId="9109" hidden="1" builtinId="9"/>
    <cellStyle name="Followed Hyperlink" xfId="9110" hidden="1" builtinId="9"/>
    <cellStyle name="Followed Hyperlink" xfId="9111" hidden="1" builtinId="9"/>
    <cellStyle name="Followed Hyperlink" xfId="9112" hidden="1" builtinId="9"/>
    <cellStyle name="Followed Hyperlink" xfId="9113" hidden="1" builtinId="9"/>
    <cellStyle name="Followed Hyperlink" xfId="9114" hidden="1" builtinId="9"/>
    <cellStyle name="Followed Hyperlink" xfId="9115" hidden="1" builtinId="9"/>
    <cellStyle name="Followed Hyperlink" xfId="9116" hidden="1" builtinId="9"/>
    <cellStyle name="Followed Hyperlink" xfId="9117" hidden="1" builtinId="9"/>
    <cellStyle name="Followed Hyperlink" xfId="9118" hidden="1" builtinId="9"/>
    <cellStyle name="Followed Hyperlink" xfId="9119" hidden="1" builtinId="9"/>
    <cellStyle name="Followed Hyperlink" xfId="9120" hidden="1" builtinId="9"/>
    <cellStyle name="Followed Hyperlink" xfId="9121" hidden="1" builtinId="9"/>
    <cellStyle name="Followed Hyperlink" xfId="9122" hidden="1" builtinId="9"/>
    <cellStyle name="Followed Hyperlink" xfId="9123" hidden="1" builtinId="9"/>
    <cellStyle name="Followed Hyperlink" xfId="9124" hidden="1" builtinId="9"/>
    <cellStyle name="Followed Hyperlink" xfId="9125" hidden="1" builtinId="9"/>
    <cellStyle name="Followed Hyperlink" xfId="9126" hidden="1" builtinId="9"/>
    <cellStyle name="Followed Hyperlink" xfId="9127" hidden="1" builtinId="9"/>
    <cellStyle name="Followed Hyperlink" xfId="9128" hidden="1" builtinId="9"/>
    <cellStyle name="Followed Hyperlink" xfId="9129" hidden="1" builtinId="9"/>
    <cellStyle name="Followed Hyperlink" xfId="9130" hidden="1" builtinId="9"/>
    <cellStyle name="Followed Hyperlink" xfId="9131" hidden="1" builtinId="9"/>
    <cellStyle name="Followed Hyperlink" xfId="9132" hidden="1" builtinId="9"/>
    <cellStyle name="Followed Hyperlink" xfId="9133" hidden="1" builtinId="9"/>
    <cellStyle name="Followed Hyperlink" xfId="9134" hidden="1" builtinId="9"/>
    <cellStyle name="Followed Hyperlink" xfId="9135" hidden="1" builtinId="9"/>
    <cellStyle name="Followed Hyperlink" xfId="9136" hidden="1" builtinId="9"/>
    <cellStyle name="Followed Hyperlink" xfId="9137" hidden="1" builtinId="9"/>
    <cellStyle name="Followed Hyperlink" xfId="9138" hidden="1" builtinId="9"/>
    <cellStyle name="Followed Hyperlink" xfId="9139" hidden="1" builtinId="9"/>
    <cellStyle name="Followed Hyperlink" xfId="9140" hidden="1" builtinId="9"/>
    <cellStyle name="Followed Hyperlink" xfId="9141" hidden="1" builtinId="9"/>
    <cellStyle name="Followed Hyperlink" xfId="9142" hidden="1" builtinId="9"/>
    <cellStyle name="Followed Hyperlink" xfId="9143" hidden="1" builtinId="9"/>
    <cellStyle name="Followed Hyperlink" xfId="9144" hidden="1" builtinId="9"/>
    <cellStyle name="Followed Hyperlink" xfId="9145" hidden="1" builtinId="9"/>
    <cellStyle name="Followed Hyperlink" xfId="9146" hidden="1" builtinId="9"/>
    <cellStyle name="Followed Hyperlink" xfId="9147" hidden="1" builtinId="9"/>
    <cellStyle name="Followed Hyperlink" xfId="9148" hidden="1" builtinId="9"/>
    <cellStyle name="Followed Hyperlink" xfId="9149" hidden="1" builtinId="9"/>
    <cellStyle name="Followed Hyperlink" xfId="9150" hidden="1" builtinId="9"/>
    <cellStyle name="Followed Hyperlink" xfId="9151" hidden="1" builtinId="9"/>
    <cellStyle name="Followed Hyperlink" xfId="9152" hidden="1" builtinId="9"/>
    <cellStyle name="Followed Hyperlink" xfId="9153" hidden="1" builtinId="9"/>
    <cellStyle name="Followed Hyperlink" xfId="9154" hidden="1" builtinId="9"/>
    <cellStyle name="Followed Hyperlink" xfId="9155" hidden="1" builtinId="9"/>
    <cellStyle name="Followed Hyperlink" xfId="9156" hidden="1" builtinId="9"/>
    <cellStyle name="Followed Hyperlink" xfId="9157" hidden="1" builtinId="9"/>
    <cellStyle name="Followed Hyperlink" xfId="9158" hidden="1" builtinId="9"/>
    <cellStyle name="Followed Hyperlink" xfId="9159" hidden="1" builtinId="9"/>
    <cellStyle name="Followed Hyperlink" xfId="9160" hidden="1" builtinId="9"/>
    <cellStyle name="Followed Hyperlink" xfId="9161" hidden="1" builtinId="9"/>
    <cellStyle name="Followed Hyperlink" xfId="9162" hidden="1" builtinId="9"/>
    <cellStyle name="Followed Hyperlink" xfId="9163" hidden="1" builtinId="9"/>
    <cellStyle name="Followed Hyperlink" xfId="9164" hidden="1" builtinId="9"/>
    <cellStyle name="Followed Hyperlink" xfId="9165" hidden="1" builtinId="9"/>
    <cellStyle name="Followed Hyperlink" xfId="9166" hidden="1" builtinId="9"/>
    <cellStyle name="Followed Hyperlink" xfId="9167" hidden="1" builtinId="9"/>
    <cellStyle name="Followed Hyperlink" xfId="9168" hidden="1" builtinId="9"/>
    <cellStyle name="Followed Hyperlink" xfId="9169" hidden="1" builtinId="9"/>
    <cellStyle name="Followed Hyperlink" xfId="9170" hidden="1" builtinId="9"/>
    <cellStyle name="Followed Hyperlink" xfId="9171" hidden="1" builtinId="9"/>
    <cellStyle name="Followed Hyperlink" xfId="9172" hidden="1" builtinId="9"/>
    <cellStyle name="Followed Hyperlink" xfId="9173" hidden="1" builtinId="9"/>
    <cellStyle name="Followed Hyperlink" xfId="9174" hidden="1" builtinId="9"/>
    <cellStyle name="Followed Hyperlink" xfId="9175" hidden="1" builtinId="9"/>
    <cellStyle name="Followed Hyperlink" xfId="9176" hidden="1" builtinId="9"/>
    <cellStyle name="Followed Hyperlink" xfId="9177" hidden="1" builtinId="9"/>
    <cellStyle name="Followed Hyperlink" xfId="9178" hidden="1" builtinId="9"/>
    <cellStyle name="Followed Hyperlink" xfId="9179" hidden="1" builtinId="9"/>
    <cellStyle name="Followed Hyperlink" xfId="9180" hidden="1" builtinId="9"/>
    <cellStyle name="Followed Hyperlink" xfId="9181" hidden="1" builtinId="9"/>
    <cellStyle name="Followed Hyperlink" xfId="9182" hidden="1" builtinId="9"/>
    <cellStyle name="Followed Hyperlink" xfId="9183" hidden="1" builtinId="9"/>
    <cellStyle name="Followed Hyperlink" xfId="9184" hidden="1" builtinId="9"/>
    <cellStyle name="Followed Hyperlink" xfId="9185" hidden="1" builtinId="9"/>
    <cellStyle name="Followed Hyperlink" xfId="9186" hidden="1" builtinId="9"/>
    <cellStyle name="Followed Hyperlink" xfId="9187" hidden="1" builtinId="9"/>
    <cellStyle name="Followed Hyperlink" xfId="9188" hidden="1" builtinId="9"/>
    <cellStyle name="Followed Hyperlink" xfId="9189" hidden="1" builtinId="9"/>
    <cellStyle name="Followed Hyperlink" xfId="9190" hidden="1" builtinId="9"/>
    <cellStyle name="Followed Hyperlink" xfId="9191" hidden="1" builtinId="9"/>
    <cellStyle name="Followed Hyperlink" xfId="9192" hidden="1" builtinId="9"/>
    <cellStyle name="Followed Hyperlink" xfId="9193" hidden="1" builtinId="9"/>
    <cellStyle name="Followed Hyperlink" xfId="9194" hidden="1" builtinId="9"/>
    <cellStyle name="Followed Hyperlink" xfId="9195" hidden="1" builtinId="9"/>
    <cellStyle name="Followed Hyperlink" xfId="9196" hidden="1" builtinId="9"/>
    <cellStyle name="Followed Hyperlink" xfId="9197" hidden="1" builtinId="9"/>
    <cellStyle name="Followed Hyperlink" xfId="9198" hidden="1" builtinId="9"/>
    <cellStyle name="Followed Hyperlink" xfId="9199" hidden="1" builtinId="9"/>
    <cellStyle name="Followed Hyperlink" xfId="9200" hidden="1" builtinId="9"/>
    <cellStyle name="Followed Hyperlink" xfId="9201" hidden="1" builtinId="9"/>
    <cellStyle name="Followed Hyperlink" xfId="9202" hidden="1" builtinId="9"/>
    <cellStyle name="Followed Hyperlink" xfId="9203" hidden="1" builtinId="9"/>
    <cellStyle name="Followed Hyperlink" xfId="9204" hidden="1" builtinId="9"/>
    <cellStyle name="Followed Hyperlink" xfId="9205" hidden="1" builtinId="9"/>
    <cellStyle name="Followed Hyperlink" xfId="9206" hidden="1" builtinId="9"/>
    <cellStyle name="Followed Hyperlink" xfId="9207" hidden="1" builtinId="9"/>
    <cellStyle name="Followed Hyperlink" xfId="9208" hidden="1" builtinId="9"/>
    <cellStyle name="Followed Hyperlink" xfId="9209" hidden="1" builtinId="9"/>
    <cellStyle name="Followed Hyperlink" xfId="9210" hidden="1" builtinId="9"/>
    <cellStyle name="Followed Hyperlink" xfId="9211" hidden="1" builtinId="9"/>
    <cellStyle name="Followed Hyperlink" xfId="9212" hidden="1" builtinId="9"/>
    <cellStyle name="Followed Hyperlink" xfId="9213" hidden="1" builtinId="9"/>
    <cellStyle name="Followed Hyperlink" xfId="9214" hidden="1" builtinId="9"/>
    <cellStyle name="Followed Hyperlink" xfId="9215" hidden="1" builtinId="9"/>
    <cellStyle name="Followed Hyperlink" xfId="9216" hidden="1" builtinId="9"/>
    <cellStyle name="Followed Hyperlink" xfId="9217" hidden="1" builtinId="9"/>
    <cellStyle name="Followed Hyperlink" xfId="9218" hidden="1" builtinId="9"/>
    <cellStyle name="Followed Hyperlink" xfId="9219" hidden="1" builtinId="9"/>
    <cellStyle name="Followed Hyperlink" xfId="9220" hidden="1" builtinId="9"/>
    <cellStyle name="Followed Hyperlink" xfId="9221" hidden="1" builtinId="9"/>
    <cellStyle name="Followed Hyperlink" xfId="9222" hidden="1" builtinId="9"/>
    <cellStyle name="Followed Hyperlink" xfId="9223" hidden="1" builtinId="9"/>
    <cellStyle name="Followed Hyperlink" xfId="9224" hidden="1" builtinId="9"/>
    <cellStyle name="Followed Hyperlink" xfId="9225" hidden="1" builtinId="9"/>
    <cellStyle name="Followed Hyperlink" xfId="9226" hidden="1" builtinId="9"/>
    <cellStyle name="Followed Hyperlink" xfId="9227" hidden="1" builtinId="9"/>
    <cellStyle name="Followed Hyperlink" xfId="9228" hidden="1" builtinId="9"/>
    <cellStyle name="Followed Hyperlink" xfId="9229" hidden="1" builtinId="9"/>
    <cellStyle name="Followed Hyperlink" xfId="9230" hidden="1" builtinId="9"/>
    <cellStyle name="Followed Hyperlink" xfId="9231" hidden="1" builtinId="9"/>
    <cellStyle name="Followed Hyperlink" xfId="9232" hidden="1" builtinId="9"/>
    <cellStyle name="Followed Hyperlink" xfId="9233" hidden="1" builtinId="9"/>
    <cellStyle name="Followed Hyperlink" xfId="9234" hidden="1" builtinId="9"/>
    <cellStyle name="Followed Hyperlink" xfId="9235" hidden="1" builtinId="9"/>
    <cellStyle name="Followed Hyperlink" xfId="9236" hidden="1" builtinId="9"/>
    <cellStyle name="Followed Hyperlink" xfId="9237" hidden="1" builtinId="9"/>
    <cellStyle name="Followed Hyperlink" xfId="9238" hidden="1" builtinId="9"/>
    <cellStyle name="Followed Hyperlink" xfId="9239" hidden="1" builtinId="9"/>
    <cellStyle name="Followed Hyperlink" xfId="9240" hidden="1" builtinId="9"/>
    <cellStyle name="Followed Hyperlink" xfId="9241" hidden="1" builtinId="9"/>
    <cellStyle name="Followed Hyperlink" xfId="9242" hidden="1" builtinId="9"/>
    <cellStyle name="Followed Hyperlink" xfId="9243" hidden="1" builtinId="9"/>
    <cellStyle name="Followed Hyperlink" xfId="9244" hidden="1" builtinId="9"/>
    <cellStyle name="Followed Hyperlink" xfId="9245" hidden="1" builtinId="9"/>
    <cellStyle name="Followed Hyperlink" xfId="9246" hidden="1" builtinId="9"/>
    <cellStyle name="Followed Hyperlink" xfId="9247" hidden="1" builtinId="9"/>
    <cellStyle name="Followed Hyperlink" xfId="9248" hidden="1" builtinId="9"/>
    <cellStyle name="Followed Hyperlink" xfId="9249" hidden="1" builtinId="9"/>
    <cellStyle name="Followed Hyperlink" xfId="9250" hidden="1" builtinId="9"/>
    <cellStyle name="Followed Hyperlink" xfId="9251" hidden="1" builtinId="9"/>
    <cellStyle name="Followed Hyperlink" xfId="9252" hidden="1" builtinId="9"/>
    <cellStyle name="Followed Hyperlink" xfId="9253" hidden="1" builtinId="9"/>
    <cellStyle name="Followed Hyperlink" xfId="9254" hidden="1" builtinId="9"/>
    <cellStyle name="Followed Hyperlink" xfId="9255" hidden="1" builtinId="9"/>
    <cellStyle name="Followed Hyperlink" xfId="9256" hidden="1" builtinId="9"/>
    <cellStyle name="Followed Hyperlink" xfId="9257" hidden="1" builtinId="9"/>
    <cellStyle name="Followed Hyperlink" xfId="9258" hidden="1" builtinId="9"/>
    <cellStyle name="Followed Hyperlink" xfId="9259" hidden="1" builtinId="9"/>
    <cellStyle name="Followed Hyperlink" xfId="9260" hidden="1" builtinId="9"/>
    <cellStyle name="Followed Hyperlink" xfId="9261" hidden="1" builtinId="9"/>
    <cellStyle name="Followed Hyperlink" xfId="9262" hidden="1" builtinId="9"/>
    <cellStyle name="Followed Hyperlink" xfId="9263" hidden="1" builtinId="9"/>
    <cellStyle name="Followed Hyperlink" xfId="9264" hidden="1" builtinId="9"/>
    <cellStyle name="Followed Hyperlink" xfId="9265" hidden="1" builtinId="9"/>
    <cellStyle name="Followed Hyperlink" xfId="9266" hidden="1" builtinId="9"/>
    <cellStyle name="Followed Hyperlink" xfId="9267" hidden="1" builtinId="9"/>
    <cellStyle name="Followed Hyperlink" xfId="9268" hidden="1" builtinId="9"/>
    <cellStyle name="Followed Hyperlink" xfId="9269" hidden="1" builtinId="9"/>
    <cellStyle name="Followed Hyperlink" xfId="9270" hidden="1" builtinId="9"/>
    <cellStyle name="Followed Hyperlink" xfId="9271" hidden="1" builtinId="9"/>
    <cellStyle name="Followed Hyperlink" xfId="9272" hidden="1" builtinId="9"/>
    <cellStyle name="Followed Hyperlink" xfId="9273" hidden="1" builtinId="9"/>
    <cellStyle name="Followed Hyperlink" xfId="9274" hidden="1" builtinId="9"/>
    <cellStyle name="Followed Hyperlink" xfId="9275" hidden="1" builtinId="9"/>
    <cellStyle name="Followed Hyperlink" xfId="9276" hidden="1" builtinId="9"/>
    <cellStyle name="Followed Hyperlink" xfId="9277" hidden="1" builtinId="9"/>
    <cellStyle name="Followed Hyperlink" xfId="9278" hidden="1" builtinId="9"/>
    <cellStyle name="Followed Hyperlink" xfId="9279" hidden="1" builtinId="9"/>
    <cellStyle name="Followed Hyperlink" xfId="9280" hidden="1" builtinId="9"/>
    <cellStyle name="Followed Hyperlink" xfId="9281" hidden="1" builtinId="9"/>
    <cellStyle name="Followed Hyperlink" xfId="9282" hidden="1" builtinId="9"/>
    <cellStyle name="Followed Hyperlink" xfId="9283" hidden="1" builtinId="9"/>
    <cellStyle name="Followed Hyperlink" xfId="9284" hidden="1" builtinId="9"/>
    <cellStyle name="Followed Hyperlink" xfId="9285" hidden="1" builtinId="9"/>
    <cellStyle name="Followed Hyperlink" xfId="9286" hidden="1" builtinId="9"/>
    <cellStyle name="Followed Hyperlink" xfId="9287" hidden="1" builtinId="9"/>
    <cellStyle name="Followed Hyperlink" xfId="9288" hidden="1" builtinId="9"/>
    <cellStyle name="Followed Hyperlink" xfId="9289" hidden="1" builtinId="9"/>
    <cellStyle name="Followed Hyperlink" xfId="9290" hidden="1" builtinId="9"/>
    <cellStyle name="Followed Hyperlink" xfId="9291" hidden="1" builtinId="9"/>
    <cellStyle name="Followed Hyperlink" xfId="9292" hidden="1" builtinId="9"/>
    <cellStyle name="Followed Hyperlink" xfId="9293" hidden="1" builtinId="9"/>
    <cellStyle name="Followed Hyperlink" xfId="9294" hidden="1" builtinId="9"/>
    <cellStyle name="Followed Hyperlink" xfId="9295" hidden="1" builtinId="9"/>
    <cellStyle name="Followed Hyperlink" xfId="9296" hidden="1" builtinId="9"/>
    <cellStyle name="Followed Hyperlink" xfId="9297" hidden="1" builtinId="9"/>
    <cellStyle name="Followed Hyperlink" xfId="9298" hidden="1" builtinId="9"/>
    <cellStyle name="Followed Hyperlink" xfId="9299" hidden="1" builtinId="9"/>
    <cellStyle name="Followed Hyperlink" xfId="9300" hidden="1" builtinId="9"/>
    <cellStyle name="Followed Hyperlink" xfId="9301" hidden="1" builtinId="9"/>
    <cellStyle name="Followed Hyperlink" xfId="9302" hidden="1" builtinId="9"/>
    <cellStyle name="Followed Hyperlink" xfId="9303" hidden="1" builtinId="9"/>
    <cellStyle name="Followed Hyperlink" xfId="9304" hidden="1" builtinId="9"/>
    <cellStyle name="Followed Hyperlink" xfId="9305" hidden="1" builtinId="9"/>
    <cellStyle name="Followed Hyperlink" xfId="9306" hidden="1" builtinId="9"/>
    <cellStyle name="Followed Hyperlink" xfId="9307" hidden="1" builtinId="9"/>
    <cellStyle name="Followed Hyperlink" xfId="9308" hidden="1" builtinId="9"/>
    <cellStyle name="Followed Hyperlink" xfId="9309" hidden="1" builtinId="9"/>
    <cellStyle name="Followed Hyperlink" xfId="9310" hidden="1" builtinId="9"/>
    <cellStyle name="Followed Hyperlink" xfId="9311" hidden="1" builtinId="9"/>
    <cellStyle name="Followed Hyperlink" xfId="9312" hidden="1" builtinId="9"/>
    <cellStyle name="Followed Hyperlink" xfId="9313" hidden="1" builtinId="9"/>
    <cellStyle name="Followed Hyperlink" xfId="9314" hidden="1" builtinId="9"/>
    <cellStyle name="Followed Hyperlink" xfId="9315" hidden="1" builtinId="9"/>
    <cellStyle name="Followed Hyperlink" xfId="9316" hidden="1" builtinId="9"/>
    <cellStyle name="Followed Hyperlink" xfId="9317" hidden="1" builtinId="9"/>
    <cellStyle name="Followed Hyperlink" xfId="9318" hidden="1" builtinId="9"/>
    <cellStyle name="Followed Hyperlink" xfId="9319" hidden="1" builtinId="9"/>
    <cellStyle name="Followed Hyperlink" xfId="9320" hidden="1" builtinId="9"/>
    <cellStyle name="Followed Hyperlink" xfId="9321" hidden="1" builtinId="9"/>
    <cellStyle name="Followed Hyperlink" xfId="9322" hidden="1" builtinId="9"/>
    <cellStyle name="Followed Hyperlink" xfId="9323" hidden="1" builtinId="9"/>
    <cellStyle name="Followed Hyperlink" xfId="9324" hidden="1" builtinId="9"/>
    <cellStyle name="Followed Hyperlink" xfId="9325" hidden="1" builtinId="9"/>
    <cellStyle name="Followed Hyperlink" xfId="9326" hidden="1" builtinId="9"/>
    <cellStyle name="Followed Hyperlink" xfId="9327" hidden="1" builtinId="9"/>
    <cellStyle name="Followed Hyperlink" xfId="9328" hidden="1" builtinId="9"/>
    <cellStyle name="Followed Hyperlink" xfId="9329" hidden="1" builtinId="9"/>
    <cellStyle name="Followed Hyperlink" xfId="9330" hidden="1" builtinId="9"/>
    <cellStyle name="Followed Hyperlink" xfId="9331" hidden="1" builtinId="9"/>
    <cellStyle name="Followed Hyperlink" xfId="9332" hidden="1" builtinId="9"/>
    <cellStyle name="Followed Hyperlink" xfId="9333" hidden="1" builtinId="9"/>
    <cellStyle name="Followed Hyperlink" xfId="9334" hidden="1" builtinId="9"/>
    <cellStyle name="Followed Hyperlink" xfId="9335" hidden="1" builtinId="9"/>
    <cellStyle name="Followed Hyperlink" xfId="9336" hidden="1" builtinId="9"/>
    <cellStyle name="Followed Hyperlink" xfId="9337" hidden="1" builtinId="9"/>
    <cellStyle name="Followed Hyperlink" xfId="9338" hidden="1" builtinId="9"/>
    <cellStyle name="Followed Hyperlink" xfId="9339" hidden="1" builtinId="9"/>
    <cellStyle name="Followed Hyperlink" xfId="9340" hidden="1" builtinId="9"/>
    <cellStyle name="Followed Hyperlink" xfId="9341" hidden="1" builtinId="9"/>
    <cellStyle name="Followed Hyperlink" xfId="9342" hidden="1" builtinId="9"/>
    <cellStyle name="Followed Hyperlink" xfId="9343" hidden="1" builtinId="9"/>
    <cellStyle name="Followed Hyperlink" xfId="9344" hidden="1" builtinId="9"/>
    <cellStyle name="Followed Hyperlink" xfId="9345" hidden="1" builtinId="9"/>
    <cellStyle name="Followed Hyperlink" xfId="9346" hidden="1" builtinId="9"/>
    <cellStyle name="Followed Hyperlink" xfId="9347" hidden="1" builtinId="9"/>
    <cellStyle name="Followed Hyperlink" xfId="9348" hidden="1" builtinId="9"/>
    <cellStyle name="Followed Hyperlink" xfId="9349" hidden="1" builtinId="9"/>
    <cellStyle name="Followed Hyperlink" xfId="9350" hidden="1" builtinId="9"/>
    <cellStyle name="Followed Hyperlink" xfId="9351" hidden="1" builtinId="9"/>
    <cellStyle name="Followed Hyperlink" xfId="9352" hidden="1" builtinId="9"/>
    <cellStyle name="Followed Hyperlink" xfId="9353" hidden="1" builtinId="9"/>
    <cellStyle name="Followed Hyperlink" xfId="9354" hidden="1" builtinId="9"/>
    <cellStyle name="Followed Hyperlink" xfId="9355" hidden="1" builtinId="9"/>
    <cellStyle name="Followed Hyperlink" xfId="9356" hidden="1" builtinId="9"/>
    <cellStyle name="Followed Hyperlink" xfId="9357" hidden="1" builtinId="9"/>
    <cellStyle name="Followed Hyperlink" xfId="9358" hidden="1" builtinId="9"/>
    <cellStyle name="Followed Hyperlink" xfId="9359" hidden="1" builtinId="9"/>
    <cellStyle name="Followed Hyperlink" xfId="9360" hidden="1" builtinId="9"/>
    <cellStyle name="Followed Hyperlink" xfId="9361" hidden="1" builtinId="9"/>
    <cellStyle name="Followed Hyperlink" xfId="9362" hidden="1" builtinId="9"/>
    <cellStyle name="Followed Hyperlink" xfId="9363" hidden="1" builtinId="9"/>
    <cellStyle name="Followed Hyperlink" xfId="9364" hidden="1" builtinId="9"/>
    <cellStyle name="Followed Hyperlink" xfId="9365" hidden="1" builtinId="9"/>
    <cellStyle name="Followed Hyperlink" xfId="9366" hidden="1" builtinId="9"/>
    <cellStyle name="Followed Hyperlink" xfId="9367" hidden="1" builtinId="9"/>
    <cellStyle name="Followed Hyperlink" xfId="9368" hidden="1" builtinId="9"/>
    <cellStyle name="Followed Hyperlink" xfId="9369" hidden="1" builtinId="9"/>
    <cellStyle name="Followed Hyperlink" xfId="9370" hidden="1" builtinId="9"/>
    <cellStyle name="Followed Hyperlink" xfId="9371" hidden="1" builtinId="9"/>
    <cellStyle name="Followed Hyperlink" xfId="9372" hidden="1" builtinId="9"/>
    <cellStyle name="Followed Hyperlink" xfId="9373" hidden="1" builtinId="9"/>
    <cellStyle name="Followed Hyperlink" xfId="9374" hidden="1" builtinId="9"/>
    <cellStyle name="Followed Hyperlink" xfId="9375" hidden="1" builtinId="9"/>
    <cellStyle name="Followed Hyperlink" xfId="9376" hidden="1" builtinId="9"/>
    <cellStyle name="Followed Hyperlink" xfId="9377" hidden="1" builtinId="9"/>
    <cellStyle name="Followed Hyperlink" xfId="9378" hidden="1" builtinId="9"/>
    <cellStyle name="Followed Hyperlink" xfId="9379" hidden="1" builtinId="9"/>
    <cellStyle name="Followed Hyperlink" xfId="9380" hidden="1" builtinId="9"/>
    <cellStyle name="Followed Hyperlink" xfId="9381" hidden="1" builtinId="9"/>
    <cellStyle name="Followed Hyperlink" xfId="9382" hidden="1" builtinId="9"/>
    <cellStyle name="Followed Hyperlink" xfId="9383" hidden="1" builtinId="9"/>
    <cellStyle name="Followed Hyperlink" xfId="9384" hidden="1" builtinId="9"/>
    <cellStyle name="Followed Hyperlink" xfId="9385" hidden="1" builtinId="9"/>
    <cellStyle name="Followed Hyperlink" xfId="9386" hidden="1" builtinId="9"/>
    <cellStyle name="Followed Hyperlink" xfId="9387" hidden="1" builtinId="9"/>
    <cellStyle name="Followed Hyperlink" xfId="9388" hidden="1" builtinId="9"/>
    <cellStyle name="Followed Hyperlink" xfId="9389" hidden="1" builtinId="9"/>
    <cellStyle name="Followed Hyperlink" xfId="9390" hidden="1" builtinId="9"/>
    <cellStyle name="Followed Hyperlink" xfId="9391" hidden="1" builtinId="9"/>
    <cellStyle name="Followed Hyperlink" xfId="9392" hidden="1" builtinId="9"/>
    <cellStyle name="Followed Hyperlink" xfId="9393" hidden="1" builtinId="9"/>
    <cellStyle name="Followed Hyperlink" xfId="9394" hidden="1" builtinId="9"/>
    <cellStyle name="Followed Hyperlink" xfId="9395" hidden="1" builtinId="9"/>
    <cellStyle name="Followed Hyperlink" xfId="9396" hidden="1" builtinId="9"/>
    <cellStyle name="Followed Hyperlink" xfId="9397" hidden="1" builtinId="9"/>
    <cellStyle name="Followed Hyperlink" xfId="9398" hidden="1" builtinId="9"/>
    <cellStyle name="Followed Hyperlink" xfId="9399" hidden="1" builtinId="9"/>
    <cellStyle name="Followed Hyperlink" xfId="9400" hidden="1" builtinId="9"/>
    <cellStyle name="Followed Hyperlink" xfId="9401" hidden="1" builtinId="9"/>
    <cellStyle name="Followed Hyperlink" xfId="9402" hidden="1" builtinId="9"/>
    <cellStyle name="Followed Hyperlink" xfId="9403" hidden="1" builtinId="9"/>
    <cellStyle name="Followed Hyperlink" xfId="9404" hidden="1" builtinId="9"/>
    <cellStyle name="Followed Hyperlink" xfId="9405" hidden="1" builtinId="9"/>
    <cellStyle name="Followed Hyperlink" xfId="9406" hidden="1" builtinId="9"/>
    <cellStyle name="Followed Hyperlink" xfId="9407" hidden="1" builtinId="9"/>
    <cellStyle name="Followed Hyperlink" xfId="9408" hidden="1" builtinId="9"/>
    <cellStyle name="Followed Hyperlink" xfId="9409" hidden="1" builtinId="9"/>
    <cellStyle name="Followed Hyperlink" xfId="9410" hidden="1" builtinId="9"/>
    <cellStyle name="Followed Hyperlink" xfId="9411" hidden="1" builtinId="9"/>
    <cellStyle name="Followed Hyperlink" xfId="9412" hidden="1" builtinId="9"/>
    <cellStyle name="Followed Hyperlink" xfId="9413" hidden="1" builtinId="9"/>
    <cellStyle name="Followed Hyperlink" xfId="9414" hidden="1" builtinId="9"/>
    <cellStyle name="Followed Hyperlink" xfId="9415" hidden="1" builtinId="9"/>
    <cellStyle name="Followed Hyperlink" xfId="9416" hidden="1" builtinId="9"/>
    <cellStyle name="Followed Hyperlink" xfId="9417" hidden="1" builtinId="9"/>
    <cellStyle name="Followed Hyperlink" xfId="9418" hidden="1" builtinId="9"/>
    <cellStyle name="Followed Hyperlink" xfId="9419" hidden="1" builtinId="9"/>
    <cellStyle name="Followed Hyperlink" xfId="9420" hidden="1" builtinId="9"/>
    <cellStyle name="Followed Hyperlink" xfId="9421" hidden="1" builtinId="9"/>
    <cellStyle name="Followed Hyperlink" xfId="9422" hidden="1" builtinId="9"/>
    <cellStyle name="Followed Hyperlink" xfId="9423" hidden="1" builtinId="9"/>
    <cellStyle name="Followed Hyperlink" xfId="9424" hidden="1" builtinId="9"/>
    <cellStyle name="Followed Hyperlink" xfId="9425" hidden="1" builtinId="9"/>
    <cellStyle name="Followed Hyperlink" xfId="9426" hidden="1" builtinId="9"/>
    <cellStyle name="Followed Hyperlink" xfId="9427" hidden="1" builtinId="9"/>
    <cellStyle name="Followed Hyperlink" xfId="9428" hidden="1" builtinId="9"/>
    <cellStyle name="Followed Hyperlink" xfId="9429" hidden="1" builtinId="9"/>
    <cellStyle name="Followed Hyperlink" xfId="9430" hidden="1" builtinId="9"/>
    <cellStyle name="Followed Hyperlink" xfId="9431" hidden="1" builtinId="9"/>
    <cellStyle name="Followed Hyperlink" xfId="9432" hidden="1" builtinId="9"/>
    <cellStyle name="Followed Hyperlink" xfId="9433" hidden="1" builtinId="9"/>
    <cellStyle name="Followed Hyperlink" xfId="9434" hidden="1" builtinId="9"/>
    <cellStyle name="Followed Hyperlink" xfId="9435" hidden="1" builtinId="9"/>
    <cellStyle name="Followed Hyperlink" xfId="9436" hidden="1" builtinId="9"/>
    <cellStyle name="Followed Hyperlink" xfId="9437" hidden="1" builtinId="9"/>
    <cellStyle name="Followed Hyperlink" xfId="9438" hidden="1" builtinId="9"/>
    <cellStyle name="Followed Hyperlink" xfId="9439" hidden="1" builtinId="9"/>
    <cellStyle name="Followed Hyperlink" xfId="9440" hidden="1" builtinId="9"/>
    <cellStyle name="Followed Hyperlink" xfId="9441" hidden="1" builtinId="9"/>
    <cellStyle name="Followed Hyperlink" xfId="9442" hidden="1" builtinId="9"/>
    <cellStyle name="Followed Hyperlink" xfId="9443" hidden="1" builtinId="9"/>
    <cellStyle name="Followed Hyperlink" xfId="9444" hidden="1" builtinId="9"/>
    <cellStyle name="Followed Hyperlink" xfId="9445" hidden="1" builtinId="9"/>
    <cellStyle name="Followed Hyperlink" xfId="9446" hidden="1" builtinId="9"/>
    <cellStyle name="Followed Hyperlink" xfId="9447" hidden="1" builtinId="9"/>
    <cellStyle name="Followed Hyperlink" xfId="9448" hidden="1" builtinId="9"/>
    <cellStyle name="Followed Hyperlink" xfId="9449" hidden="1" builtinId="9"/>
    <cellStyle name="Followed Hyperlink" xfId="9450" hidden="1" builtinId="9"/>
    <cellStyle name="Followed Hyperlink" xfId="9451" hidden="1" builtinId="9"/>
    <cellStyle name="Followed Hyperlink" xfId="9452" hidden="1" builtinId="9"/>
    <cellStyle name="Followed Hyperlink" xfId="9453" hidden="1" builtinId="9"/>
    <cellStyle name="Followed Hyperlink" xfId="9454" hidden="1" builtinId="9"/>
    <cellStyle name="Followed Hyperlink" xfId="9455" hidden="1" builtinId="9"/>
    <cellStyle name="Followed Hyperlink" xfId="9456" hidden="1" builtinId="9"/>
    <cellStyle name="Followed Hyperlink" xfId="9457" hidden="1" builtinId="9"/>
    <cellStyle name="Followed Hyperlink" xfId="9458" hidden="1" builtinId="9"/>
    <cellStyle name="Followed Hyperlink" xfId="9459" hidden="1" builtinId="9"/>
    <cellStyle name="Followed Hyperlink" xfId="9460" hidden="1" builtinId="9"/>
    <cellStyle name="Followed Hyperlink" xfId="9461" hidden="1" builtinId="9"/>
    <cellStyle name="Followed Hyperlink" xfId="9462" hidden="1" builtinId="9"/>
    <cellStyle name="Followed Hyperlink" xfId="9463" hidden="1" builtinId="9"/>
    <cellStyle name="Followed Hyperlink" xfId="9464" hidden="1" builtinId="9"/>
    <cellStyle name="Followed Hyperlink" xfId="9465" hidden="1" builtinId="9"/>
    <cellStyle name="Followed Hyperlink" xfId="9466" hidden="1" builtinId="9"/>
    <cellStyle name="Followed Hyperlink" xfId="9467" hidden="1" builtinId="9"/>
    <cellStyle name="Followed Hyperlink" xfId="9468" hidden="1" builtinId="9"/>
    <cellStyle name="Followed Hyperlink" xfId="9469" hidden="1" builtinId="9"/>
    <cellStyle name="Followed Hyperlink" xfId="9470" hidden="1" builtinId="9"/>
    <cellStyle name="Followed Hyperlink" xfId="9471" hidden="1" builtinId="9"/>
    <cellStyle name="Followed Hyperlink" xfId="9472" hidden="1" builtinId="9"/>
    <cellStyle name="Followed Hyperlink" xfId="9473" hidden="1" builtinId="9"/>
    <cellStyle name="Followed Hyperlink" xfId="9474" hidden="1" builtinId="9"/>
    <cellStyle name="Followed Hyperlink" xfId="9475" hidden="1" builtinId="9"/>
    <cellStyle name="Followed Hyperlink" xfId="9476" hidden="1" builtinId="9"/>
    <cellStyle name="Followed Hyperlink" xfId="9477" hidden="1" builtinId="9"/>
    <cellStyle name="Followed Hyperlink" xfId="9478" hidden="1" builtinId="9"/>
    <cellStyle name="Followed Hyperlink" xfId="9479" hidden="1" builtinId="9"/>
    <cellStyle name="Followed Hyperlink" xfId="9480" hidden="1" builtinId="9"/>
    <cellStyle name="Followed Hyperlink" xfId="9481" hidden="1" builtinId="9"/>
    <cellStyle name="Followed Hyperlink" xfId="9482" hidden="1" builtinId="9"/>
    <cellStyle name="Followed Hyperlink" xfId="9483" hidden="1" builtinId="9"/>
    <cellStyle name="Followed Hyperlink" xfId="9484" hidden="1" builtinId="9"/>
    <cellStyle name="Followed Hyperlink" xfId="9485" hidden="1" builtinId="9"/>
    <cellStyle name="Followed Hyperlink" xfId="9486" hidden="1" builtinId="9"/>
    <cellStyle name="Followed Hyperlink" xfId="9487" hidden="1" builtinId="9"/>
    <cellStyle name="Followed Hyperlink" xfId="9488" hidden="1" builtinId="9"/>
    <cellStyle name="Followed Hyperlink" xfId="9489" hidden="1" builtinId="9"/>
    <cellStyle name="Followed Hyperlink" xfId="9490" hidden="1" builtinId="9"/>
    <cellStyle name="Followed Hyperlink" xfId="9491" hidden="1" builtinId="9"/>
    <cellStyle name="Followed Hyperlink" xfId="9492" hidden="1" builtinId="9"/>
    <cellStyle name="Followed Hyperlink" xfId="9493" hidden="1" builtinId="9"/>
    <cellStyle name="Followed Hyperlink" xfId="9494" hidden="1" builtinId="9"/>
    <cellStyle name="Followed Hyperlink" xfId="9495" hidden="1" builtinId="9"/>
    <cellStyle name="Followed Hyperlink" xfId="9496" hidden="1" builtinId="9"/>
    <cellStyle name="Followed Hyperlink" xfId="9497" hidden="1" builtinId="9"/>
    <cellStyle name="Followed Hyperlink" xfId="9498" hidden="1" builtinId="9"/>
    <cellStyle name="Followed Hyperlink" xfId="9499" hidden="1" builtinId="9"/>
    <cellStyle name="Followed Hyperlink" xfId="9500" hidden="1" builtinId="9"/>
    <cellStyle name="Followed Hyperlink" xfId="9501" hidden="1" builtinId="9"/>
    <cellStyle name="Followed Hyperlink" xfId="9502" hidden="1" builtinId="9"/>
    <cellStyle name="Followed Hyperlink" xfId="9503" hidden="1" builtinId="9"/>
    <cellStyle name="Followed Hyperlink" xfId="9504" hidden="1" builtinId="9"/>
    <cellStyle name="Followed Hyperlink" xfId="9505" hidden="1" builtinId="9"/>
    <cellStyle name="Followed Hyperlink" xfId="9506" hidden="1" builtinId="9"/>
    <cellStyle name="Followed Hyperlink" xfId="9507" hidden="1" builtinId="9"/>
    <cellStyle name="Followed Hyperlink" xfId="9508" hidden="1" builtinId="9"/>
    <cellStyle name="Followed Hyperlink" xfId="9509" hidden="1" builtinId="9"/>
    <cellStyle name="Followed Hyperlink" xfId="9510" hidden="1" builtinId="9"/>
    <cellStyle name="Followed Hyperlink" xfId="9511" hidden="1" builtinId="9"/>
    <cellStyle name="Followed Hyperlink" xfId="9512" hidden="1" builtinId="9"/>
    <cellStyle name="Followed Hyperlink" xfId="9513" hidden="1" builtinId="9"/>
    <cellStyle name="Followed Hyperlink" xfId="9514" hidden="1" builtinId="9"/>
    <cellStyle name="Followed Hyperlink" xfId="9515" hidden="1" builtinId="9"/>
    <cellStyle name="Followed Hyperlink" xfId="9516" hidden="1" builtinId="9"/>
    <cellStyle name="Followed Hyperlink" xfId="9517" hidden="1" builtinId="9"/>
    <cellStyle name="Followed Hyperlink" xfId="9518" hidden="1" builtinId="9"/>
    <cellStyle name="Followed Hyperlink" xfId="9519" hidden="1" builtinId="9"/>
    <cellStyle name="Followed Hyperlink" xfId="9520" hidden="1" builtinId="9"/>
    <cellStyle name="Followed Hyperlink" xfId="9521" hidden="1" builtinId="9"/>
    <cellStyle name="Followed Hyperlink" xfId="9522" hidden="1" builtinId="9"/>
    <cellStyle name="Followed Hyperlink" xfId="9523" hidden="1" builtinId="9"/>
    <cellStyle name="Followed Hyperlink" xfId="9524" hidden="1" builtinId="9"/>
    <cellStyle name="Followed Hyperlink" xfId="9525" hidden="1" builtinId="9"/>
    <cellStyle name="Followed Hyperlink" xfId="9526" hidden="1" builtinId="9"/>
    <cellStyle name="Followed Hyperlink" xfId="9527" hidden="1" builtinId="9"/>
    <cellStyle name="Followed Hyperlink" xfId="9528" hidden="1" builtinId="9"/>
    <cellStyle name="Followed Hyperlink" xfId="9529" hidden="1" builtinId="9"/>
    <cellStyle name="Followed Hyperlink" xfId="9530" hidden="1" builtinId="9"/>
    <cellStyle name="Followed Hyperlink" xfId="9531" hidden="1" builtinId="9"/>
    <cellStyle name="Followed Hyperlink" xfId="9532" hidden="1" builtinId="9"/>
    <cellStyle name="Followed Hyperlink" xfId="9533" hidden="1" builtinId="9"/>
    <cellStyle name="Followed Hyperlink" xfId="9534" hidden="1" builtinId="9"/>
    <cellStyle name="Followed Hyperlink" xfId="9535" hidden="1" builtinId="9"/>
    <cellStyle name="Followed Hyperlink" xfId="9536" hidden="1" builtinId="9"/>
    <cellStyle name="Followed Hyperlink" xfId="9537" hidden="1" builtinId="9"/>
    <cellStyle name="Followed Hyperlink" xfId="9538" hidden="1" builtinId="9"/>
    <cellStyle name="Followed Hyperlink" xfId="9539" hidden="1" builtinId="9"/>
    <cellStyle name="Followed Hyperlink" xfId="9540" hidden="1" builtinId="9"/>
    <cellStyle name="Followed Hyperlink" xfId="9541" hidden="1" builtinId="9"/>
    <cellStyle name="Followed Hyperlink" xfId="9542" hidden="1" builtinId="9"/>
    <cellStyle name="Followed Hyperlink" xfId="9543" hidden="1" builtinId="9"/>
    <cellStyle name="Followed Hyperlink" xfId="9544" hidden="1" builtinId="9"/>
    <cellStyle name="Followed Hyperlink" xfId="9545" hidden="1" builtinId="9"/>
    <cellStyle name="Followed Hyperlink" xfId="9546" hidden="1" builtinId="9"/>
    <cellStyle name="Followed Hyperlink" xfId="9547" hidden="1" builtinId="9"/>
    <cellStyle name="Followed Hyperlink" xfId="9548" hidden="1" builtinId="9"/>
    <cellStyle name="Followed Hyperlink" xfId="9549" hidden="1" builtinId="9"/>
    <cellStyle name="Followed Hyperlink" xfId="9550" hidden="1" builtinId="9"/>
    <cellStyle name="Followed Hyperlink" xfId="9551" hidden="1" builtinId="9"/>
    <cellStyle name="Followed Hyperlink" xfId="9552" hidden="1" builtinId="9"/>
    <cellStyle name="Followed Hyperlink" xfId="9553" hidden="1" builtinId="9"/>
    <cellStyle name="Followed Hyperlink" xfId="9554" hidden="1" builtinId="9"/>
    <cellStyle name="Followed Hyperlink" xfId="9555" hidden="1" builtinId="9"/>
    <cellStyle name="Followed Hyperlink" xfId="9556" hidden="1" builtinId="9"/>
    <cellStyle name="Followed Hyperlink" xfId="9557" hidden="1" builtinId="9"/>
    <cellStyle name="Followed Hyperlink" xfId="9558" hidden="1" builtinId="9"/>
    <cellStyle name="Followed Hyperlink" xfId="9559" hidden="1" builtinId="9"/>
    <cellStyle name="Followed Hyperlink" xfId="9560" hidden="1" builtinId="9"/>
    <cellStyle name="Followed Hyperlink" xfId="9561" hidden="1" builtinId="9"/>
    <cellStyle name="Followed Hyperlink" xfId="9562" hidden="1" builtinId="9"/>
    <cellStyle name="Followed Hyperlink" xfId="9563" hidden="1" builtinId="9"/>
    <cellStyle name="Followed Hyperlink" xfId="9564" hidden="1" builtinId="9"/>
    <cellStyle name="Followed Hyperlink" xfId="9565" hidden="1" builtinId="9"/>
    <cellStyle name="Followed Hyperlink" xfId="9566" hidden="1" builtinId="9"/>
    <cellStyle name="Followed Hyperlink" xfId="9567" hidden="1" builtinId="9"/>
    <cellStyle name="Followed Hyperlink" xfId="9568" hidden="1" builtinId="9"/>
    <cellStyle name="Followed Hyperlink" xfId="9569" hidden="1" builtinId="9"/>
    <cellStyle name="Followed Hyperlink" xfId="9570" hidden="1" builtinId="9"/>
    <cellStyle name="Followed Hyperlink" xfId="9571" hidden="1" builtinId="9"/>
    <cellStyle name="Followed Hyperlink" xfId="9572" hidden="1" builtinId="9"/>
    <cellStyle name="Followed Hyperlink" xfId="9573" hidden="1" builtinId="9"/>
    <cellStyle name="Followed Hyperlink" xfId="9574" hidden="1" builtinId="9"/>
    <cellStyle name="Followed Hyperlink" xfId="9575" hidden="1" builtinId="9"/>
    <cellStyle name="Followed Hyperlink" xfId="9576" hidden="1" builtinId="9"/>
    <cellStyle name="Followed Hyperlink" xfId="9577" hidden="1" builtinId="9"/>
    <cellStyle name="Followed Hyperlink" xfId="9578" hidden="1" builtinId="9"/>
    <cellStyle name="Followed Hyperlink" xfId="9579" hidden="1" builtinId="9"/>
    <cellStyle name="Followed Hyperlink" xfId="9580" hidden="1" builtinId="9"/>
    <cellStyle name="Followed Hyperlink" xfId="9581" hidden="1" builtinId="9"/>
    <cellStyle name="Followed Hyperlink" xfId="9582" hidden="1" builtinId="9"/>
    <cellStyle name="Followed Hyperlink" xfId="9583" hidden="1" builtinId="9"/>
    <cellStyle name="Followed Hyperlink" xfId="9584" hidden="1" builtinId="9"/>
    <cellStyle name="Followed Hyperlink" xfId="9585" hidden="1" builtinId="9"/>
    <cellStyle name="Followed Hyperlink" xfId="9586" hidden="1" builtinId="9"/>
    <cellStyle name="Followed Hyperlink" xfId="9587" hidden="1" builtinId="9"/>
    <cellStyle name="Followed Hyperlink" xfId="9588" hidden="1" builtinId="9"/>
    <cellStyle name="Followed Hyperlink" xfId="9589" hidden="1" builtinId="9"/>
    <cellStyle name="Followed Hyperlink" xfId="9590" hidden="1" builtinId="9"/>
    <cellStyle name="Followed Hyperlink" xfId="9591" hidden="1" builtinId="9"/>
    <cellStyle name="Followed Hyperlink" xfId="9592" hidden="1" builtinId="9"/>
    <cellStyle name="Followed Hyperlink" xfId="9593" hidden="1" builtinId="9"/>
    <cellStyle name="Followed Hyperlink" xfId="9594" hidden="1" builtinId="9"/>
    <cellStyle name="Followed Hyperlink" xfId="9595" hidden="1" builtinId="9"/>
    <cellStyle name="Followed Hyperlink" xfId="9596" hidden="1" builtinId="9"/>
    <cellStyle name="Followed Hyperlink" xfId="9597" hidden="1" builtinId="9"/>
    <cellStyle name="Followed Hyperlink" xfId="9598" hidden="1" builtinId="9"/>
    <cellStyle name="Followed Hyperlink" xfId="9599" hidden="1" builtinId="9"/>
    <cellStyle name="Followed Hyperlink" xfId="9600" hidden="1" builtinId="9"/>
    <cellStyle name="Followed Hyperlink" xfId="9601" hidden="1" builtinId="9"/>
    <cellStyle name="Followed Hyperlink" xfId="9602" hidden="1" builtinId="9"/>
    <cellStyle name="Followed Hyperlink" xfId="9603" hidden="1" builtinId="9"/>
    <cellStyle name="Followed Hyperlink" xfId="9604" hidden="1" builtinId="9"/>
    <cellStyle name="Followed Hyperlink" xfId="9605" hidden="1" builtinId="9"/>
    <cellStyle name="Followed Hyperlink" xfId="9606" hidden="1" builtinId="9"/>
    <cellStyle name="Followed Hyperlink" xfId="9607" hidden="1" builtinId="9"/>
    <cellStyle name="Followed Hyperlink" xfId="9608" hidden="1" builtinId="9"/>
    <cellStyle name="Followed Hyperlink" xfId="9609" hidden="1" builtinId="9"/>
    <cellStyle name="Followed Hyperlink" xfId="9610" hidden="1" builtinId="9"/>
    <cellStyle name="Followed Hyperlink" xfId="9611" hidden="1" builtinId="9"/>
    <cellStyle name="Followed Hyperlink" xfId="9612" hidden="1" builtinId="9"/>
    <cellStyle name="Followed Hyperlink" xfId="9613" hidden="1" builtinId="9"/>
    <cellStyle name="Followed Hyperlink" xfId="9614" hidden="1" builtinId="9"/>
    <cellStyle name="Followed Hyperlink" xfId="9615" hidden="1" builtinId="9"/>
    <cellStyle name="Followed Hyperlink" xfId="9616" hidden="1" builtinId="9"/>
    <cellStyle name="Followed Hyperlink" xfId="9617" hidden="1" builtinId="9"/>
    <cellStyle name="Followed Hyperlink" xfId="9618" hidden="1" builtinId="9"/>
    <cellStyle name="Followed Hyperlink" xfId="9619" hidden="1" builtinId="9"/>
    <cellStyle name="Followed Hyperlink" xfId="9620" hidden="1" builtinId="9"/>
    <cellStyle name="Followed Hyperlink" xfId="9621" hidden="1" builtinId="9"/>
    <cellStyle name="Followed Hyperlink" xfId="9622" hidden="1" builtinId="9"/>
    <cellStyle name="Followed Hyperlink" xfId="9623" hidden="1" builtinId="9"/>
    <cellStyle name="Followed Hyperlink" xfId="9624" hidden="1" builtinId="9"/>
    <cellStyle name="Followed Hyperlink" xfId="9625" hidden="1" builtinId="9"/>
    <cellStyle name="Followed Hyperlink" xfId="9626" hidden="1" builtinId="9"/>
    <cellStyle name="Followed Hyperlink" xfId="9627" hidden="1" builtinId="9"/>
    <cellStyle name="Followed Hyperlink" xfId="9628" hidden="1" builtinId="9"/>
    <cellStyle name="Followed Hyperlink" xfId="9629" hidden="1" builtinId="9"/>
    <cellStyle name="Followed Hyperlink" xfId="9630" hidden="1" builtinId="9"/>
    <cellStyle name="Followed Hyperlink" xfId="9631" hidden="1" builtinId="9"/>
    <cellStyle name="Followed Hyperlink" xfId="9632" hidden="1" builtinId="9"/>
    <cellStyle name="Followed Hyperlink" xfId="9633" hidden="1" builtinId="9"/>
    <cellStyle name="Followed Hyperlink" xfId="9634" hidden="1" builtinId="9"/>
    <cellStyle name="Followed Hyperlink" xfId="9635" hidden="1" builtinId="9"/>
    <cellStyle name="Followed Hyperlink" xfId="9636" hidden="1" builtinId="9"/>
    <cellStyle name="Followed Hyperlink" xfId="9637" hidden="1" builtinId="9"/>
    <cellStyle name="Followed Hyperlink" xfId="9638" hidden="1" builtinId="9"/>
    <cellStyle name="Followed Hyperlink" xfId="9639" hidden="1" builtinId="9"/>
    <cellStyle name="Followed Hyperlink" xfId="9640" hidden="1" builtinId="9"/>
    <cellStyle name="Followed Hyperlink" xfId="9641" hidden="1" builtinId="9"/>
    <cellStyle name="Followed Hyperlink" xfId="9642" hidden="1" builtinId="9"/>
    <cellStyle name="Followed Hyperlink" xfId="9643" hidden="1" builtinId="9"/>
    <cellStyle name="Followed Hyperlink" xfId="9644" hidden="1" builtinId="9"/>
    <cellStyle name="Followed Hyperlink" xfId="9645" hidden="1" builtinId="9"/>
    <cellStyle name="Followed Hyperlink" xfId="9646" hidden="1" builtinId="9"/>
    <cellStyle name="Followed Hyperlink" xfId="9647" hidden="1" builtinId="9"/>
    <cellStyle name="Followed Hyperlink" xfId="9648" hidden="1" builtinId="9"/>
    <cellStyle name="Followed Hyperlink" xfId="9649" hidden="1" builtinId="9"/>
    <cellStyle name="Followed Hyperlink" xfId="9650" hidden="1" builtinId="9"/>
    <cellStyle name="Followed Hyperlink" xfId="9651" hidden="1" builtinId="9"/>
    <cellStyle name="Followed Hyperlink" xfId="9652" hidden="1" builtinId="9"/>
    <cellStyle name="Followed Hyperlink" xfId="9653" hidden="1" builtinId="9"/>
    <cellStyle name="Followed Hyperlink" xfId="9654" hidden="1" builtinId="9"/>
    <cellStyle name="Followed Hyperlink" xfId="9655" hidden="1" builtinId="9"/>
    <cellStyle name="Followed Hyperlink" xfId="9656" hidden="1" builtinId="9"/>
    <cellStyle name="Followed Hyperlink" xfId="9657" hidden="1" builtinId="9"/>
    <cellStyle name="Followed Hyperlink" xfId="9658" hidden="1" builtinId="9"/>
    <cellStyle name="Followed Hyperlink" xfId="9659" hidden="1" builtinId="9"/>
    <cellStyle name="Followed Hyperlink" xfId="9660" hidden="1" builtinId="9"/>
    <cellStyle name="Followed Hyperlink" xfId="9661" hidden="1" builtinId="9"/>
    <cellStyle name="Followed Hyperlink" xfId="9662" hidden="1" builtinId="9"/>
    <cellStyle name="Followed Hyperlink" xfId="9663" hidden="1" builtinId="9"/>
    <cellStyle name="Followed Hyperlink" xfId="9664" hidden="1" builtinId="9"/>
    <cellStyle name="Followed Hyperlink" xfId="9665" hidden="1" builtinId="9"/>
    <cellStyle name="Followed Hyperlink" xfId="9666" hidden="1" builtinId="9"/>
    <cellStyle name="Followed Hyperlink" xfId="9667" hidden="1" builtinId="9"/>
    <cellStyle name="Followed Hyperlink" xfId="9668" hidden="1" builtinId="9"/>
    <cellStyle name="Followed Hyperlink" xfId="9669" hidden="1" builtinId="9"/>
    <cellStyle name="Followed Hyperlink" xfId="9670" hidden="1" builtinId="9"/>
    <cellStyle name="Followed Hyperlink" xfId="9671" hidden="1" builtinId="9"/>
    <cellStyle name="Followed Hyperlink" xfId="9672" hidden="1" builtinId="9"/>
    <cellStyle name="Followed Hyperlink" xfId="9673" hidden="1" builtinId="9"/>
    <cellStyle name="Followed Hyperlink" xfId="9674" hidden="1" builtinId="9"/>
    <cellStyle name="Followed Hyperlink" xfId="9675" hidden="1" builtinId="9"/>
    <cellStyle name="Followed Hyperlink" xfId="9676" hidden="1" builtinId="9"/>
    <cellStyle name="Followed Hyperlink" xfId="9677" hidden="1" builtinId="9"/>
    <cellStyle name="Followed Hyperlink" xfId="9678" hidden="1" builtinId="9"/>
    <cellStyle name="Followed Hyperlink" xfId="9679" hidden="1" builtinId="9"/>
    <cellStyle name="Followed Hyperlink" xfId="9680" hidden="1" builtinId="9"/>
    <cellStyle name="Followed Hyperlink" xfId="9681" hidden="1" builtinId="9"/>
    <cellStyle name="Followed Hyperlink" xfId="9682" hidden="1" builtinId="9"/>
    <cellStyle name="Followed Hyperlink" xfId="9683" hidden="1" builtinId="9"/>
    <cellStyle name="Followed Hyperlink" xfId="9684" hidden="1" builtinId="9"/>
    <cellStyle name="Followed Hyperlink" xfId="9685" hidden="1" builtinId="9"/>
    <cellStyle name="Followed Hyperlink" xfId="9686" hidden="1" builtinId="9"/>
    <cellStyle name="Followed Hyperlink" xfId="9687" hidden="1" builtinId="9"/>
    <cellStyle name="Followed Hyperlink" xfId="9688" hidden="1" builtinId="9"/>
    <cellStyle name="Followed Hyperlink" xfId="9689" hidden="1" builtinId="9"/>
    <cellStyle name="Followed Hyperlink" xfId="9690" hidden="1" builtinId="9"/>
    <cellStyle name="Followed Hyperlink" xfId="9691" hidden="1" builtinId="9"/>
    <cellStyle name="Followed Hyperlink" xfId="9692" hidden="1" builtinId="9"/>
    <cellStyle name="Followed Hyperlink" xfId="9693" hidden="1" builtinId="9"/>
    <cellStyle name="Followed Hyperlink" xfId="9694" hidden="1" builtinId="9"/>
    <cellStyle name="Followed Hyperlink" xfId="9695" hidden="1" builtinId="9"/>
    <cellStyle name="Followed Hyperlink" xfId="9696" hidden="1" builtinId="9"/>
    <cellStyle name="Followed Hyperlink" xfId="9697" hidden="1" builtinId="9"/>
    <cellStyle name="Followed Hyperlink" xfId="9698" hidden="1" builtinId="9"/>
    <cellStyle name="Followed Hyperlink" xfId="9699" hidden="1" builtinId="9"/>
    <cellStyle name="Followed Hyperlink" xfId="9700" hidden="1" builtinId="9"/>
    <cellStyle name="Followed Hyperlink" xfId="9701" hidden="1" builtinId="9"/>
    <cellStyle name="Followed Hyperlink" xfId="9702" hidden="1" builtinId="9"/>
    <cellStyle name="Followed Hyperlink" xfId="9703" hidden="1" builtinId="9"/>
    <cellStyle name="Followed Hyperlink" xfId="9704" hidden="1" builtinId="9"/>
    <cellStyle name="Followed Hyperlink" xfId="9705" hidden="1" builtinId="9"/>
    <cellStyle name="Followed Hyperlink" xfId="9706" hidden="1" builtinId="9"/>
    <cellStyle name="Followed Hyperlink" xfId="9707" hidden="1" builtinId="9"/>
    <cellStyle name="Followed Hyperlink" xfId="9708" hidden="1" builtinId="9"/>
    <cellStyle name="Followed Hyperlink" xfId="9709" hidden="1" builtinId="9"/>
    <cellStyle name="Followed Hyperlink" xfId="9710" hidden="1" builtinId="9"/>
    <cellStyle name="Followed Hyperlink" xfId="9711" hidden="1" builtinId="9"/>
    <cellStyle name="Followed Hyperlink" xfId="9712" hidden="1" builtinId="9"/>
    <cellStyle name="Followed Hyperlink" xfId="9713" hidden="1" builtinId="9"/>
    <cellStyle name="Followed Hyperlink" xfId="9714" hidden="1" builtinId="9"/>
    <cellStyle name="Followed Hyperlink" xfId="9715" hidden="1" builtinId="9"/>
    <cellStyle name="Followed Hyperlink" xfId="9716" hidden="1" builtinId="9"/>
    <cellStyle name="Followed Hyperlink" xfId="9717" hidden="1" builtinId="9"/>
    <cellStyle name="Followed Hyperlink" xfId="9718" hidden="1" builtinId="9"/>
    <cellStyle name="Followed Hyperlink" xfId="9719" hidden="1" builtinId="9"/>
    <cellStyle name="Followed Hyperlink" xfId="9720" hidden="1" builtinId="9"/>
    <cellStyle name="Followed Hyperlink" xfId="9721" hidden="1" builtinId="9"/>
    <cellStyle name="Followed Hyperlink" xfId="9722" hidden="1" builtinId="9"/>
    <cellStyle name="Followed Hyperlink" xfId="9723" hidden="1" builtinId="9"/>
    <cellStyle name="Followed Hyperlink" xfId="9724" hidden="1" builtinId="9"/>
    <cellStyle name="Followed Hyperlink" xfId="9725" hidden="1" builtinId="9"/>
    <cellStyle name="Followed Hyperlink" xfId="9726" hidden="1" builtinId="9"/>
    <cellStyle name="Followed Hyperlink" xfId="9727" hidden="1" builtinId="9"/>
    <cellStyle name="Followed Hyperlink" xfId="9728" hidden="1" builtinId="9"/>
    <cellStyle name="Followed Hyperlink" xfId="9729" hidden="1" builtinId="9"/>
    <cellStyle name="Followed Hyperlink" xfId="9730" hidden="1" builtinId="9"/>
    <cellStyle name="Followed Hyperlink" xfId="9731" hidden="1" builtinId="9"/>
    <cellStyle name="Followed Hyperlink" xfId="9732" hidden="1" builtinId="9"/>
    <cellStyle name="Followed Hyperlink" xfId="9733" hidden="1" builtinId="9"/>
    <cellStyle name="Followed Hyperlink" xfId="9734" hidden="1" builtinId="9"/>
    <cellStyle name="Followed Hyperlink" xfId="9735" hidden="1" builtinId="9"/>
    <cellStyle name="Followed Hyperlink" xfId="9736" hidden="1" builtinId="9"/>
    <cellStyle name="Followed Hyperlink" xfId="9737" hidden="1" builtinId="9"/>
    <cellStyle name="Followed Hyperlink" xfId="9738" hidden="1" builtinId="9"/>
    <cellStyle name="Followed Hyperlink" xfId="9739" hidden="1" builtinId="9"/>
    <cellStyle name="Followed Hyperlink" xfId="9740" hidden="1" builtinId="9"/>
    <cellStyle name="Followed Hyperlink" xfId="9741" hidden="1" builtinId="9"/>
    <cellStyle name="Followed Hyperlink" xfId="9742" hidden="1" builtinId="9"/>
    <cellStyle name="Followed Hyperlink" xfId="9743" hidden="1" builtinId="9"/>
    <cellStyle name="Followed Hyperlink" xfId="9744" hidden="1" builtinId="9"/>
    <cellStyle name="Followed Hyperlink" xfId="9745" hidden="1" builtinId="9"/>
    <cellStyle name="Followed Hyperlink" xfId="9746" hidden="1" builtinId="9"/>
    <cellStyle name="Followed Hyperlink" xfId="9747" hidden="1" builtinId="9"/>
    <cellStyle name="Followed Hyperlink" xfId="9748" hidden="1" builtinId="9"/>
    <cellStyle name="Followed Hyperlink" xfId="9749" hidden="1" builtinId="9"/>
    <cellStyle name="Followed Hyperlink" xfId="9750" hidden="1" builtinId="9"/>
    <cellStyle name="Followed Hyperlink" xfId="9751" hidden="1" builtinId="9"/>
    <cellStyle name="Followed Hyperlink" xfId="9752" hidden="1" builtinId="9"/>
    <cellStyle name="Followed Hyperlink" xfId="9753" hidden="1" builtinId="9"/>
    <cellStyle name="Followed Hyperlink" xfId="9754" hidden="1" builtinId="9"/>
    <cellStyle name="Followed Hyperlink" xfId="9755" hidden="1" builtinId="9"/>
    <cellStyle name="Followed Hyperlink" xfId="9756" hidden="1" builtinId="9"/>
    <cellStyle name="Followed Hyperlink" xfId="9757" hidden="1" builtinId="9"/>
    <cellStyle name="Followed Hyperlink" xfId="9758" hidden="1" builtinId="9"/>
    <cellStyle name="Followed Hyperlink" xfId="9759" hidden="1" builtinId="9"/>
    <cellStyle name="Followed Hyperlink" xfId="9760" hidden="1" builtinId="9"/>
    <cellStyle name="Calculation 2 10" xfId="9761"/>
    <cellStyle name="Heading 3 2 8" xfId="9762"/>
    <cellStyle name="Input 2 10" xfId="9763"/>
    <cellStyle name="Note 3 4" xfId="9764"/>
    <cellStyle name="Note 2 12" xfId="9765"/>
    <cellStyle name="Output 2 10" xfId="9766"/>
    <cellStyle name="Total 2 11" xfId="9767"/>
    <cellStyle name="Calculation 2 2 3" xfId="9768"/>
    <cellStyle name="Input 2 2 3" xfId="9769"/>
    <cellStyle name="Note 3 2 3" xfId="9770"/>
    <cellStyle name="Note 2 2 5" xfId="9771"/>
    <cellStyle name="Output 2 2 3" xfId="9772"/>
    <cellStyle name="Total 2 2 3" xfId="9773"/>
    <cellStyle name="Style 23 2 2 3" xfId="9774"/>
    <cellStyle name="Style 23 3 3" xfId="9775"/>
    <cellStyle name="Calculation 2 3 2" xfId="9776"/>
    <cellStyle name="Input 2 3 2" xfId="9777"/>
    <cellStyle name="Note 3 3 2" xfId="9778"/>
    <cellStyle name="Note 2 3 3" xfId="9779"/>
    <cellStyle name="Output 2 3 2" xfId="9780"/>
    <cellStyle name="Total 2 3 2" xfId="9781"/>
    <cellStyle name="Calculation 2 2 2 2" xfId="9782"/>
    <cellStyle name="Input 2 2 2 2" xfId="9783"/>
    <cellStyle name="Note 3 2 2 2" xfId="9784"/>
    <cellStyle name="Note 2 2 2 4" xfId="9785"/>
    <cellStyle name="Output 2 2 2 2" xfId="9786"/>
    <cellStyle name="Total 2 2 2 2" xfId="9787"/>
  </cellStyles>
  <dxfs count="11">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22" Type="http://schemas.openxmlformats.org/officeDocument/2006/relationships/externalLink" Target="externalLinks/externalLink2.xml" /><Relationship Id="rId23" Type="http://schemas.openxmlformats.org/officeDocument/2006/relationships/calcChain" Target="calcChain.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8" Type="http://schemas.openxmlformats.org/officeDocument/2006/relationships/customXml" Target="../customXml/item1.xml" /><Relationship Id="rId14" Type="http://schemas.openxmlformats.org/officeDocument/2006/relationships/worksheet" Target="worksheets/sheet13.xml" /><Relationship Id="rId15" Type="http://schemas.openxmlformats.org/officeDocument/2006/relationships/worksheet" Target="worksheets/sheet14.xml" /><Relationship Id="rId16" Type="http://schemas.openxmlformats.org/officeDocument/2006/relationships/styles" Target="styles.xml" /><Relationship Id="rId17"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9" Type="http://schemas.openxmlformats.org/officeDocument/2006/relationships/customXml" Target="../customXml/item2.xml" /><Relationship Id="rId13" Type="http://schemas.openxmlformats.org/officeDocument/2006/relationships/worksheet" Target="worksheets/sheet12.xml" /><Relationship Id="rId21" Type="http://schemas.openxmlformats.org/officeDocument/2006/relationships/externalLink" Target="externalLinks/externalLink1.xml" /><Relationship Id="rId20" Type="http://schemas.openxmlformats.org/officeDocument/2006/relationships/customXml" Target="../customXml/item3.xml" /></Relationships>
</file>

<file path=xl/ctrProps/ctrProp1.xml><?xml version="1.0" encoding="utf-8"?>
<formControlPr xmlns="http://schemas.microsoft.com/office/spreadsheetml/2009/9/main" objectType="CheckBox" lockText="1" noThreeD="1"/>
</file>

<file path=xl/ctrProps/ctrProp2.xml><?xml version="1.0" encoding="utf-8"?>
<formControlPr xmlns="http://schemas.microsoft.com/office/spreadsheetml/2009/9/main" objectType="CheckBox" lockText="1" noThreeD="1"/>
</file>

<file path=xl/ctrProps/ctrProp3.xml><?xml version="1.0" encoding="utf-8"?>
<formControlPr xmlns="http://schemas.microsoft.com/office/spreadsheetml/2009/9/main" objectType="CheckBox" lockText="1" noThreeD="1"/>
</file>

<file path=xl/ctrProps/ctrProp4.xml><?xml version="1.0" encoding="utf-8"?>
<formControlPr xmlns="http://schemas.microsoft.com/office/spreadsheetml/2009/9/main" objectType="CheckBox" lockText="1" noThreeD="1"/>
</file>

<file path=xl/ctrProps/ctrProp5.xml><?xml version="1.0" encoding="utf-8"?>
<formControlPr xmlns="http://schemas.microsoft.com/office/spreadsheetml/2009/9/main" objectType="CheckBox" lockText="1" noThreeD="1"/>
</file>

<file path=xl/ctrProps/ctrProp6.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188259</xdr:colOff>
      <xdr:row>20</xdr:row>
      <xdr:rowOff>11206</xdr:rowOff>
    </xdr:from>
    <xdr:to>
      <xdr:col>2</xdr:col>
      <xdr:colOff>7655859</xdr:colOff>
      <xdr:row>27</xdr:row>
      <xdr:rowOff>96931</xdr:rowOff>
    </xdr:to>
    <xdr:sp macro="">
      <xdr:nvSpPr>
        <xdr:cNvPr id="2" name="Text Box 50"/>
        <xdr:cNvSpPr txBox="1">
          <a:spLocks noChangeArrowheads="1"/>
        </xdr:cNvSpPr>
      </xdr:nvSpPr>
      <xdr:spPr bwMode="auto">
        <a:xfrm>
          <a:off x="190500" y="7762875"/>
          <a:ext cx="10182225" cy="1419225"/>
        </a:xfrm>
        <a:prstGeom prst="rect"/>
        <a:noFill/>
        <a:ln>
          <a:noFill/>
        </a:ln>
        <a:effectLst>
          <a:softEdge rad="31750"/>
        </a:effectLst>
        <a:extLst/>
      </xdr:spPr>
      <xdr:txBody>
        <a:bodyPr lIns="27432" tIns="22860" rIns="0" bIns="0" vertOverflow="clip" wrap="square" anchor="t" upright="1"/>
        <a:lstStyle/>
        <a:p>
          <a:pPr algn="l" rtl="0">
            <a:defRPr sz="1000"/>
          </a:pPr>
          <a:r>
            <a:rPr lang="en-CA" sz="1000" u="none" b="1" i="1"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endParaRPr lang="en-CA" sz="1000" u="none" b="1" i="1" baseline="0">
            <a:solidFill>
              <a:srgbClr val="000000"/>
            </a:solidFill>
            <a:latin typeface="Arial" pitchFamily="34" charset="0"/>
            <a:cs typeface="Arial" pitchFamily="34" charset="0"/>
          </a:endParaRPr>
        </a:p>
        <a:p>
          <a:pPr algn="l" defTabSz="914400" fontAlgn="auto" indent="0" marL="0" marR="0" hangingPunct="1" eaLnBrk="1" latinLnBrk="0" rtl="0">
            <a:lnSpc>
              <a:spcPct val="100000"/>
            </a:lnSpc>
            <a:spcBef>
              <a:spcPts val="0"/>
            </a:spcBef>
            <a:spcAft>
              <a:spcPts val="0"/>
            </a:spcAft>
            <a:buClrTx/>
            <a:buSzTx/>
            <a:buFontTx/>
            <a:buNone/>
            <a:defRPr sz="1000"/>
          </a:pPr>
          <a:r>
            <a:rPr lang="en-CA" sz="1000" b="1" i="1" baseline="0">
              <a:solidFill>
                <a:srgbClr val="000000"/>
              </a:solidFill>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u="none" b="1" i="1"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a:grpSpLocks/>
        </xdr:cNvGrpSpPr>
      </xdr:nvGrpSpPr>
      <xdr:grpSpPr>
        <a:xfrm>
          <a:off x="9525" y="0"/>
          <a:ext cx="10953750" cy="2362200"/>
          <a:chOff x="10997237" y="5479676"/>
          <a:chExt cx="8857420" cy="2022148"/>
        </a:xfrm>
      </xdr:grpSpPr>
      <xdr:pic>
        <xdr:nvPicPr>
          <xdr:cNvPr id="5" name="Picture 4"/>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6" name="Rectangle 5"/>
          <xdr:cNvSpPr/>
        </xdr:nvSpPr>
        <xdr:spPr>
          <a:xfrm>
            <a:off x="11215555" y="5956647"/>
            <a:ext cx="8566570" cy="1545177"/>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668151"/>
            <a:ext cx="389282" cy="37814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8" name="Rectangle 7"/>
          <xdr:cNvSpPr/>
        </xdr:nvSpPr>
        <xdr:spPr>
          <a:xfrm>
            <a:off x="11516930" y="5637897"/>
            <a:ext cx="1486855"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xdr:nvSpPr>
        <xdr:cNvPr id="9" name="TextBox 8"/>
        <xdr:cNvSpPr txBox="1"/>
      </xdr:nvSpPr>
      <xdr:spPr>
        <a:xfrm>
          <a:off x="8972550" y="1724025"/>
          <a:ext cx="1628775"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1</xdr:colOff>
      <xdr:row>0</xdr:row>
      <xdr:rowOff>134471</xdr:rowOff>
    </xdr:from>
    <xdr:to>
      <xdr:col>24</xdr:col>
      <xdr:colOff>508000</xdr:colOff>
      <xdr:row>11</xdr:row>
      <xdr:rowOff>137094</xdr:rowOff>
    </xdr:to>
    <xdr:grpSp>
      <xdr:nvGrpSpPr>
        <xdr:cNvPr id="2" name="Group 1"/>
        <xdr:cNvGrpSpPr>
          <a:grpSpLocks/>
        </xdr:cNvGrpSpPr>
      </xdr:nvGrpSpPr>
      <xdr:grpSpPr>
        <a:xfrm>
          <a:off x="295275" y="133350"/>
          <a:ext cx="19145250" cy="2095500"/>
          <a:chOff x="10997237"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4" name="Rectangle 3"/>
          <xdr:cNvSpPr/>
        </xdr:nvSpPr>
        <xdr:spPr>
          <a:xfrm>
            <a:off x="11148967" y="6041838"/>
            <a:ext cx="8566570" cy="130203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xdr:nvSpPr>
        <xdr:cNvPr id="7" name="TextBox 6"/>
        <xdr:cNvSpPr txBox="1"/>
      </xdr:nvSpPr>
      <xdr:spPr>
        <a:xfrm>
          <a:off x="16935450" y="1676400"/>
          <a:ext cx="2047875" cy="4191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571500" y="495300"/>
          <a:ext cx="552450" cy="5715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fLocksText="0">
      <xdr:nvSpPr>
        <xdr:cNvPr id="9" name="Rectangle 8"/>
        <xdr:cNvSpPr/>
      </xdr:nvSpPr>
      <xdr:spPr>
        <a:xfrm>
          <a:off x="1343025" y="466725"/>
          <a:ext cx="2181225" cy="41910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0</xdr:colOff>
      <xdr:row>0</xdr:row>
      <xdr:rowOff>0</xdr:rowOff>
    </xdr:from>
    <xdr:to>
      <xdr:col>19</xdr:col>
      <xdr:colOff>465667</xdr:colOff>
      <xdr:row>1</xdr:row>
      <xdr:rowOff>42334</xdr:rowOff>
    </xdr:to>
    <xdr:grpSp>
      <xdr:nvGrpSpPr>
        <xdr:cNvPr id="2" name="Group 1"/>
        <xdr:cNvGrpSpPr>
          <a:grpSpLocks/>
        </xdr:cNvGrpSpPr>
      </xdr:nvGrpSpPr>
      <xdr:grpSpPr>
        <a:xfrm>
          <a:off x="0" y="0"/>
          <a:ext cx="19421475" cy="1981200"/>
          <a:chOff x="10997237"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4" name="Rectangle 3"/>
          <xdr:cNvSpPr/>
        </xdr:nvSpPr>
        <xdr:spPr>
          <a:xfrm>
            <a:off x="11107770" y="6116284"/>
            <a:ext cx="8566570" cy="1126093"/>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40788" y="5681270"/>
            <a:ext cx="278569" cy="592393"/>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468474" y="5742942"/>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xdr:nvSpPr>
        <xdr:cNvPr id="7" name="TextBox 6"/>
        <xdr:cNvSpPr txBox="1"/>
      </xdr:nvSpPr>
      <xdr:spPr>
        <a:xfrm>
          <a:off x="17259300" y="1400175"/>
          <a:ext cx="1581150" cy="2857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95250</xdr:colOff>
      <xdr:row>0</xdr:row>
      <xdr:rowOff>152400</xdr:rowOff>
    </xdr:from>
    <xdr:to>
      <xdr:col>32</xdr:col>
      <xdr:colOff>381000</xdr:colOff>
      <xdr:row>10</xdr:row>
      <xdr:rowOff>133350</xdr:rowOff>
    </xdr:to>
    <xdr:grpSp>
      <xdr:nvGrpSpPr>
        <xdr:cNvPr id="2" name="Group 1"/>
        <xdr:cNvGrpSpPr>
          <a:grpSpLocks/>
        </xdr:cNvGrpSpPr>
      </xdr:nvGrpSpPr>
      <xdr:grpSpPr>
        <a:xfrm>
          <a:off x="95250" y="152400"/>
          <a:ext cx="28117800" cy="1885950"/>
          <a:chOff x="10997237"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4" name="Rectangle 3"/>
          <xdr:cNvSpPr/>
        </xdr:nvSpPr>
        <xdr:spPr>
          <a:xfrm>
            <a:off x="11104367" y="6026223"/>
            <a:ext cx="8566570" cy="1126093"/>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52902" y="5668151"/>
            <a:ext cx="250699" cy="499409"/>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516930" y="5647451"/>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xdr:nvSpPr>
        <xdr:cNvPr id="7" name="TextBox 6"/>
        <xdr:cNvSpPr txBox="1"/>
      </xdr:nvSpPr>
      <xdr:spPr>
        <a:xfrm>
          <a:off x="25488900" y="1504950"/>
          <a:ext cx="2305050"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66700" y="180975"/>
          <a:ext cx="14316075" cy="1895475"/>
        </a:xfrm>
        <a:prstGeom prst="rect"/>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fLocksText="0">
      <xdr:nvSpPr>
        <xdr:cNvPr id="3" name="Rectangle 2"/>
        <xdr:cNvSpPr/>
      </xdr:nvSpPr>
      <xdr:spPr>
        <a:xfrm>
          <a:off x="819150" y="790575"/>
          <a:ext cx="12906375" cy="1276350"/>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695325" y="514350"/>
          <a:ext cx="638175" cy="5715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fLocksText="0">
      <xdr:nvSpPr>
        <xdr:cNvPr id="5" name="Rectangle 4"/>
        <xdr:cNvSpPr/>
      </xdr:nvSpPr>
      <xdr:spPr>
        <a:xfrm>
          <a:off x="1419225" y="590550"/>
          <a:ext cx="4410075" cy="38100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xdr:nvSpPr>
        <xdr:cNvPr id="6" name="TextBox 5"/>
        <xdr:cNvSpPr txBox="1"/>
      </xdr:nvSpPr>
      <xdr:spPr>
        <a:xfrm>
          <a:off x="11953875" y="1571625"/>
          <a:ext cx="2314575"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66700" y="180975"/>
          <a:ext cx="21755100" cy="1895475"/>
        </a:xfrm>
        <a:prstGeom prst="rect"/>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fLocksText="0">
      <xdr:nvSpPr>
        <xdr:cNvPr id="3" name="Rectangle 2"/>
        <xdr:cNvSpPr/>
      </xdr:nvSpPr>
      <xdr:spPr>
        <a:xfrm>
          <a:off x="819150" y="790575"/>
          <a:ext cx="20345400" cy="1276350"/>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IESO programs and monthly multipliers</a:t>
          </a: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695325" y="514350"/>
          <a:ext cx="638175" cy="5715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fLocksText="0">
      <xdr:nvSpPr>
        <xdr:cNvPr id="5" name="Rectangle 4"/>
        <xdr:cNvSpPr/>
      </xdr:nvSpPr>
      <xdr:spPr>
        <a:xfrm>
          <a:off x="1419225" y="590550"/>
          <a:ext cx="7553325" cy="38100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xdr:nvSpPr>
        <xdr:cNvPr id="6" name="TextBox 5"/>
        <xdr:cNvSpPr txBox="1"/>
      </xdr:nvSpPr>
      <xdr:spPr>
        <a:xfrm>
          <a:off x="19392900" y="1571625"/>
          <a:ext cx="2314575"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297519</xdr:colOff>
      <xdr:row>1</xdr:row>
      <xdr:rowOff>96932</xdr:rowOff>
    </xdr:from>
    <xdr:to>
      <xdr:col>23</xdr:col>
      <xdr:colOff>304801</xdr:colOff>
      <xdr:row>13</xdr:row>
      <xdr:rowOff>100854</xdr:rowOff>
    </xdr:to>
    <xdr:grpSp>
      <xdr:nvGrpSpPr>
        <xdr:cNvPr id="2" name="Group 1"/>
        <xdr:cNvGrpSpPr>
          <a:grpSpLocks/>
        </xdr:cNvGrpSpPr>
      </xdr:nvGrpSpPr>
      <xdr:grpSpPr>
        <a:xfrm>
          <a:off x="295275" y="285750"/>
          <a:ext cx="15868650" cy="2295525"/>
          <a:chOff x="11012846"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012846" y="5479676"/>
            <a:ext cx="8857420" cy="1900278"/>
          </a:xfrm>
          <a:prstGeom prst="rect"/>
          <a:ln>
            <a:noFill/>
          </a:ln>
          <a:effectLst>
            <a:softEdge rad="112500"/>
          </a:effectLst>
        </xdr:spPr>
      </xdr:pic>
      <xdr:sp macro="" fLocksText="0">
        <xdr:nvSpPr>
          <xdr:cNvPr id="4" name="Rectangle 3"/>
          <xdr:cNvSpPr/>
        </xdr:nvSpPr>
        <xdr:spPr>
          <a:xfrm>
            <a:off x="11118398" y="6173855"/>
            <a:ext cx="8566570" cy="926244"/>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731384"/>
            <a:ext cx="301704" cy="440204"/>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528227" y="5740652"/>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xdr:nvSpPr>
        <xdr:cNvPr id="8" name="TextBox 7"/>
        <xdr:cNvSpPr txBox="1"/>
      </xdr:nvSpPr>
      <xdr:spPr>
        <a:xfrm>
          <a:off x="13877925" y="2009775"/>
          <a:ext cx="1790700" cy="2571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0</xdr:row>
      <xdr:rowOff>76200</xdr:rowOff>
    </xdr:from>
    <xdr:to>
      <xdr:col>6</xdr:col>
      <xdr:colOff>338667</xdr:colOff>
      <xdr:row>1</xdr:row>
      <xdr:rowOff>190500</xdr:rowOff>
    </xdr:to>
    <xdr:grpSp>
      <xdr:nvGrpSpPr>
        <xdr:cNvPr id="4" name="Group 3"/>
        <xdr:cNvGrpSpPr>
          <a:grpSpLocks/>
        </xdr:cNvGrpSpPr>
      </xdr:nvGrpSpPr>
      <xdr:grpSpPr>
        <a:xfrm>
          <a:off x="123825" y="76200"/>
          <a:ext cx="19326225" cy="1971675"/>
          <a:chOff x="10997237" y="5479676"/>
          <a:chExt cx="8857420" cy="1900278"/>
        </a:xfrm>
      </xdr:grpSpPr>
      <xdr:pic>
        <xdr:nvPicPr>
          <xdr:cNvPr id="5" name="Picture 4"/>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6" name="Rectangle 5"/>
          <xdr:cNvSpPr/>
        </xdr:nvSpPr>
        <xdr:spPr>
          <a:xfrm>
            <a:off x="11107770" y="5940347"/>
            <a:ext cx="8566570" cy="130203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668150"/>
            <a:ext cx="301704" cy="440204"/>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8" name="Rectangle 7"/>
          <xdr:cNvSpPr/>
        </xdr:nvSpPr>
        <xdr:spPr>
          <a:xfrm>
            <a:off x="11516930" y="5637897"/>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xdr:nvSpPr>
        <xdr:cNvPr id="10" name="TextBox 9"/>
        <xdr:cNvSpPr txBox="1"/>
      </xdr:nvSpPr>
      <xdr:spPr>
        <a:xfrm>
          <a:off x="17173575" y="1457325"/>
          <a:ext cx="1847850"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135155</xdr:colOff>
      <xdr:row>0</xdr:row>
      <xdr:rowOff>47006</xdr:rowOff>
    </xdr:from>
    <xdr:to>
      <xdr:col>12</xdr:col>
      <xdr:colOff>110813</xdr:colOff>
      <xdr:row>1</xdr:row>
      <xdr:rowOff>555830</xdr:rowOff>
    </xdr:to>
    <xdr:grpSp>
      <xdr:nvGrpSpPr>
        <xdr:cNvPr id="2" name="Group 1"/>
        <xdr:cNvGrpSpPr>
          <a:grpSpLocks/>
        </xdr:cNvGrpSpPr>
      </xdr:nvGrpSpPr>
      <xdr:grpSpPr>
        <a:xfrm>
          <a:off x="133350" y="47625"/>
          <a:ext cx="19754850" cy="2333625"/>
          <a:chOff x="11005139" y="5482585"/>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005139" y="5482585"/>
            <a:ext cx="8857420" cy="1900278"/>
          </a:xfrm>
          <a:prstGeom prst="rect"/>
          <a:ln>
            <a:noFill/>
          </a:ln>
          <a:effectLst>
            <a:softEdge rad="112500"/>
          </a:effectLst>
        </xdr:spPr>
      </xdr:pic>
      <xdr:sp macro="" fLocksText="0">
        <xdr:nvSpPr>
          <xdr:cNvPr id="4" name="Rectangle 3"/>
          <xdr:cNvSpPr/>
        </xdr:nvSpPr>
        <xdr:spPr>
          <a:xfrm>
            <a:off x="11224639" y="6136775"/>
            <a:ext cx="8566570" cy="1159108"/>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222587" y="5705314"/>
            <a:ext cx="335573" cy="537624"/>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614591" y="5735241"/>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oneCellAnchor>
        <xdr:from>
          <xdr:col>2</xdr:col>
          <xdr:colOff>971550</xdr:colOff>
          <xdr:row>45</xdr:row>
          <xdr:rowOff>19050</xdr:rowOff>
        </xdr:from>
        <xdr:ext cx="419100" cy="352425"/>
        <xdr:sp fLocksText="0">
          <xdr:nvSpPr>
            <xdr:cNvPr id="3074" name="Check Box 2" hidden="1">
              <a:extLst>
                <a:ext uri="{63B3BB69-23CF-44E3-9099-C40C66FF867C}">
                  <a14:compatExt spid="_x0000_s3074"/>
                </a:ext>
              </a:extLst>
            </xdr:cNvPr>
            <xdr:cNvSpPr>
              <a:spLocks noRot="1"/>
            </xdr:cNvSpPr>
          </xdr:nvSpPr>
          <xdr:spPr>
            <a:xfrm>
              <a:off x="3381375" y="16583025"/>
              <a:ext cx="419100" cy="352425"/>
            </a:xfrm>
            <a:prstGeom prst="rect"/>
            <a:noFill/>
            <a:ln>
              <a:noFill/>
            </a:ln>
          </xdr:spPr>
          <xdr:txBody>
            <a:bodyPr vertOverflow="clip" anchor="ctr" upright="1"/>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971550</xdr:colOff>
          <xdr:row>48</xdr:row>
          <xdr:rowOff>19050</xdr:rowOff>
        </xdr:from>
        <xdr:ext cx="419100" cy="352425"/>
        <xdr:sp fLocksText="0">
          <xdr:nvSpPr>
            <xdr:cNvPr id="3100" name="Check Box 28" hidden="1">
              <a:extLst>
                <a:ext uri="{63B3BB69-23CF-44E3-9099-C40C66FF867C}">
                  <a14:compatExt spid="_x0000_s3100"/>
                </a:ext>
              </a:extLst>
            </xdr:cNvPr>
            <xdr:cNvSpPr>
              <a:spLocks noRot="1"/>
            </xdr:cNvSpPr>
          </xdr:nvSpPr>
          <xdr:spPr>
            <a:xfrm>
              <a:off x="3381375" y="17183100"/>
              <a:ext cx="419100" cy="352425"/>
            </a:xfrm>
            <a:prstGeom prst="rect"/>
            <a:noFill/>
            <a:ln>
              <a:noFill/>
            </a:ln>
          </xdr:spPr>
          <xdr:txBody>
            <a:bodyPr vertOverflow="clip" anchor="ctr" upright="1"/>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971550</xdr:colOff>
          <xdr:row>51</xdr:row>
          <xdr:rowOff>19050</xdr:rowOff>
        </xdr:from>
        <xdr:ext cx="419100" cy="352425"/>
        <xdr:sp fLocksText="0">
          <xdr:nvSpPr>
            <xdr:cNvPr id="3101" name="Check Box 29" hidden="1">
              <a:extLst>
                <a:ext uri="{63B3BB69-23CF-44E3-9099-C40C66FF867C}">
                  <a14:compatExt spid="_x0000_s3101"/>
                </a:ext>
              </a:extLst>
            </xdr:cNvPr>
            <xdr:cNvSpPr>
              <a:spLocks noRot="1"/>
            </xdr:cNvSpPr>
          </xdr:nvSpPr>
          <xdr:spPr>
            <a:xfrm>
              <a:off x="3381375" y="17783175"/>
              <a:ext cx="419100" cy="352425"/>
            </a:xfrm>
            <a:prstGeom prst="rect"/>
            <a:noFill/>
            <a:ln>
              <a:noFill/>
            </a:ln>
          </xdr:spPr>
          <xdr:txBody>
            <a:bodyPr vertOverflow="clip" anchor="ctr" upright="1"/>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971550</xdr:colOff>
          <xdr:row>54</xdr:row>
          <xdr:rowOff>19050</xdr:rowOff>
        </xdr:from>
        <xdr:ext cx="419100" cy="352425"/>
        <xdr:sp fLocksText="0">
          <xdr:nvSpPr>
            <xdr:cNvPr id="3102" name="Check Box 30" hidden="1">
              <a:extLst>
                <a:ext uri="{63B3BB69-23CF-44E3-9099-C40C66FF867C}">
                  <a14:compatExt spid="_x0000_s3102"/>
                </a:ext>
              </a:extLst>
            </xdr:cNvPr>
            <xdr:cNvSpPr>
              <a:spLocks noRot="1"/>
            </xdr:cNvSpPr>
          </xdr:nvSpPr>
          <xdr:spPr>
            <a:xfrm>
              <a:off x="3381375" y="18383250"/>
              <a:ext cx="419100" cy="352425"/>
            </a:xfrm>
            <a:prstGeom prst="rect"/>
            <a:noFill/>
            <a:ln>
              <a:noFill/>
            </a:ln>
          </xdr:spPr>
          <xdr:txBody>
            <a:bodyPr vertOverflow="clip" anchor="ctr" upright="1"/>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971550</xdr:colOff>
          <xdr:row>57</xdr:row>
          <xdr:rowOff>19050</xdr:rowOff>
        </xdr:from>
        <xdr:ext cx="419100" cy="352425"/>
        <xdr:sp fLocksText="0">
          <xdr:nvSpPr>
            <xdr:cNvPr id="3103" name="Check Box 31" hidden="1">
              <a:extLst>
                <a:ext uri="{63B3BB69-23CF-44E3-9099-C40C66FF867C}">
                  <a14:compatExt spid="_x0000_s3103"/>
                </a:ext>
              </a:extLst>
            </xdr:cNvPr>
            <xdr:cNvSpPr>
              <a:spLocks noRot="1"/>
            </xdr:cNvSpPr>
          </xdr:nvSpPr>
          <xdr:spPr>
            <a:xfrm>
              <a:off x="3381375" y="18983325"/>
              <a:ext cx="419100" cy="352425"/>
            </a:xfrm>
            <a:prstGeom prst="rect"/>
            <a:noFill/>
            <a:ln>
              <a:noFill/>
            </a:ln>
          </xdr:spPr>
          <xdr:txBody>
            <a:bodyPr vertOverflow="clip" anchor="ctr" upright="1"/>
            <a:p/>
          </xdr:txBody>
        </xdr:sp>
        <xdr:clientData/>
      </xdr:oneCellAnchor>
    </mc:Choice>
    <mc:Fallback/>
  </mc:AlternateContent>
  <xdr:twoCellAnchor>
    <xdr:from>
      <xdr:col>10</xdr:col>
      <xdr:colOff>348345</xdr:colOff>
      <xdr:row>0</xdr:row>
      <xdr:rowOff>1730828</xdr:rowOff>
    </xdr:from>
    <xdr:to>
      <xdr:col>11</xdr:col>
      <xdr:colOff>848272</xdr:colOff>
      <xdr:row>1</xdr:row>
      <xdr:rowOff>149678</xdr:rowOff>
    </xdr:to>
    <xdr:sp macro="">
      <xdr:nvSpPr>
        <xdr:cNvPr id="13" name="TextBox 12"/>
        <xdr:cNvSpPr txBox="1"/>
      </xdr:nvSpPr>
      <xdr:spPr>
        <a:xfrm>
          <a:off x="17364075" y="1733550"/>
          <a:ext cx="1809750"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oneCellAnchor>
        <xdr:from>
          <xdr:col>2</xdr:col>
          <xdr:colOff>971550</xdr:colOff>
          <xdr:row>60</xdr:row>
          <xdr:rowOff>19050</xdr:rowOff>
        </xdr:from>
        <xdr:ext cx="419100" cy="352425"/>
        <xdr:sp fLocksText="0">
          <xdr:nvSpPr>
            <xdr:cNvPr id="3104" name="Check Box 32" hidden="1">
              <a:extLst>
                <a:ext uri="{63B3BB69-23CF-44E3-9099-C40C66FF867C}">
                  <a14:compatExt spid="_x0000_s3104"/>
                </a:ext>
              </a:extLst>
            </xdr:cNvPr>
            <xdr:cNvSpPr>
              <a:spLocks noRot="1"/>
            </xdr:cNvSpPr>
          </xdr:nvSpPr>
          <xdr:spPr>
            <a:xfrm>
              <a:off x="3381375" y="19583400"/>
              <a:ext cx="419100" cy="352425"/>
            </a:xfrm>
            <a:prstGeom prst="rect"/>
            <a:noFill/>
            <a:ln>
              <a:noFill/>
            </a:ln>
          </xdr:spPr>
          <xdr:txBody>
            <a:bodyPr vertOverflow="clip" anchor="ctr" upright="1"/>
            <a:p/>
          </xdr:txBody>
        </xdr:sp>
        <xdr:clientData/>
      </xdr:oneCellAnchor>
    </mc:Choice>
    <mc:Fallback/>
  </mc:AlternateContent>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238125</xdr:colOff>
      <xdr:row>0</xdr:row>
      <xdr:rowOff>38100</xdr:rowOff>
    </xdr:from>
    <xdr:to>
      <xdr:col>8</xdr:col>
      <xdr:colOff>504825</xdr:colOff>
      <xdr:row>11</xdr:row>
      <xdr:rowOff>133350</xdr:rowOff>
    </xdr:to>
    <xdr:grpSp>
      <xdr:nvGrpSpPr>
        <xdr:cNvPr id="2" name="Group 1"/>
        <xdr:cNvGrpSpPr>
          <a:grpSpLocks/>
        </xdr:cNvGrpSpPr>
      </xdr:nvGrpSpPr>
      <xdr:grpSpPr>
        <a:xfrm>
          <a:off x="238125" y="38100"/>
          <a:ext cx="15897225" cy="2190750"/>
          <a:chOff x="10964411" y="5491703"/>
          <a:chExt cx="8857420" cy="191359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64411" y="5491703"/>
            <a:ext cx="8857420" cy="1900278"/>
          </a:xfrm>
          <a:prstGeom prst="rect"/>
          <a:ln>
            <a:noFill/>
          </a:ln>
          <a:effectLst>
            <a:softEdge rad="112500"/>
          </a:effectLst>
        </xdr:spPr>
      </xdr:pic>
      <xdr:sp macro="" fLocksText="0">
        <xdr:nvSpPr>
          <xdr:cNvPr id="4" name="Rectangle 3"/>
          <xdr:cNvSpPr/>
        </xdr:nvSpPr>
        <xdr:spPr>
          <a:xfrm>
            <a:off x="11224639" y="6103270"/>
            <a:ext cx="8566570" cy="130203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37781" y="5753274"/>
            <a:ext cx="334523" cy="404648"/>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507160" y="5719399"/>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xdr:nvSpPr>
        <xdr:cNvPr id="8" name="TextBox 7"/>
        <xdr:cNvSpPr txBox="1"/>
      </xdr:nvSpPr>
      <xdr:spPr>
        <a:xfrm>
          <a:off x="14077950" y="1638300"/>
          <a:ext cx="1695450" cy="2762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102950</xdr:colOff>
      <xdr:row>0</xdr:row>
      <xdr:rowOff>0</xdr:rowOff>
    </xdr:from>
    <xdr:to>
      <xdr:col>12</xdr:col>
      <xdr:colOff>1354667</xdr:colOff>
      <xdr:row>1</xdr:row>
      <xdr:rowOff>258535</xdr:rowOff>
    </xdr:to>
    <xdr:grpSp>
      <xdr:nvGrpSpPr>
        <xdr:cNvPr id="2" name="Group 1"/>
        <xdr:cNvGrpSpPr>
          <a:grpSpLocks/>
        </xdr:cNvGrpSpPr>
      </xdr:nvGrpSpPr>
      <xdr:grpSpPr>
        <a:xfrm>
          <a:off x="104775" y="0"/>
          <a:ext cx="19402425" cy="2181225"/>
          <a:chOff x="10997237"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4" name="Rectangle 3"/>
          <xdr:cNvSpPr/>
        </xdr:nvSpPr>
        <xdr:spPr>
          <a:xfrm>
            <a:off x="11081640" y="6083808"/>
            <a:ext cx="8566570" cy="111876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668151"/>
            <a:ext cx="320144" cy="566286"/>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516930" y="5637897"/>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xdr:nvSpPr>
        <xdr:cNvPr id="7" name="TextBox 6"/>
        <xdr:cNvSpPr txBox="1"/>
      </xdr:nvSpPr>
      <xdr:spPr>
        <a:xfrm>
          <a:off x="17040225" y="1571625"/>
          <a:ext cx="1809750" cy="3238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0025" y="0"/>
          <a:ext cx="18145125" cy="1895475"/>
        </a:xfrm>
        <a:prstGeom prst="rect"/>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a:grpSpLocks/>
        </xdr:cNvGrpSpPr>
      </xdr:nvGrpSpPr>
      <xdr:grpSpPr>
        <a:xfrm>
          <a:off x="476250" y="285750"/>
          <a:ext cx="15297150" cy="1562100"/>
          <a:chOff x="11207347" y="5630816"/>
          <a:chExt cx="8999966" cy="1385141"/>
        </a:xfrm>
      </xdr:grpSpPr>
      <xdr:sp macro="" fLocksText="0">
        <xdr:nvSpPr>
          <xdr:cNvPr id="5" name="Rectangle 4"/>
          <xdr:cNvSpPr/>
        </xdr:nvSpPr>
        <xdr:spPr>
          <a:xfrm>
            <a:off x="12656772" y="5893681"/>
            <a:ext cx="7550541" cy="1122276"/>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207347" y="5630816"/>
            <a:ext cx="373357" cy="507799"/>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7" name="Rectangle 6"/>
          <xdr:cNvSpPr/>
        </xdr:nvSpPr>
        <xdr:spPr>
          <a:xfrm>
            <a:off x="11628401" y="5693897"/>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xdr:nvSpPr>
        <xdr:cNvPr id="8" name="TextBox 7"/>
        <xdr:cNvSpPr txBox="1"/>
      </xdr:nvSpPr>
      <xdr:spPr>
        <a:xfrm>
          <a:off x="15773400" y="1314450"/>
          <a:ext cx="2305050"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85750" y="304800"/>
          <a:ext cx="14316075" cy="1895475"/>
        </a:xfrm>
        <a:prstGeom prst="rect"/>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fLocksText="0">
      <xdr:nvSpPr>
        <xdr:cNvPr id="3" name="Rectangle 2"/>
        <xdr:cNvSpPr/>
      </xdr:nvSpPr>
      <xdr:spPr>
        <a:xfrm>
          <a:off x="828675" y="876300"/>
          <a:ext cx="12906375" cy="1276350"/>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695325" y="514350"/>
          <a:ext cx="638175" cy="5715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fLocksText="0">
      <xdr:nvSpPr>
        <xdr:cNvPr id="5" name="Rectangle 4"/>
        <xdr:cNvSpPr/>
      </xdr:nvSpPr>
      <xdr:spPr>
        <a:xfrm>
          <a:off x="1419225" y="590550"/>
          <a:ext cx="4410075" cy="38100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xdr:nvSpPr>
        <xdr:cNvPr id="6" name="TextBox 5"/>
        <xdr:cNvSpPr txBox="1"/>
      </xdr:nvSpPr>
      <xdr:spPr>
        <a:xfrm>
          <a:off x="11934825" y="1724025"/>
          <a:ext cx="2314575"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3350" y="66675"/>
          <a:ext cx="18992850" cy="2181225"/>
        </a:xfrm>
        <a:prstGeom prst="rect"/>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a:grpSpLocks/>
        </xdr:cNvGrpSpPr>
      </xdr:nvGrpSpPr>
      <xdr:grpSpPr>
        <a:xfrm>
          <a:off x="419100" y="219075"/>
          <a:ext cx="17497425" cy="2247900"/>
          <a:chOff x="11176383" y="5659979"/>
          <a:chExt cx="6311801" cy="1821373"/>
        </a:xfrm>
      </xdr:grpSpPr>
      <xdr:sp macro="" fLocksText="0">
        <xdr:nvSpPr>
          <xdr:cNvPr id="4" name="Rectangle 3"/>
          <xdr:cNvSpPr/>
        </xdr:nvSpPr>
        <xdr:spPr>
          <a:xfrm>
            <a:off x="11479798" y="6179321"/>
            <a:ext cx="6008386" cy="130203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668151"/>
            <a:ext cx="197681" cy="463004"/>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397663" y="5659979"/>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xdr:nvSpPr>
        <xdr:cNvPr id="7" name="TextBox 6"/>
        <xdr:cNvSpPr txBox="1"/>
      </xdr:nvSpPr>
      <xdr:spPr>
        <a:xfrm>
          <a:off x="16335375" y="1676400"/>
          <a:ext cx="2286000" cy="4000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indecostrategic-my.sharepoint.com/personal/dheeney_indeco_com/Documents/Projects/Completed%20projects/B6101%20Veridian%20LRAMVA/Veridian%20calculator%20v5.02%202016-09-29/Veridian%202013-2016%20LRAMVA%20calculator-v5.02.xlsb"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ntro"/>
      <sheetName val="Notes"/>
      <sheetName val="LRAMVA Register"/>
      <sheetName val="CarryingCharges"/>
      <sheetName val="Rates"/>
      <sheetName val="Rates-weighted averag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lights"/>
      <sheetName val="References"/>
    </sheetNames>
    <sheetDataSet>
      <sheetData sheetId="0"/>
      <sheetData sheetId="1"/>
      <sheetData sheetId="2"/>
      <sheetData sheetId="3"/>
      <sheetData sheetId="4">
        <row r="40">
          <cell r="A40">
            <v>1</v>
          </cell>
          <cell r="B40" t="str">
            <v>Residential</v>
          </cell>
          <cell r="C40" t="str">
            <v>kWh</v>
          </cell>
          <cell r="F40">
            <v>0.0159</v>
          </cell>
          <cell r="G40">
            <v>0.0161</v>
          </cell>
          <cell r="H40">
            <v>0.0163</v>
          </cell>
          <cell r="I40">
            <v>0.0138</v>
          </cell>
        </row>
        <row r="41">
          <cell r="A41">
            <v>2</v>
          </cell>
          <cell r="B41" t="str">
            <v>GS &lt; 50 kW</v>
          </cell>
          <cell r="C41" t="str">
            <v>kWh</v>
          </cell>
          <cell r="F41">
            <v>0.0169</v>
          </cell>
          <cell r="G41">
            <v>0.0164</v>
          </cell>
          <cell r="H41">
            <v>0.0163</v>
          </cell>
          <cell r="I41">
            <v>0.0166</v>
          </cell>
        </row>
        <row r="42">
          <cell r="A42">
            <v>3</v>
          </cell>
          <cell r="B42" t="str">
            <v>GS 50 to 2,999 kW</v>
          </cell>
          <cell r="C42" t="str">
            <v>kW</v>
          </cell>
          <cell r="F42">
            <v>3.0556</v>
          </cell>
          <cell r="G42">
            <v>3.1403</v>
          </cell>
          <cell r="H42">
            <v>3.2071</v>
          </cell>
          <cell r="I42">
            <v>3.2596</v>
          </cell>
        </row>
        <row r="43">
          <cell r="A43">
            <v>4</v>
          </cell>
          <cell r="B43" t="str">
            <v>GS 50 to 2,999 kW with owned transformer</v>
          </cell>
          <cell r="C43" t="str">
            <v>kW</v>
          </cell>
          <cell r="F43">
            <v>2.4556</v>
          </cell>
          <cell r="G43">
            <v>2.5403</v>
          </cell>
          <cell r="H43">
            <v>2.6071</v>
          </cell>
          <cell r="I43">
            <v>2.6596</v>
          </cell>
        </row>
        <row r="44">
          <cell r="A44">
            <v>5</v>
          </cell>
          <cell r="B44" t="str">
            <v>GS 3,000 to 4,999 kW</v>
          </cell>
          <cell r="C44" t="str">
            <v>kW</v>
          </cell>
          <cell r="F44">
            <v>1.4013</v>
          </cell>
          <cell r="G44">
            <v>1.8112</v>
          </cell>
          <cell r="H44">
            <v>2.032</v>
          </cell>
          <cell r="I44">
            <v>2.0652</v>
          </cell>
        </row>
        <row r="45">
          <cell r="A45">
            <v>6</v>
          </cell>
          <cell r="B45" t="str">
            <v>GS 3,000 to 4,999 kW with owned transformer</v>
          </cell>
          <cell r="C45" t="str">
            <v>kW</v>
          </cell>
          <cell r="F45">
            <v>0.8013</v>
          </cell>
          <cell r="G45">
            <v>1.2112</v>
          </cell>
          <cell r="H45">
            <v>1.432</v>
          </cell>
          <cell r="I45">
            <v>1.4652</v>
          </cell>
        </row>
        <row r="46">
          <cell r="A46">
            <v>7</v>
          </cell>
          <cell r="B46" t="str">
            <v>Large Use</v>
          </cell>
          <cell r="C46" t="str">
            <v>kW</v>
          </cell>
          <cell r="F46">
            <v>1.6715</v>
          </cell>
          <cell r="G46">
            <v>2.4498</v>
          </cell>
          <cell r="H46">
            <v>2.8616</v>
          </cell>
          <cell r="I46">
            <v>2.9084</v>
          </cell>
        </row>
        <row r="47">
          <cell r="A47">
            <v>8</v>
          </cell>
          <cell r="B47" t="str">
            <v>Large Use with owned transformer</v>
          </cell>
          <cell r="C47" t="str">
            <v>kW</v>
          </cell>
          <cell r="F47">
            <v>1.0715</v>
          </cell>
          <cell r="G47">
            <v>1.8498</v>
          </cell>
          <cell r="H47">
            <v>2.2616</v>
          </cell>
          <cell r="I47">
            <v>2.3084</v>
          </cell>
        </row>
        <row r="48">
          <cell r="A48">
            <v>9</v>
          </cell>
          <cell r="B48" t="str">
            <v>Unmetered Scattered Load</v>
          </cell>
          <cell r="C48" t="str">
            <v>kWh</v>
          </cell>
          <cell r="F48">
            <v>0.0184</v>
          </cell>
          <cell r="G48">
            <v>0.0169</v>
          </cell>
          <cell r="H48">
            <v>0.0162</v>
          </cell>
          <cell r="I48">
            <v>0.0165</v>
          </cell>
        </row>
        <row r="49">
          <cell r="A49">
            <v>10</v>
          </cell>
          <cell r="B49" t="str">
            <v>Sentinel Lighting</v>
          </cell>
          <cell r="C49" t="str">
            <v>kW</v>
          </cell>
          <cell r="F49">
            <v>10.862</v>
          </cell>
          <cell r="G49">
            <v>12.3611</v>
          </cell>
          <cell r="H49">
            <v>13.2112</v>
          </cell>
          <cell r="I49">
            <v>13.4272</v>
          </cell>
        </row>
        <row r="50">
          <cell r="A50">
            <v>11</v>
          </cell>
          <cell r="B50" t="str">
            <v>Street Lighting</v>
          </cell>
          <cell r="C50" t="str">
            <v>kW</v>
          </cell>
          <cell r="F50">
            <v>3.6018</v>
          </cell>
          <cell r="G50">
            <v>3.591</v>
          </cell>
          <cell r="H50">
            <v>3.6125</v>
          </cell>
          <cell r="I50">
            <v>3.6715</v>
          </cell>
        </row>
        <row r="51">
          <cell r="A51">
            <v>12</v>
          </cell>
          <cell r="B51" t="str">
            <v>MicroFIT Generator</v>
          </cell>
          <cell r="C51" t="str">
            <v>NA</v>
          </cell>
          <cell r="F51">
            <v>0</v>
          </cell>
          <cell r="G51">
            <v>0</v>
          </cell>
          <cell r="H51">
            <v>0</v>
          </cell>
          <cell r="I51">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Algoma Power Inc.   </v>
          </cell>
          <cell r="B3">
            <v>1</v>
          </cell>
          <cell r="C3">
            <v>1.28</v>
          </cell>
          <cell r="D3">
            <v>7.37</v>
          </cell>
        </row>
        <row r="4">
          <cell r="A4" t="str">
            <v>Atikokan Hydro Inc.   </v>
          </cell>
          <cell r="B4">
            <v>2</v>
          </cell>
          <cell r="C4">
            <v>0.2</v>
          </cell>
          <cell r="D4">
            <v>1.16</v>
          </cell>
        </row>
        <row r="5">
          <cell r="A5" t="str">
            <v>Attawapiskat Power Corporation   </v>
          </cell>
          <cell r="B5">
            <v>3</v>
          </cell>
          <cell r="C5">
            <v>0.07</v>
          </cell>
          <cell r="D5">
            <v>0.29</v>
          </cell>
        </row>
        <row r="6">
          <cell r="A6" t="str">
            <v>Bluewater Power Distribution Corporation  </v>
          </cell>
          <cell r="B6">
            <v>4</v>
          </cell>
          <cell r="C6">
            <v>10.65</v>
          </cell>
          <cell r="D6">
            <v>53.73</v>
          </cell>
        </row>
        <row r="7">
          <cell r="A7" t="str">
            <v>Brant County Power Inc.  </v>
          </cell>
          <cell r="B7">
            <v>5</v>
          </cell>
          <cell r="C7">
            <v>3.3</v>
          </cell>
          <cell r="D7">
            <v>9.85</v>
          </cell>
        </row>
        <row r="8">
          <cell r="A8" t="str">
            <v>Brantford Power Inc.   </v>
          </cell>
          <cell r="B8">
            <v>6</v>
          </cell>
          <cell r="C8">
            <v>11.38</v>
          </cell>
          <cell r="D8">
            <v>48.92</v>
          </cell>
        </row>
        <row r="9">
          <cell r="A9" t="str">
            <v>Burlington Hydro Inc.   </v>
          </cell>
          <cell r="B9">
            <v>7</v>
          </cell>
          <cell r="C9">
            <v>21.95</v>
          </cell>
          <cell r="D9">
            <v>82.37</v>
          </cell>
        </row>
        <row r="10">
          <cell r="A10" t="str">
            <v>COLLUS Power Corporation   </v>
          </cell>
          <cell r="B10">
            <v>8</v>
          </cell>
          <cell r="C10">
            <v>3.14</v>
          </cell>
          <cell r="D10">
            <v>14.97</v>
          </cell>
        </row>
        <row r="11">
          <cell r="A11" t="str">
            <v>Cambridge and North Dumfries Hydro Inc.</v>
          </cell>
          <cell r="B11">
            <v>9</v>
          </cell>
          <cell r="C11">
            <v>17.68</v>
          </cell>
          <cell r="D11">
            <v>73.66</v>
          </cell>
        </row>
        <row r="12">
          <cell r="A12" t="str">
            <v>Canadian Niagara Power Inc.  </v>
          </cell>
          <cell r="B12">
            <v>10</v>
          </cell>
          <cell r="C12">
            <v>4.07</v>
          </cell>
          <cell r="D12">
            <v>15.81</v>
          </cell>
        </row>
        <row r="13">
          <cell r="A13" t="str">
            <v>Centre Wellington Hydro Ltd.  </v>
          </cell>
          <cell r="B13">
            <v>11</v>
          </cell>
          <cell r="C13">
            <v>1.64</v>
          </cell>
          <cell r="D13">
            <v>7.81</v>
          </cell>
        </row>
        <row r="14">
          <cell r="A14" t="str">
            <v>Chapleau Public Utilities Corporation  </v>
          </cell>
          <cell r="B14">
            <v>12</v>
          </cell>
          <cell r="C14">
            <v>0.17</v>
          </cell>
          <cell r="D14">
            <v>1.21</v>
          </cell>
        </row>
        <row r="15">
          <cell r="A15" t="str">
            <v>Chatham-Kent Hydro Inc.   </v>
          </cell>
          <cell r="B15">
            <v>13</v>
          </cell>
          <cell r="C15">
            <v>9.67</v>
          </cell>
          <cell r="D15">
            <v>37.28</v>
          </cell>
        </row>
        <row r="16">
          <cell r="A16" t="str">
            <v>Clinton Power Corporation   </v>
          </cell>
          <cell r="B16">
            <v>14</v>
          </cell>
          <cell r="C16">
            <v>0.32</v>
          </cell>
          <cell r="D16">
            <v>1.38</v>
          </cell>
        </row>
        <row r="17">
          <cell r="A17" t="str">
            <v>Cooperative Hydro Embrun Inc.  </v>
          </cell>
          <cell r="B17">
            <v>15</v>
          </cell>
          <cell r="C17">
            <v>0.34</v>
          </cell>
          <cell r="D17">
            <v>1.12</v>
          </cell>
        </row>
        <row r="18">
          <cell r="A18" t="str">
            <v>E.L.K. Energy Inc.   </v>
          </cell>
          <cell r="B18">
            <v>16</v>
          </cell>
          <cell r="C18">
            <v>2.69</v>
          </cell>
          <cell r="D18">
            <v>8.25</v>
          </cell>
        </row>
        <row r="19">
          <cell r="A19" t="str">
            <v>ENWIN Utilities Ltd.   </v>
          </cell>
          <cell r="B19">
            <v>17</v>
          </cell>
          <cell r="C19">
            <v>26.81</v>
          </cell>
          <cell r="D19">
            <v>117.89</v>
          </cell>
        </row>
        <row r="20">
          <cell r="A20" t="str">
            <v>Enersource Hydro Mississauga Inc.  </v>
          </cell>
          <cell r="B20">
            <v>18</v>
          </cell>
          <cell r="C20">
            <v>92.98</v>
          </cell>
          <cell r="D20">
            <v>417.22</v>
          </cell>
        </row>
        <row r="21">
          <cell r="A21" t="str">
            <v>Erie Thames Powerlines Corporation  </v>
          </cell>
          <cell r="B21">
            <v>19</v>
          </cell>
          <cell r="C21">
            <v>4.28</v>
          </cell>
          <cell r="D21">
            <v>18.6</v>
          </cell>
        </row>
        <row r="22">
          <cell r="A22" t="str">
            <v>Espanola Regional Hydro Distribution Corporation </v>
          </cell>
          <cell r="B22">
            <v>20</v>
          </cell>
          <cell r="C22">
            <v>0.52</v>
          </cell>
          <cell r="D22">
            <v>2.76</v>
          </cell>
        </row>
        <row r="23">
          <cell r="A23" t="str">
            <v>Essex Powerlines Corporation   </v>
          </cell>
          <cell r="B23">
            <v>21</v>
          </cell>
          <cell r="C23">
            <v>7.19</v>
          </cell>
          <cell r="D23">
            <v>21.54</v>
          </cell>
        </row>
        <row r="24">
          <cell r="A24" t="str">
            <v>Festival Hydro Inc.   </v>
          </cell>
          <cell r="B24">
            <v>22</v>
          </cell>
          <cell r="C24">
            <v>6.23</v>
          </cell>
          <cell r="D24">
            <v>29.25</v>
          </cell>
        </row>
        <row r="25">
          <cell r="A25" t="str">
            <v>Fort Albany Power Corporation  </v>
          </cell>
          <cell r="B25">
            <v>23</v>
          </cell>
          <cell r="C25">
            <v>0.05</v>
          </cell>
          <cell r="D25">
            <v>0.24</v>
          </cell>
        </row>
        <row r="26">
          <cell r="A26" t="str">
            <v>Fort Frances Power Corporation  </v>
          </cell>
          <cell r="B26">
            <v>24</v>
          </cell>
          <cell r="C26">
            <v>0.61</v>
          </cell>
          <cell r="D26">
            <v>3.64</v>
          </cell>
        </row>
        <row r="27">
          <cell r="A27" t="str">
            <v>Greater Sudbury Hydro Inc.  </v>
          </cell>
          <cell r="B27">
            <v>25</v>
          </cell>
          <cell r="C27">
            <v>8.22</v>
          </cell>
          <cell r="D27">
            <v>43.71</v>
          </cell>
        </row>
        <row r="28">
          <cell r="A28" t="str">
            <v>Grimsby Power Inc.   </v>
          </cell>
          <cell r="B28">
            <v>26</v>
          </cell>
          <cell r="C28">
            <v>2.06</v>
          </cell>
          <cell r="D28">
            <v>7.76</v>
          </cell>
        </row>
        <row r="29">
          <cell r="A29" t="str">
            <v>Guelph Hydro Electric Systems Inc. </v>
          </cell>
          <cell r="B29">
            <v>27</v>
          </cell>
          <cell r="C29">
            <v>16.71</v>
          </cell>
          <cell r="D29">
            <v>79.53</v>
          </cell>
        </row>
        <row r="30">
          <cell r="A30" t="str">
            <v>Haldimand County Hydro Inc.  </v>
          </cell>
          <cell r="B30">
            <v>28</v>
          </cell>
          <cell r="C30">
            <v>2.85</v>
          </cell>
          <cell r="D30">
            <v>13.3</v>
          </cell>
        </row>
        <row r="31">
          <cell r="A31" t="str">
            <v>Halton Hills Hydro Inc.  </v>
          </cell>
          <cell r="B31">
            <v>29</v>
          </cell>
          <cell r="C31">
            <v>6.15</v>
          </cell>
          <cell r="D31">
            <v>22.48</v>
          </cell>
        </row>
        <row r="32">
          <cell r="A32" t="str">
            <v>Hearst Power Distribution Company Limited </v>
          </cell>
          <cell r="B32">
            <v>30</v>
          </cell>
          <cell r="C32">
            <v>0.68</v>
          </cell>
          <cell r="D32">
            <v>3.91</v>
          </cell>
        </row>
        <row r="33">
          <cell r="A33" t="str">
            <v>Horizon Utilities Corporation   </v>
          </cell>
          <cell r="B33">
            <v>31</v>
          </cell>
          <cell r="C33">
            <v>60.36</v>
          </cell>
          <cell r="D33">
            <v>281.42</v>
          </cell>
        </row>
        <row r="34">
          <cell r="A34" t="str">
            <v>Hydro 2000 Inc.   </v>
          </cell>
          <cell r="B34">
            <v>32</v>
          </cell>
          <cell r="C34">
            <v>0.19</v>
          </cell>
          <cell r="D34">
            <v>1.04</v>
          </cell>
        </row>
        <row r="35">
          <cell r="A35" t="str">
            <v>Hydro Hawkesbury Inc.   </v>
          </cell>
          <cell r="B35">
            <v>33</v>
          </cell>
          <cell r="C35">
            <v>1.82</v>
          </cell>
          <cell r="D35">
            <v>9.28</v>
          </cell>
        </row>
        <row r="36">
          <cell r="A36" t="str">
            <v>Hydro One Brampton Networks Inc. </v>
          </cell>
          <cell r="B36">
            <v>34</v>
          </cell>
          <cell r="C36">
            <v>45.61</v>
          </cell>
          <cell r="D36">
            <v>189.54</v>
          </cell>
        </row>
        <row r="37">
          <cell r="A37" t="str">
            <v>Hydro One Networks Inc.  </v>
          </cell>
          <cell r="B37">
            <v>35</v>
          </cell>
          <cell r="C37">
            <v>213.66</v>
          </cell>
          <cell r="D37">
            <v>1130.21</v>
          </cell>
        </row>
        <row r="38">
          <cell r="A38" t="str">
            <v>Hydro Ottawa Limited   </v>
          </cell>
          <cell r="B38">
            <v>36</v>
          </cell>
          <cell r="C38">
            <v>85.26</v>
          </cell>
          <cell r="D38">
            <v>374.73</v>
          </cell>
        </row>
        <row r="39">
          <cell r="A39" t="str">
            <v>Innisfil Hydro Distribution Systems Limited </v>
          </cell>
          <cell r="B39">
            <v>37</v>
          </cell>
          <cell r="C39">
            <v>2.5</v>
          </cell>
          <cell r="D39">
            <v>9.2</v>
          </cell>
        </row>
        <row r="40">
          <cell r="A40" t="str">
            <v>Kashechewan Power Corporation   </v>
          </cell>
          <cell r="B40">
            <v>38</v>
          </cell>
          <cell r="C40">
            <v>0.07</v>
          </cell>
          <cell r="D40">
            <v>0.33</v>
          </cell>
        </row>
        <row r="41">
          <cell r="A41" t="str">
            <v>Kenora Hydro Electric Corporation Ltd. </v>
          </cell>
          <cell r="B41">
            <v>39</v>
          </cell>
          <cell r="C41">
            <v>0.86</v>
          </cell>
          <cell r="D41">
            <v>5.22</v>
          </cell>
        </row>
        <row r="42">
          <cell r="A42" t="str">
            <v>Kingston Hydro Corporation   </v>
          </cell>
          <cell r="B42">
            <v>40</v>
          </cell>
          <cell r="C42">
            <v>6.63</v>
          </cell>
          <cell r="D42">
            <v>37.16</v>
          </cell>
        </row>
        <row r="43">
          <cell r="A43" t="str">
            <v>Kitchener-Wilmot Hydro Inc.   </v>
          </cell>
          <cell r="B43">
            <v>41</v>
          </cell>
          <cell r="C43">
            <v>21.56</v>
          </cell>
          <cell r="D43">
            <v>90.29</v>
          </cell>
        </row>
        <row r="44">
          <cell r="A44" t="str">
            <v>Lakefront Utilities Inc.   </v>
          </cell>
          <cell r="B44">
            <v>42</v>
          </cell>
          <cell r="C44">
            <v>2.77</v>
          </cell>
          <cell r="D44">
            <v>13.59</v>
          </cell>
        </row>
        <row r="45">
          <cell r="A45" t="str">
            <v>Lakeland Power Distribution Ltd.  </v>
          </cell>
          <cell r="B45">
            <v>43</v>
          </cell>
          <cell r="C45">
            <v>2.32</v>
          </cell>
          <cell r="D45">
            <v>10.18</v>
          </cell>
        </row>
        <row r="46">
          <cell r="A46" t="str">
            <v>London Hydro Inc.   </v>
          </cell>
          <cell r="B46">
            <v>44</v>
          </cell>
          <cell r="C46">
            <v>41.44</v>
          </cell>
          <cell r="D46">
            <v>156.64</v>
          </cell>
        </row>
        <row r="47">
          <cell r="A47" t="str">
            <v>Middlesex Power Distribution Corporation  </v>
          </cell>
          <cell r="B47">
            <v>45</v>
          </cell>
          <cell r="C47">
            <v>2.45</v>
          </cell>
          <cell r="D47">
            <v>9.25</v>
          </cell>
        </row>
        <row r="48">
          <cell r="A48" t="str">
            <v>Midland Power Utility Corporation  </v>
          </cell>
          <cell r="B48">
            <v>46</v>
          </cell>
          <cell r="C48">
            <v>2.39</v>
          </cell>
          <cell r="D48">
            <v>10.82</v>
          </cell>
        </row>
        <row r="49">
          <cell r="A49" t="str">
            <v>Milton Hydro Distribution Inc.  </v>
          </cell>
          <cell r="B49">
            <v>47</v>
          </cell>
          <cell r="C49">
            <v>8.05</v>
          </cell>
          <cell r="D49">
            <v>33.5</v>
          </cell>
        </row>
        <row r="50">
          <cell r="A50" t="str">
            <v>Newmarket - Tay Power Distribution Ltd.</v>
          </cell>
          <cell r="B50">
            <v>48</v>
          </cell>
          <cell r="C50">
            <v>8.76</v>
          </cell>
          <cell r="D50">
            <v>33.05</v>
          </cell>
        </row>
        <row r="51">
          <cell r="A51" t="str">
            <v>Niagara Peninsula Energy Inc.  </v>
          </cell>
          <cell r="B51">
            <v>49</v>
          </cell>
          <cell r="C51">
            <v>15.49</v>
          </cell>
          <cell r="D51">
            <v>58.04</v>
          </cell>
        </row>
        <row r="52">
          <cell r="A52" t="str">
            <v>Niagara-on-the-Lake Hydro Inc.   </v>
          </cell>
          <cell r="B52">
            <v>50</v>
          </cell>
          <cell r="C52">
            <v>2.42</v>
          </cell>
          <cell r="D52">
            <v>8.27</v>
          </cell>
        </row>
        <row r="53">
          <cell r="A53" t="str">
            <v>Norfolk Power Distribution Inc.  </v>
          </cell>
          <cell r="B53">
            <v>51</v>
          </cell>
          <cell r="C53">
            <v>4.25</v>
          </cell>
          <cell r="D53">
            <v>15.68</v>
          </cell>
        </row>
        <row r="54">
          <cell r="A54" t="str">
            <v>North Bay Hydro Distribution Limited </v>
          </cell>
          <cell r="B54">
            <v>52</v>
          </cell>
          <cell r="C54">
            <v>5.05</v>
          </cell>
          <cell r="D54">
            <v>26.1</v>
          </cell>
        </row>
        <row r="55">
          <cell r="A55" t="str">
            <v>Northern Ontario Wires Inc.  </v>
          </cell>
          <cell r="B55">
            <v>53</v>
          </cell>
          <cell r="C55">
            <v>1.06</v>
          </cell>
          <cell r="D55">
            <v>5.88</v>
          </cell>
        </row>
        <row r="56">
          <cell r="A56" t="str">
            <v>Oakville Hydro Electricity Distribution Inc. </v>
          </cell>
          <cell r="B56">
            <v>54</v>
          </cell>
          <cell r="C56">
            <v>20.7</v>
          </cell>
          <cell r="D56">
            <v>74.06</v>
          </cell>
        </row>
        <row r="57">
          <cell r="A57" t="str">
            <v>Orangeville Hydro Limited   </v>
          </cell>
          <cell r="B57">
            <v>55</v>
          </cell>
          <cell r="C57">
            <v>2.78</v>
          </cell>
          <cell r="D57">
            <v>11.82</v>
          </cell>
        </row>
        <row r="58">
          <cell r="A58" t="str">
            <v>Orillia Power Distribution Corporation  </v>
          </cell>
          <cell r="B58">
            <v>56</v>
          </cell>
          <cell r="C58">
            <v>3.07</v>
          </cell>
          <cell r="D58">
            <v>15.05</v>
          </cell>
        </row>
        <row r="59">
          <cell r="A59" t="str">
            <v>Oshawa PUC Networks Inc.  </v>
          </cell>
          <cell r="B59">
            <v>57</v>
          </cell>
          <cell r="C59">
            <v>12.52</v>
          </cell>
          <cell r="D59">
            <v>52.24</v>
          </cell>
        </row>
        <row r="60">
          <cell r="A60" t="str">
            <v>Ottawa River Power Corporation  </v>
          </cell>
          <cell r="B60">
            <v>58</v>
          </cell>
          <cell r="C60">
            <v>1.61</v>
          </cell>
          <cell r="D60">
            <v>8.97</v>
          </cell>
        </row>
        <row r="61">
          <cell r="A61" t="str">
            <v>PUC Distribution Inc.   </v>
          </cell>
          <cell r="B61">
            <v>59</v>
          </cell>
          <cell r="C61">
            <v>5.58</v>
          </cell>
          <cell r="D61">
            <v>30.83</v>
          </cell>
        </row>
        <row r="62">
          <cell r="A62" t="str">
            <v>Parry Sound Power Corporation  </v>
          </cell>
          <cell r="B62">
            <v>60</v>
          </cell>
          <cell r="C62">
            <v>0.74</v>
          </cell>
          <cell r="D62">
            <v>4.16</v>
          </cell>
        </row>
        <row r="63">
          <cell r="A63" t="str">
            <v>Peterborough Distribution Incorporated   </v>
          </cell>
          <cell r="B63">
            <v>61</v>
          </cell>
          <cell r="C63">
            <v>8.72</v>
          </cell>
          <cell r="D63">
            <v>38.45</v>
          </cell>
        </row>
        <row r="64">
          <cell r="A64" t="str">
            <v>Port Colborne Hydro Inc.  </v>
          </cell>
          <cell r="B64">
            <v>62</v>
          </cell>
          <cell r="C64">
            <v>2.33</v>
          </cell>
          <cell r="D64">
            <v>9.27</v>
          </cell>
        </row>
        <row r="65">
          <cell r="A65" t="str">
            <v>PowerStream Inc.    </v>
          </cell>
          <cell r="B65">
            <v>63</v>
          </cell>
          <cell r="C65">
            <v>95.57</v>
          </cell>
          <cell r="D65">
            <v>407.34</v>
          </cell>
        </row>
        <row r="66">
          <cell r="A66" t="str">
            <v>Renfrew Hydro Inc.   </v>
          </cell>
          <cell r="B66">
            <v>64</v>
          </cell>
          <cell r="C66">
            <v>1.05</v>
          </cell>
          <cell r="D66">
            <v>4.86</v>
          </cell>
        </row>
        <row r="67">
          <cell r="A67" t="str">
            <v>Rideau St. Lawrence Distribution Inc. </v>
          </cell>
          <cell r="B67">
            <v>65</v>
          </cell>
          <cell r="C67">
            <v>1.22</v>
          </cell>
          <cell r="D67">
            <v>5.1</v>
          </cell>
        </row>
        <row r="68">
          <cell r="A68" t="str">
            <v>Sioux Lookout Hydro Inc.  </v>
          </cell>
          <cell r="B68">
            <v>66</v>
          </cell>
          <cell r="C68">
            <v>0.51</v>
          </cell>
          <cell r="D68">
            <v>3.32</v>
          </cell>
        </row>
        <row r="69">
          <cell r="A69" t="str">
            <v>St. Thomas Energy Inc.  </v>
          </cell>
          <cell r="B69">
            <v>67</v>
          </cell>
          <cell r="C69">
            <v>3.94</v>
          </cell>
          <cell r="D69">
            <v>14.92</v>
          </cell>
        </row>
        <row r="70">
          <cell r="A70" t="str">
            <v>Thunder Bay Hydro Electricity Distribution Inc.</v>
          </cell>
          <cell r="B70">
            <v>68</v>
          </cell>
          <cell r="C70">
            <v>8.48</v>
          </cell>
          <cell r="D70">
            <v>47.38</v>
          </cell>
        </row>
        <row r="71">
          <cell r="A71" t="str">
            <v>Tillsonburg Hydro Inc.   </v>
          </cell>
          <cell r="B71">
            <v>69</v>
          </cell>
          <cell r="C71">
            <v>2.29</v>
          </cell>
          <cell r="D71">
            <v>10.25</v>
          </cell>
        </row>
        <row r="72">
          <cell r="A72" t="str">
            <v>Toronto Hydro-Electric System Limited  </v>
          </cell>
          <cell r="B72">
            <v>70</v>
          </cell>
          <cell r="C72">
            <v>286.27</v>
          </cell>
          <cell r="D72">
            <v>1303.99</v>
          </cell>
        </row>
        <row r="73">
          <cell r="A73" t="str">
            <v>Veridian Connections Inc.   </v>
          </cell>
          <cell r="B73">
            <v>71</v>
          </cell>
          <cell r="C73">
            <v>29.05</v>
          </cell>
          <cell r="D73">
            <v>115.74</v>
          </cell>
        </row>
        <row r="74">
          <cell r="A74" t="str">
            <v>Wasaga Distribution Inc.   </v>
          </cell>
          <cell r="B74">
            <v>72</v>
          </cell>
          <cell r="C74">
            <v>1.34</v>
          </cell>
          <cell r="D74">
            <v>4.01</v>
          </cell>
        </row>
        <row r="75">
          <cell r="A75" t="str">
            <v>Waterloo North Hydro Inc.  </v>
          </cell>
          <cell r="B75">
            <v>73</v>
          </cell>
          <cell r="C75">
            <v>15.79</v>
          </cell>
          <cell r="D75">
            <v>66.49</v>
          </cell>
        </row>
        <row r="76">
          <cell r="A76" t="str">
            <v>Welland Hydro-Electric System Corp.  </v>
          </cell>
          <cell r="B76">
            <v>74</v>
          </cell>
          <cell r="C76">
            <v>5.56</v>
          </cell>
          <cell r="D76">
            <v>20.6</v>
          </cell>
        </row>
        <row r="77">
          <cell r="A77" t="str">
            <v>Wellington North Power Inc.  </v>
          </cell>
          <cell r="B77">
            <v>75</v>
          </cell>
          <cell r="C77">
            <v>0.93</v>
          </cell>
          <cell r="D77">
            <v>4.52</v>
          </cell>
        </row>
        <row r="78">
          <cell r="A78" t="str">
            <v>West Coast Huron Energy Inc. </v>
          </cell>
          <cell r="B78">
            <v>76</v>
          </cell>
          <cell r="C78">
            <v>0.88</v>
          </cell>
          <cell r="D78">
            <v>8.28</v>
          </cell>
        </row>
        <row r="79">
          <cell r="A79" t="str">
            <v>West Perth Power Inc.  </v>
          </cell>
          <cell r="B79">
            <v>77</v>
          </cell>
          <cell r="C79">
            <v>0.62</v>
          </cell>
          <cell r="D79">
            <v>2.99</v>
          </cell>
        </row>
        <row r="80">
          <cell r="A80" t="str">
            <v>Westario Power Inc.   </v>
          </cell>
          <cell r="B80">
            <v>78</v>
          </cell>
          <cell r="C80">
            <v>4.24</v>
          </cell>
          <cell r="D80">
            <v>20.95</v>
          </cell>
        </row>
        <row r="81">
          <cell r="A81" t="str">
            <v>Whitby Hydro Electric Corporation  </v>
          </cell>
          <cell r="B81">
            <v>79</v>
          </cell>
          <cell r="C81">
            <v>10.9</v>
          </cell>
          <cell r="D81">
            <v>39.07</v>
          </cell>
        </row>
        <row r="82">
          <cell r="A82" t="str">
            <v>Woodstock Hydro Services Inc.  </v>
          </cell>
          <cell r="B82">
            <v>80</v>
          </cell>
          <cell r="C82">
            <v>4.49</v>
          </cell>
          <cell r="D82">
            <v>18.88</v>
          </cell>
        </row>
        <row r="83">
          <cell r="B83" t="str">
            <v>Total</v>
          </cell>
          <cell r="C83">
            <v>1330.04</v>
          </cell>
          <cell r="D83">
            <v>5999.97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5" Type="http://schemas.openxmlformats.org/officeDocument/2006/relationships/hyperlink" Target="Table_5_e.__2019_Lost_Revenues_Work_Form" TargetMode="External" /><Relationship Id="rId1" Type="http://schemas.openxmlformats.org/officeDocument/2006/relationships/hyperlink" Target="Table_5_a.__2015_Lost_Revenues_Work_Form" TargetMode="External" /><Relationship Id="rId2" Type="http://schemas.openxmlformats.org/officeDocument/2006/relationships/hyperlink" Target="Table_5_b.__2016_Lost_Revenues_Work_Form" TargetMode="External" /><Relationship Id="rId8" Type="http://schemas.openxmlformats.org/officeDocument/2006/relationships/printerSettings" Target="../printerSettings/printerSettings10.bin" /><Relationship Id="rId4" Type="http://schemas.openxmlformats.org/officeDocument/2006/relationships/hyperlink" Target="Table_5_d.__2018_Lost_Revenues_Work_Form" TargetMode="External" /><Relationship Id="rId6" Type="http://schemas.openxmlformats.org/officeDocument/2006/relationships/hyperlink" Target="Table_5_f.__2020_Lost_Revenues_Work_Form" TargetMode="External" /><Relationship Id="rId3" Type="http://schemas.openxmlformats.org/officeDocument/2006/relationships/hyperlink" Target="Table_5_c.__2017_Lost_Revenues_Work_Form" TargetMode="External" /><Relationship Id="rId7"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5" Type="http://schemas.openxmlformats.org/officeDocument/2006/relationships/vmlDrawing" Target="../drawings/vmlDrawing2.vml" /><Relationship Id="rId1" Type="http://schemas.openxmlformats.org/officeDocument/2006/relationships/hyperlink" Target="https://www.oeb.ca/industry/rules-codes-and-requirements/prescribed-interest-rates" TargetMode="External" /><Relationship Id="rId2" Type="http://schemas.openxmlformats.org/officeDocument/2006/relationships/hyperlink" Target="Table_1_b.__Annual_LRAMVA_Breakdown_by_Year_and_Rate_Class" TargetMode="External" /><Relationship Id="rId4" Type="http://schemas.openxmlformats.org/officeDocument/2006/relationships/drawing" Target="../drawings/drawing11.xml" /><Relationship Id="rId6" Type="http://schemas.openxmlformats.org/officeDocument/2006/relationships/printerSettings" Target="../printerSettings/printerSettings11.bin" /><Relationship Id="rId3" Type="http://schemas.openxmlformats.org/officeDocument/2006/relationships/comments" Target="../comments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 Id="rId2"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 Id="rId2" Type="http://schemas.openxmlformats.org/officeDocument/2006/relationships/printerSettings" Target="../printerSettings/printerSettings14.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5" Type="http://schemas.openxmlformats.org/officeDocument/2006/relationships/ctrlProp" Target="../ctrProps/ctrProp5.xml" /><Relationship Id="rId1" Type="http://schemas.openxmlformats.org/officeDocument/2006/relationships/ctrlProp" Target="../ctrProps/ctrProp1.xml" /><Relationship Id="rId2" Type="http://schemas.openxmlformats.org/officeDocument/2006/relationships/ctrlProp" Target="../ctrProps/ctrProp2.xml" /><Relationship Id="rId8" Type="http://schemas.openxmlformats.org/officeDocument/2006/relationships/vmlDrawing" Target="../drawings/vmlDrawing1.vml" /><Relationship Id="rId4" Type="http://schemas.openxmlformats.org/officeDocument/2006/relationships/ctrlProp" Target="../ctrProps/ctrProp4.xml" /><Relationship Id="rId9" Type="http://schemas.openxmlformats.org/officeDocument/2006/relationships/printerSettings" Target="../printerSettings/printerSettings4.bin" /><Relationship Id="rId6" Type="http://schemas.openxmlformats.org/officeDocument/2006/relationships/ctrlProp" Target="../ctrProps/ctrProp6.xml" /><Relationship Id="rId3" Type="http://schemas.openxmlformats.org/officeDocument/2006/relationships/ctrlProp" Target="../ctrProps/ctrProp3.xml" /><Relationship Id="rId7"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 Id="rId2"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 Id="rId2"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5" Type="http://schemas.openxmlformats.org/officeDocument/2006/relationships/drawing" Target="../drawings/drawing9.xml" /><Relationship Id="rId1" Type="http://schemas.openxmlformats.org/officeDocument/2006/relationships/hyperlink" Target="Table_4_a.__2011_Lost_Revenues_Work_Form" TargetMode="External" /><Relationship Id="rId2" Type="http://schemas.openxmlformats.org/officeDocument/2006/relationships/hyperlink" Target="Table_4_b.__2012_Lost_Revenues_Work_Form" TargetMode="External" /><Relationship Id="rId4" Type="http://schemas.openxmlformats.org/officeDocument/2006/relationships/hyperlink" Target="Table_4_d.__2014_Lost_Revenues_Work_Form" TargetMode="External" /><Relationship Id="rId6" Type="http://schemas.openxmlformats.org/officeDocument/2006/relationships/printerSettings" Target="../printerSettings/printerSettings9.bin" /><Relationship Id="rId3" Type="http://schemas.openxmlformats.org/officeDocument/2006/relationships/hyperlink" Target="Table_4_c.__2013_Lost_Revenues_Work_For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3:C19"/>
  <sheetViews>
    <sheetView tabSelected="1" zoomScale="80" zoomScaleNormal="80" workbookViewId="0" topLeftCell="A1">
      <selection pane="topLeft" activeCell="F6" sqref="F6"/>
    </sheetView>
  </sheetViews>
  <sheetFormatPr defaultColWidth="9.14428571428571" defaultRowHeight="15"/>
  <cols>
    <col min="1" max="1" width="9.14285714285714" style="9"/>
    <col min="2" max="2" width="32.1428571428571" style="27" customWidth="1"/>
    <col min="3" max="3" width="114.285714285714" style="9" customWidth="1"/>
    <col min="4" max="4" width="8.14285714285714" style="9" customWidth="1"/>
    <col min="5" max="16384" width="9.14285714285714" style="9"/>
  </cols>
  <sheetData>
    <row r="1" ht="174" customHeight="1"/>
    <row r="3" spans="2:3" ht="20.25">
      <c r="B3" s="788" t="s">
        <v>152</v>
      </c>
      <c r="C3" s="788"/>
    </row>
    <row r="4" ht="11.25" customHeight="1"/>
    <row r="5" spans="2:3" s="30" customFormat="1" ht="25.5" customHeight="1">
      <c r="B5" s="60" t="s">
        <v>348</v>
      </c>
      <c r="C5" s="60" t="s">
        <v>151</v>
      </c>
    </row>
    <row r="6" spans="1:3" s="176" customFormat="1" ht="48" customHeight="1">
      <c r="A6" s="241"/>
      <c r="B6" s="608" t="s">
        <v>148</v>
      </c>
      <c r="C6" s="661" t="s">
        <v>499</v>
      </c>
    </row>
    <row r="7" spans="1:3" s="176" customFormat="1" ht="21" customHeight="1">
      <c r="A7" s="241"/>
      <c r="B7" s="602" t="s">
        <v>468</v>
      </c>
      <c r="C7" s="662" t="s">
        <v>512</v>
      </c>
    </row>
    <row r="8" spans="2:3" s="176" customFormat="1" ht="32.25" customHeight="1">
      <c r="B8" s="602" t="s">
        <v>335</v>
      </c>
      <c r="C8" s="663" t="s">
        <v>500</v>
      </c>
    </row>
    <row r="9" spans="2:3" s="176" customFormat="1" ht="27.75" customHeight="1">
      <c r="B9" s="602" t="s">
        <v>147</v>
      </c>
      <c r="C9" s="663" t="s">
        <v>501</v>
      </c>
    </row>
    <row r="10" spans="2:3" s="176" customFormat="1" ht="33" customHeight="1">
      <c r="B10" s="602" t="s">
        <v>497</v>
      </c>
      <c r="C10" s="662" t="s">
        <v>505</v>
      </c>
    </row>
    <row r="11" spans="2:3" s="176" customFormat="1" ht="26.25" customHeight="1">
      <c r="B11" s="617" t="s">
        <v>336</v>
      </c>
      <c r="C11" s="665" t="s">
        <v>502</v>
      </c>
    </row>
    <row r="12" spans="2:3" s="176" customFormat="1" ht="39.75" customHeight="1">
      <c r="B12" s="602" t="s">
        <v>337</v>
      </c>
      <c r="C12" s="663" t="s">
        <v>503</v>
      </c>
    </row>
    <row r="13" spans="2:3" s="176" customFormat="1" ht="18" customHeight="1">
      <c r="B13" s="602" t="s">
        <v>338</v>
      </c>
      <c r="C13" s="663" t="s">
        <v>504</v>
      </c>
    </row>
    <row r="14" spans="2:3" s="176" customFormat="1" ht="13.5" customHeight="1">
      <c r="B14" s="602"/>
      <c r="C14" s="664"/>
    </row>
    <row r="15" spans="2:3" s="176" customFormat="1" ht="18" customHeight="1">
      <c r="B15" s="602" t="s">
        <v>568</v>
      </c>
      <c r="C15" s="662" t="s">
        <v>566</v>
      </c>
    </row>
    <row r="16" spans="2:3" s="176" customFormat="1" ht="8.25" customHeight="1">
      <c r="B16" s="602"/>
      <c r="C16" s="664"/>
    </row>
    <row r="17" spans="2:3" s="176" customFormat="1" ht="33" customHeight="1">
      <c r="B17" s="666" t="s">
        <v>498</v>
      </c>
      <c r="C17" s="667" t="s">
        <v>567</v>
      </c>
    </row>
    <row r="18" spans="2:2" s="103" customFormat="1" ht="15.75">
      <c r="B18" s="176"/>
    </row>
    <row r="19" spans="2:2" s="32" customFormat="1" ht="15">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5" right="0.708661417322835" top="0.748031496062992" bottom="0.748031496062992" header="0.31496062992126" footer="0.31496062992126"/>
  <pageSetup horizontalDpi="1200" verticalDpi="1200" orientation="landscape" scale="71" r:id="rId2"/>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4:AP525"/>
  <sheetViews>
    <sheetView tabSelected="1" zoomScale="90" zoomScaleNormal="90" workbookViewId="0" topLeftCell="A4">
      <pane xSplit="2" topLeftCell="C1" activePane="topRight" state="frozen"/>
      <selection pane="topLeft" activeCell="F6" sqref="F6"/>
      <selection pane="topRight" activeCell="F6" sqref="F6"/>
    </sheetView>
  </sheetViews>
  <sheetFormatPr defaultColWidth="9.14428571428571" defaultRowHeight="15" outlineLevelRow="1" outlineLevelCol="1"/>
  <cols>
    <col min="1" max="1" width="4.42857142857143" style="519" customWidth="1"/>
    <col min="2" max="2" width="44.1428571428571" style="427" customWidth="1"/>
    <col min="3" max="3" width="13.4285714285714" style="427" customWidth="1"/>
    <col min="4" max="4" width="17" style="427" customWidth="1"/>
    <col min="5" max="8" width="10.7142857142857" style="427" bestFit="1" customWidth="1" outlineLevel="1"/>
    <col min="9" max="13" width="10.1428571428571" style="427" bestFit="1" customWidth="1" outlineLevel="1"/>
    <col min="14" max="14" width="13.4285714285714" style="427" customWidth="1" outlineLevel="1"/>
    <col min="15" max="15" width="15.7142857142857" style="427" customWidth="1"/>
    <col min="16" max="24" width="9.14285714285714" style="427" customWidth="1" outlineLevel="1"/>
    <col min="25" max="25" width="16.4285714285714" style="427" customWidth="1"/>
    <col min="26" max="27" width="15" style="427" customWidth="1"/>
    <col min="28" max="28" width="17.7142857142857" style="427" customWidth="1"/>
    <col min="29" max="29" width="19.7142857142857" style="427" customWidth="1"/>
    <col min="30" max="30" width="18.7142857142857" style="427" customWidth="1"/>
    <col min="31" max="35" width="14.7142857142857" style="427" customWidth="1"/>
    <col min="36" max="38" width="17.2857142857143" style="427" customWidth="1"/>
    <col min="39" max="39" width="14.4285714285714" style="427" customWidth="1"/>
    <col min="40" max="40" width="11.7142857142857" style="427" customWidth="1"/>
    <col min="41" max="42" width="9.14285714285714" style="427"/>
    <col min="43" max="16384" width="9.14285714285714" style="427"/>
  </cols>
  <sheetData>
    <row r="13" ht="15.75" thickBot="1"/>
    <row r="14" spans="2:39" ht="26.25" customHeight="1" thickBot="1">
      <c r="B14" s="842" t="s">
        <v>149</v>
      </c>
      <c r="C14" s="257" t="s">
        <v>153</v>
      </c>
      <c r="D14" s="504"/>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2"/>
      <c r="C15" s="261" t="s">
        <v>150</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2"/>
      <c r="C16" s="839" t="s">
        <v>467</v>
      </c>
      <c r="D16" s="84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3: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2" t="s">
        <v>426</v>
      </c>
      <c r="C18" s="843" t="s">
        <v>563</v>
      </c>
      <c r="D18" s="843"/>
      <c r="E18" s="843"/>
      <c r="F18" s="843"/>
      <c r="G18" s="843"/>
      <c r="H18" s="843"/>
      <c r="I18" s="843"/>
      <c r="J18" s="843"/>
      <c r="K18" s="843"/>
      <c r="L18" s="843"/>
      <c r="M18" s="843"/>
      <c r="N18" s="843"/>
      <c r="O18" s="843"/>
      <c r="P18" s="843"/>
      <c r="Q18" s="843"/>
      <c r="R18" s="843"/>
      <c r="S18" s="843"/>
      <c r="T18" s="843"/>
      <c r="U18" s="843"/>
      <c r="V18" s="843"/>
      <c r="W18" s="843"/>
      <c r="X18" s="843"/>
      <c r="Y18" s="596"/>
      <c r="Z18" s="596"/>
      <c r="AA18" s="596"/>
      <c r="AB18" s="596"/>
      <c r="AC18" s="596"/>
      <c r="AD18" s="596"/>
      <c r="AE18" s="270"/>
      <c r="AF18" s="265"/>
      <c r="AG18" s="265"/>
      <c r="AH18" s="265"/>
      <c r="AI18" s="265"/>
      <c r="AJ18" s="265"/>
      <c r="AK18" s="265"/>
      <c r="AL18" s="265"/>
      <c r="AM18" s="265"/>
    </row>
    <row r="19" spans="2:39" ht="45.75" customHeight="1">
      <c r="B19" s="842"/>
      <c r="C19" s="843" t="s">
        <v>484</v>
      </c>
      <c r="D19" s="843"/>
      <c r="E19" s="843"/>
      <c r="F19" s="843"/>
      <c r="G19" s="843"/>
      <c r="H19" s="843"/>
      <c r="I19" s="843"/>
      <c r="J19" s="843"/>
      <c r="K19" s="843"/>
      <c r="L19" s="843"/>
      <c r="M19" s="843"/>
      <c r="N19" s="843"/>
      <c r="O19" s="843"/>
      <c r="P19" s="843"/>
      <c r="Q19" s="843"/>
      <c r="R19" s="843"/>
      <c r="S19" s="843"/>
      <c r="T19" s="843"/>
      <c r="U19" s="843"/>
      <c r="V19" s="843"/>
      <c r="W19" s="843"/>
      <c r="X19" s="843"/>
      <c r="Y19" s="596"/>
      <c r="Z19" s="596"/>
      <c r="AA19" s="596"/>
      <c r="AB19" s="596"/>
      <c r="AC19" s="596"/>
      <c r="AD19" s="596"/>
      <c r="AE19" s="270"/>
      <c r="AF19" s="265"/>
      <c r="AG19" s="265"/>
      <c r="AH19" s="265"/>
      <c r="AI19" s="265"/>
      <c r="AJ19" s="265"/>
      <c r="AK19" s="265"/>
      <c r="AL19" s="265"/>
      <c r="AM19" s="265"/>
    </row>
    <row r="20" spans="2:39" ht="62.25" customHeight="1">
      <c r="B20" s="273"/>
      <c r="C20" s="843" t="s">
        <v>482</v>
      </c>
      <c r="D20" s="843"/>
      <c r="E20" s="843"/>
      <c r="F20" s="843"/>
      <c r="G20" s="843"/>
      <c r="H20" s="843"/>
      <c r="I20" s="843"/>
      <c r="J20" s="843"/>
      <c r="K20" s="843"/>
      <c r="L20" s="843"/>
      <c r="M20" s="843"/>
      <c r="N20" s="843"/>
      <c r="O20" s="843"/>
      <c r="P20" s="843"/>
      <c r="Q20" s="843"/>
      <c r="R20" s="843"/>
      <c r="S20" s="843"/>
      <c r="T20" s="843"/>
      <c r="U20" s="843"/>
      <c r="V20" s="843"/>
      <c r="W20" s="843"/>
      <c r="X20" s="843"/>
      <c r="Y20" s="596"/>
      <c r="Z20" s="596"/>
      <c r="AA20" s="596"/>
      <c r="AB20" s="596"/>
      <c r="AC20" s="596"/>
      <c r="AD20" s="596"/>
      <c r="AE20" s="428"/>
      <c r="AF20" s="265"/>
      <c r="AG20" s="265"/>
      <c r="AH20" s="265"/>
      <c r="AI20" s="265"/>
      <c r="AJ20" s="265"/>
      <c r="AK20" s="265"/>
      <c r="AL20" s="265"/>
      <c r="AM20" s="265"/>
    </row>
    <row r="21" spans="2:39" ht="37.5" customHeight="1">
      <c r="B21" s="273"/>
      <c r="C21" s="843" t="s">
        <v>532</v>
      </c>
      <c r="D21" s="843"/>
      <c r="E21" s="843"/>
      <c r="F21" s="843"/>
      <c r="G21" s="843"/>
      <c r="H21" s="843"/>
      <c r="I21" s="843"/>
      <c r="J21" s="843"/>
      <c r="K21" s="843"/>
      <c r="L21" s="843"/>
      <c r="M21" s="843"/>
      <c r="N21" s="843"/>
      <c r="O21" s="843"/>
      <c r="P21" s="843"/>
      <c r="Q21" s="843"/>
      <c r="R21" s="843"/>
      <c r="S21" s="843"/>
      <c r="T21" s="843"/>
      <c r="U21" s="843"/>
      <c r="V21" s="843"/>
      <c r="W21" s="843"/>
      <c r="X21" s="843"/>
      <c r="Y21" s="596"/>
      <c r="Z21" s="596"/>
      <c r="AA21" s="596"/>
      <c r="AB21" s="596"/>
      <c r="AC21" s="596"/>
      <c r="AD21" s="596"/>
      <c r="AE21" s="276"/>
      <c r="AF21" s="265"/>
      <c r="AG21" s="265"/>
      <c r="AH21" s="265"/>
      <c r="AI21" s="265"/>
      <c r="AJ21" s="265"/>
      <c r="AK21" s="265"/>
      <c r="AL21" s="265"/>
      <c r="AM21" s="265"/>
    </row>
    <row r="22" spans="2:39" ht="54.75" customHeight="1">
      <c r="B22" s="273"/>
      <c r="C22" s="843" t="s">
        <v>517</v>
      </c>
      <c r="D22" s="843"/>
      <c r="E22" s="843"/>
      <c r="F22" s="843"/>
      <c r="G22" s="843"/>
      <c r="H22" s="843"/>
      <c r="I22" s="843"/>
      <c r="J22" s="843"/>
      <c r="K22" s="843"/>
      <c r="L22" s="843"/>
      <c r="M22" s="843"/>
      <c r="N22" s="843"/>
      <c r="O22" s="843"/>
      <c r="P22" s="843"/>
      <c r="Q22" s="843"/>
      <c r="R22" s="843"/>
      <c r="S22" s="843"/>
      <c r="T22" s="843"/>
      <c r="U22" s="843"/>
      <c r="V22" s="843"/>
      <c r="W22" s="843"/>
      <c r="X22" s="843"/>
      <c r="Y22" s="596"/>
      <c r="Z22" s="596"/>
      <c r="AA22" s="596"/>
      <c r="AB22" s="596"/>
      <c r="AC22" s="596"/>
      <c r="AD22" s="59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42" t="s">
        <v>446</v>
      </c>
      <c r="C24" s="586" t="s">
        <v>447</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42"/>
      <c r="C25" s="586" t="s">
        <v>448</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29"/>
      <c r="C26" s="586" t="s">
        <v>449</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29"/>
      <c r="C27" s="586" t="s">
        <v>450</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29"/>
      <c r="C28" s="586" t="s">
        <v>451</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29"/>
      <c r="C29" s="586" t="s">
        <v>452</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2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2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3:39" ht="15">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2:39" ht="15.75">
      <c r="B33" s="280" t="s">
        <v>238</v>
      </c>
      <c r="C33" s="281"/>
      <c r="D33" s="58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2:39" ht="36.75" customHeight="1">
      <c r="B34" s="844" t="s">
        <v>189</v>
      </c>
      <c r="C34" s="846" t="s">
        <v>33</v>
      </c>
      <c r="D34" s="284" t="s">
        <v>350</v>
      </c>
      <c r="E34" s="848" t="s">
        <v>187</v>
      </c>
      <c r="F34" s="849"/>
      <c r="G34" s="849"/>
      <c r="H34" s="849"/>
      <c r="I34" s="849"/>
      <c r="J34" s="849"/>
      <c r="K34" s="849"/>
      <c r="L34" s="849"/>
      <c r="M34" s="850"/>
      <c r="N34" s="854" t="s">
        <v>191</v>
      </c>
      <c r="O34" s="284" t="s">
        <v>351</v>
      </c>
      <c r="P34" s="848" t="s">
        <v>190</v>
      </c>
      <c r="Q34" s="849"/>
      <c r="R34" s="849"/>
      <c r="S34" s="849"/>
      <c r="T34" s="849"/>
      <c r="U34" s="849"/>
      <c r="V34" s="849"/>
      <c r="W34" s="849"/>
      <c r="X34" s="850"/>
      <c r="Y34" s="851" t="s">
        <v>215</v>
      </c>
      <c r="Z34" s="852"/>
      <c r="AA34" s="852"/>
      <c r="AB34" s="852"/>
      <c r="AC34" s="852"/>
      <c r="AD34" s="852"/>
      <c r="AE34" s="852"/>
      <c r="AF34" s="852"/>
      <c r="AG34" s="852"/>
      <c r="AH34" s="852"/>
      <c r="AI34" s="852"/>
      <c r="AJ34" s="852"/>
      <c r="AK34" s="852"/>
      <c r="AL34" s="852"/>
      <c r="AM34" s="853"/>
    </row>
    <row r="35" spans="2:39" ht="65.25" customHeight="1">
      <c r="B35" s="845"/>
      <c r="C35" s="847"/>
      <c r="D35" s="285">
        <v>2015</v>
      </c>
      <c r="E35" s="285">
        <v>2016</v>
      </c>
      <c r="F35" s="285">
        <v>2017</v>
      </c>
      <c r="G35" s="285">
        <v>2018</v>
      </c>
      <c r="H35" s="285">
        <v>2019</v>
      </c>
      <c r="I35" s="285">
        <v>2020</v>
      </c>
      <c r="J35" s="285">
        <v>2021</v>
      </c>
      <c r="K35" s="285">
        <v>2022</v>
      </c>
      <c r="L35" s="285">
        <v>2023</v>
      </c>
      <c r="M35" s="429">
        <v>2024</v>
      </c>
      <c r="N35" s="85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Unmetered Scattered Load</v>
      </c>
      <c r="AC35" s="285" t="str">
        <f>'1.  LRAMVA Summary'!H52</f>
        <v>Sentinel Lighting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2:39" ht="16.5" customHeight="1">
      <c r="B36" s="515"/>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2:39" ht="16.5" customHeight="1" outlineLevel="1">
      <c r="B37" s="288"/>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19">
        <v>1</v>
      </c>
      <c r="B38" s="517" t="str">
        <f>VLOOKUP(A38,IESO_pgm,2)</f>
        <v>Save on Energy Coupon Program</v>
      </c>
      <c r="C38" s="291" t="s">
        <v>25</v>
      </c>
      <c r="D38" s="295">
        <v>194239</v>
      </c>
      <c r="E38" s="295">
        <v>192334</v>
      </c>
      <c r="F38" s="295">
        <v>192334</v>
      </c>
      <c r="G38" s="295">
        <v>192334</v>
      </c>
      <c r="H38" s="295">
        <v>192334</v>
      </c>
      <c r="I38" s="295">
        <v>192334</v>
      </c>
      <c r="J38" s="295">
        <v>192334</v>
      </c>
      <c r="K38" s="295">
        <v>192251</v>
      </c>
      <c r="L38" s="295">
        <v>192251</v>
      </c>
      <c r="M38" s="295">
        <v>192251</v>
      </c>
      <c r="N38" s="295">
        <f>VLOOKUP(A38,IESO_pgm,3)</f>
        <v>0</v>
      </c>
      <c r="O38" s="295">
        <v>13</v>
      </c>
      <c r="P38" s="295">
        <v>13</v>
      </c>
      <c r="Q38" s="295">
        <v>13</v>
      </c>
      <c r="R38" s="295">
        <v>13</v>
      </c>
      <c r="S38" s="295">
        <v>13</v>
      </c>
      <c r="T38" s="295">
        <v>13</v>
      </c>
      <c r="U38" s="295">
        <v>13</v>
      </c>
      <c r="V38" s="295">
        <v>13</v>
      </c>
      <c r="W38" s="295">
        <v>13</v>
      </c>
      <c r="X38" s="295">
        <v>13</v>
      </c>
      <c r="Y38" s="410">
        <v>1</v>
      </c>
      <c r="Z38" s="410"/>
      <c r="AA38" s="410"/>
      <c r="AB38" s="410"/>
      <c r="AC38" s="410"/>
      <c r="AD38" s="410"/>
      <c r="AE38" s="410"/>
      <c r="AF38" s="410"/>
      <c r="AG38" s="410"/>
      <c r="AH38" s="410"/>
      <c r="AI38" s="410"/>
      <c r="AJ38" s="410"/>
      <c r="AK38" s="410"/>
      <c r="AL38" s="410"/>
      <c r="AM38" s="296">
        <f>SUM(Y38:AL38)</f>
        <v>1</v>
      </c>
    </row>
    <row r="39" spans="2:39" ht="15" outlineLevel="1">
      <c r="B39" s="294" t="s">
        <v>239</v>
      </c>
      <c r="C39" s="291" t="s">
        <v>141</v>
      </c>
      <c r="D39" s="295">
        <v>71801</v>
      </c>
      <c r="E39" s="295">
        <v>70739</v>
      </c>
      <c r="F39" s="295">
        <v>70739</v>
      </c>
      <c r="G39" s="295">
        <v>70739</v>
      </c>
      <c r="H39" s="295">
        <v>70739</v>
      </c>
      <c r="I39" s="295">
        <v>70739</v>
      </c>
      <c r="J39" s="295">
        <v>70739</v>
      </c>
      <c r="K39" s="295">
        <v>70692</v>
      </c>
      <c r="L39" s="295">
        <v>70692</v>
      </c>
      <c r="M39" s="295">
        <v>70692</v>
      </c>
      <c r="N39" s="295">
        <f>N38</f>
        <v>0</v>
      </c>
      <c r="O39" s="295">
        <v>5</v>
      </c>
      <c r="P39" s="295">
        <v>5</v>
      </c>
      <c r="Q39" s="295">
        <v>5</v>
      </c>
      <c r="R39" s="295">
        <v>5</v>
      </c>
      <c r="S39" s="295">
        <v>5</v>
      </c>
      <c r="T39" s="295">
        <v>5</v>
      </c>
      <c r="U39" s="295">
        <v>5</v>
      </c>
      <c r="V39" s="295">
        <v>5</v>
      </c>
      <c r="W39" s="295">
        <v>5</v>
      </c>
      <c r="X39" s="295">
        <v>5</v>
      </c>
      <c r="Y39" s="411">
        <f>Y38</f>
        <v>1</v>
      </c>
      <c r="Z39" s="411">
        <f>Z38</f>
        <v>0</v>
      </c>
      <c r="AA39" s="411">
        <f>AA38</f>
        <v>0</v>
      </c>
      <c r="AB39" s="411">
        <f>AB38</f>
        <v>0</v>
      </c>
      <c r="AC39" s="411">
        <f>AC38</f>
        <v>0</v>
      </c>
      <c r="AD39" s="411">
        <f>AD38</f>
        <v>0</v>
      </c>
      <c r="AE39" s="411">
        <f>AE38</f>
        <v>0</v>
      </c>
      <c r="AF39" s="411">
        <f>AF38</f>
        <v>0</v>
      </c>
      <c r="AG39" s="411">
        <f>AG38</f>
        <v>0</v>
      </c>
      <c r="AH39" s="411">
        <f>AH38</f>
        <v>0</v>
      </c>
      <c r="AI39" s="411">
        <f>AI38</f>
        <v>0</v>
      </c>
      <c r="AJ39" s="411">
        <f>AJ38</f>
        <v>0</v>
      </c>
      <c r="AK39" s="411">
        <f>AK38</f>
        <v>0</v>
      </c>
      <c r="AL39" s="411">
        <f>AL38</f>
        <v>0</v>
      </c>
      <c r="AM39" s="297"/>
    </row>
    <row r="40" spans="2: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30" outlineLevel="1">
      <c r="A41" s="519">
        <v>3</v>
      </c>
      <c r="B41" s="517" t="str">
        <f>VLOOKUP(A41,IESO_pgm,2)</f>
        <v>Save on Energy Heating &amp; Cooling Program</v>
      </c>
      <c r="C41" s="291" t="s">
        <v>25</v>
      </c>
      <c r="D41" s="295">
        <v>49673</v>
      </c>
      <c r="E41" s="295">
        <v>49673</v>
      </c>
      <c r="F41" s="295">
        <v>49673</v>
      </c>
      <c r="G41" s="295">
        <v>49673</v>
      </c>
      <c r="H41" s="295">
        <v>49673</v>
      </c>
      <c r="I41" s="295">
        <v>49673</v>
      </c>
      <c r="J41" s="295">
        <v>49673</v>
      </c>
      <c r="K41" s="295">
        <v>49673</v>
      </c>
      <c r="L41" s="295">
        <v>49673</v>
      </c>
      <c r="M41" s="295">
        <v>49673</v>
      </c>
      <c r="N41" s="295">
        <f>VLOOKUP(A41,IESO_pgm,3)</f>
        <v>0</v>
      </c>
      <c r="O41" s="295">
        <v>25</v>
      </c>
      <c r="P41" s="295">
        <v>25</v>
      </c>
      <c r="Q41" s="295">
        <v>25</v>
      </c>
      <c r="R41" s="295">
        <v>25</v>
      </c>
      <c r="S41" s="295">
        <v>25</v>
      </c>
      <c r="T41" s="295">
        <v>25</v>
      </c>
      <c r="U41" s="295">
        <v>25</v>
      </c>
      <c r="V41" s="295">
        <v>25</v>
      </c>
      <c r="W41" s="295">
        <v>25</v>
      </c>
      <c r="X41" s="295">
        <v>25</v>
      </c>
      <c r="Y41" s="410">
        <v>1</v>
      </c>
      <c r="Z41" s="410"/>
      <c r="AA41" s="410"/>
      <c r="AB41" s="410"/>
      <c r="AC41" s="410"/>
      <c r="AD41" s="410"/>
      <c r="AE41" s="410"/>
      <c r="AF41" s="410"/>
      <c r="AG41" s="410"/>
      <c r="AH41" s="410"/>
      <c r="AI41" s="410"/>
      <c r="AJ41" s="410"/>
      <c r="AK41" s="410"/>
      <c r="AL41" s="410"/>
      <c r="AM41" s="296">
        <f>SUM(Y41:AL41)</f>
        <v>1</v>
      </c>
    </row>
    <row r="42" spans="2:39" ht="15" outlineLevel="1">
      <c r="B42" s="294" t="s">
        <v>239</v>
      </c>
      <c r="C42" s="291" t="s">
        <v>141</v>
      </c>
      <c r="D42" s="295">
        <v>6311</v>
      </c>
      <c r="E42" s="295">
        <v>6311</v>
      </c>
      <c r="F42" s="295">
        <v>6311</v>
      </c>
      <c r="G42" s="295">
        <v>6311</v>
      </c>
      <c r="H42" s="295">
        <v>6311</v>
      </c>
      <c r="I42" s="295">
        <v>6311</v>
      </c>
      <c r="J42" s="295">
        <v>6311</v>
      </c>
      <c r="K42" s="295">
        <v>6311</v>
      </c>
      <c r="L42" s="295">
        <v>6311</v>
      </c>
      <c r="M42" s="295">
        <v>6311</v>
      </c>
      <c r="N42" s="295">
        <f>N41</f>
        <v>0</v>
      </c>
      <c r="O42" s="295">
        <v>3</v>
      </c>
      <c r="P42" s="295">
        <v>3</v>
      </c>
      <c r="Q42" s="295">
        <v>3</v>
      </c>
      <c r="R42" s="295">
        <v>3</v>
      </c>
      <c r="S42" s="295">
        <v>3</v>
      </c>
      <c r="T42" s="295">
        <v>3</v>
      </c>
      <c r="U42" s="295">
        <v>3</v>
      </c>
      <c r="V42" s="295">
        <v>3</v>
      </c>
      <c r="W42" s="295">
        <v>3</v>
      </c>
      <c r="X42" s="295">
        <v>3</v>
      </c>
      <c r="Y42" s="411">
        <f>Y41</f>
        <v>1</v>
      </c>
      <c r="Z42" s="411">
        <f>Z41</f>
        <v>0</v>
      </c>
      <c r="AA42" s="411">
        <f>AA41</f>
        <v>0</v>
      </c>
      <c r="AB42" s="411">
        <f>AB41</f>
        <v>0</v>
      </c>
      <c r="AC42" s="411">
        <f>AC41</f>
        <v>0</v>
      </c>
      <c r="AD42" s="411">
        <f>AD41</f>
        <v>0</v>
      </c>
      <c r="AE42" s="411">
        <f>AE41</f>
        <v>0</v>
      </c>
      <c r="AF42" s="411">
        <f>AF41</f>
        <v>0</v>
      </c>
      <c r="AG42" s="411">
        <f>AG41</f>
        <v>0</v>
      </c>
      <c r="AH42" s="411">
        <f>AH41</f>
        <v>0</v>
      </c>
      <c r="AI42" s="411">
        <f>AI41</f>
        <v>0</v>
      </c>
      <c r="AJ42" s="411">
        <f>AJ41</f>
        <v>0</v>
      </c>
      <c r="AK42" s="411">
        <f>AK41</f>
        <v>0</v>
      </c>
      <c r="AL42" s="411">
        <f>AL41</f>
        <v>0</v>
      </c>
      <c r="AM42" s="297"/>
    </row>
    <row r="43" spans="2: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19">
        <v>7</v>
      </c>
      <c r="B44" s="517" t="str">
        <f>VLOOKUP(A44,IESO_pgm,2)</f>
        <v>Save on Energy Retrofit Program</v>
      </c>
      <c r="C44" s="291" t="s">
        <v>25</v>
      </c>
      <c r="D44" s="295"/>
      <c r="E44" s="295"/>
      <c r="F44" s="295"/>
      <c r="G44" s="295"/>
      <c r="H44" s="295"/>
      <c r="I44" s="295"/>
      <c r="J44" s="295"/>
      <c r="K44" s="295"/>
      <c r="L44" s="295"/>
      <c r="M44" s="295"/>
      <c r="N44" s="295">
        <f>VLOOKUP(A44,IESO_pgm,3)</f>
        <v>12</v>
      </c>
      <c r="O44" s="295"/>
      <c r="P44" s="295"/>
      <c r="Q44" s="295"/>
      <c r="R44" s="295"/>
      <c r="S44" s="295"/>
      <c r="T44" s="295"/>
      <c r="U44" s="295"/>
      <c r="V44" s="295"/>
      <c r="W44" s="295"/>
      <c r="X44" s="295"/>
      <c r="Y44" s="410">
        <v>0</v>
      </c>
      <c r="Z44" s="776">
        <v>0.052631578947368397</v>
      </c>
      <c r="AA44" s="776">
        <v>0.94736842105263197</v>
      </c>
      <c r="AB44" s="410"/>
      <c r="AC44" s="410"/>
      <c r="AD44" s="410"/>
      <c r="AE44" s="410"/>
      <c r="AF44" s="410"/>
      <c r="AG44" s="410"/>
      <c r="AH44" s="410"/>
      <c r="AI44" s="410"/>
      <c r="AJ44" s="410"/>
      <c r="AK44" s="410"/>
      <c r="AL44" s="410"/>
      <c r="AM44" s="296">
        <f>SUM(Y44:AL44)</f>
        <v>1.0000000000000004</v>
      </c>
    </row>
    <row r="45" spans="2:39" ht="15" outlineLevel="1">
      <c r="B45" s="294" t="s">
        <v>239</v>
      </c>
      <c r="C45" s="340" t="s">
        <v>685</v>
      </c>
      <c r="D45" s="295">
        <v>617549</v>
      </c>
      <c r="E45" s="295">
        <v>529337</v>
      </c>
      <c r="F45" s="295">
        <v>527481</v>
      </c>
      <c r="G45" s="295">
        <v>527481</v>
      </c>
      <c r="H45" s="295">
        <v>527481</v>
      </c>
      <c r="I45" s="295">
        <v>527481</v>
      </c>
      <c r="J45" s="295">
        <v>523718</v>
      </c>
      <c r="K45" s="295">
        <v>523718</v>
      </c>
      <c r="L45" s="295">
        <v>523051</v>
      </c>
      <c r="M45" s="295">
        <v>510911</v>
      </c>
      <c r="N45" s="295">
        <f>N44</f>
        <v>12</v>
      </c>
      <c r="O45" s="295">
        <v>84</v>
      </c>
      <c r="P45" s="295">
        <v>56</v>
      </c>
      <c r="Q45" s="295">
        <v>55</v>
      </c>
      <c r="R45" s="295">
        <v>55</v>
      </c>
      <c r="S45" s="295">
        <v>55</v>
      </c>
      <c r="T45" s="295">
        <v>55</v>
      </c>
      <c r="U45" s="295">
        <v>55</v>
      </c>
      <c r="V45" s="295">
        <v>55</v>
      </c>
      <c r="W45" s="295">
        <v>55</v>
      </c>
      <c r="X45" s="295">
        <v>54</v>
      </c>
      <c r="Y45" s="410">
        <f>Y44</f>
        <v>0</v>
      </c>
      <c r="Z45" s="410">
        <f>Z44</f>
        <v>0.052631578947368397</v>
      </c>
      <c r="AA45" s="410">
        <f>AA44</f>
        <v>0.94736842105263197</v>
      </c>
      <c r="AB45" s="410"/>
      <c r="AC45" s="410"/>
      <c r="AD45" s="410"/>
      <c r="AE45" s="410"/>
      <c r="AF45" s="410"/>
      <c r="AG45" s="410"/>
      <c r="AH45" s="410"/>
      <c r="AI45" s="410"/>
      <c r="AJ45" s="410"/>
      <c r="AK45" s="410"/>
      <c r="AL45" s="410"/>
      <c r="AM45" s="296"/>
    </row>
    <row r="46" spans="2:39" ht="15" outlineLevel="1">
      <c r="B46" s="517"/>
      <c r="C46" s="340" t="s">
        <v>686</v>
      </c>
      <c r="D46" s="295">
        <v>-1385</v>
      </c>
      <c r="E46" s="295">
        <v>86827</v>
      </c>
      <c r="F46" s="295">
        <v>88683</v>
      </c>
      <c r="G46" s="295">
        <v>88683</v>
      </c>
      <c r="H46" s="295">
        <v>88683</v>
      </c>
      <c r="I46" s="295">
        <v>88683</v>
      </c>
      <c r="J46" s="295">
        <v>92446</v>
      </c>
      <c r="K46" s="295">
        <v>92446</v>
      </c>
      <c r="L46" s="295">
        <v>93113</v>
      </c>
      <c r="M46" s="295">
        <v>92256</v>
      </c>
      <c r="N46" s="295">
        <f>N45</f>
        <v>12</v>
      </c>
      <c r="O46" s="295">
        <v>0</v>
      </c>
      <c r="P46" s="295">
        <v>27</v>
      </c>
      <c r="Q46" s="295">
        <v>28</v>
      </c>
      <c r="R46" s="295">
        <v>28</v>
      </c>
      <c r="S46" s="295">
        <v>28</v>
      </c>
      <c r="T46" s="295">
        <v>28</v>
      </c>
      <c r="U46" s="295">
        <v>28</v>
      </c>
      <c r="V46" s="295">
        <v>28</v>
      </c>
      <c r="W46" s="295">
        <v>28</v>
      </c>
      <c r="X46" s="295">
        <v>28</v>
      </c>
      <c r="Y46" s="410">
        <f>Y44</f>
        <v>0</v>
      </c>
      <c r="Z46" s="410">
        <f>Z44</f>
        <v>0.052631578947368397</v>
      </c>
      <c r="AA46" s="410">
        <f>AA44</f>
        <v>0.94736842105263197</v>
      </c>
      <c r="AB46" s="410"/>
      <c r="AC46" s="410"/>
      <c r="AD46" s="410"/>
      <c r="AE46" s="410"/>
      <c r="AF46" s="410"/>
      <c r="AG46" s="410"/>
      <c r="AH46" s="410"/>
      <c r="AI46" s="410"/>
      <c r="AJ46" s="410"/>
      <c r="AK46" s="410"/>
      <c r="AL46" s="410"/>
      <c r="AM46" s="296"/>
    </row>
    <row r="47" spans="2:39" ht="15" outlineLevel="1">
      <c r="B47" s="774" t="s">
        <v>688</v>
      </c>
      <c r="C47" s="340" t="s">
        <v>687</v>
      </c>
      <c r="D47" s="295">
        <f>-'8.  Streetlighting'!L26</f>
        <v>-91701.669646566137</v>
      </c>
      <c r="E47" s="295">
        <f>D47</f>
        <v>-91701.669646566137</v>
      </c>
      <c r="F47" s="295">
        <f>E47</f>
        <v>-91701.669646566137</v>
      </c>
      <c r="G47" s="295">
        <f>F47</f>
        <v>-91701.669646566137</v>
      </c>
      <c r="H47" s="295">
        <f>G47</f>
        <v>-91701.669646566137</v>
      </c>
      <c r="I47" s="295">
        <f>H47</f>
        <v>-91701.669646566137</v>
      </c>
      <c r="J47" s="295">
        <f>I47</f>
        <v>-91701.669646566137</v>
      </c>
      <c r="K47" s="295"/>
      <c r="L47" s="295"/>
      <c r="M47" s="295"/>
      <c r="N47" s="295">
        <f>N46</f>
        <v>12</v>
      </c>
      <c r="O47" s="295"/>
      <c r="P47" s="295"/>
      <c r="Q47" s="295"/>
      <c r="R47" s="295"/>
      <c r="S47" s="295"/>
      <c r="T47" s="295"/>
      <c r="U47" s="295"/>
      <c r="V47" s="295"/>
      <c r="W47" s="295"/>
      <c r="X47" s="295"/>
      <c r="Y47" s="411">
        <f>Y44</f>
        <v>0</v>
      </c>
      <c r="Z47" s="411">
        <f>Z44</f>
        <v>0.052631578947368397</v>
      </c>
      <c r="AA47" s="411">
        <f>AA46</f>
        <v>0.94736842105263197</v>
      </c>
      <c r="AB47" s="411">
        <f>AB44</f>
        <v>0</v>
      </c>
      <c r="AC47" s="411">
        <f>AC44</f>
        <v>0</v>
      </c>
      <c r="AD47" s="411">
        <f>AD44</f>
        <v>0</v>
      </c>
      <c r="AE47" s="411">
        <f>AE44</f>
        <v>0</v>
      </c>
      <c r="AF47" s="411">
        <f>AF44</f>
        <v>0</v>
      </c>
      <c r="AG47" s="411">
        <f>AG44</f>
        <v>0</v>
      </c>
      <c r="AH47" s="411">
        <f>AH44</f>
        <v>0</v>
      </c>
      <c r="AI47" s="411">
        <f>AI44</f>
        <v>0</v>
      </c>
      <c r="AJ47" s="411">
        <f>AJ44</f>
        <v>0</v>
      </c>
      <c r="AK47" s="411">
        <f>AK44</f>
        <v>0</v>
      </c>
      <c r="AL47" s="411">
        <f>AL44</f>
        <v>0</v>
      </c>
      <c r="AM47" s="297"/>
    </row>
    <row r="48" spans="2:39" ht="15" outlineLevel="1">
      <c r="B48" s="294"/>
      <c r="C48" s="305"/>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39" ht="15" outlineLevel="1">
      <c r="A49" s="519">
        <v>67</v>
      </c>
      <c r="B49" s="517" t="str">
        <f>VLOOKUP(A49,IESO_pgm,2)</f>
        <v>Appliance Retirement Initiative</v>
      </c>
      <c r="C49" s="291" t="s">
        <v>25</v>
      </c>
      <c r="D49" s="295">
        <v>24529</v>
      </c>
      <c r="E49" s="295">
        <v>24529</v>
      </c>
      <c r="F49" s="295">
        <v>24529</v>
      </c>
      <c r="G49" s="295">
        <v>24529</v>
      </c>
      <c r="H49" s="295">
        <v>13837</v>
      </c>
      <c r="I49" s="295">
        <v>0</v>
      </c>
      <c r="J49" s="295">
        <v>0</v>
      </c>
      <c r="K49" s="295">
        <v>0</v>
      </c>
      <c r="L49" s="295">
        <v>0</v>
      </c>
      <c r="M49" s="295">
        <v>0</v>
      </c>
      <c r="N49" s="295">
        <f>VLOOKUP(A49,IESO_pgm,3)</f>
        <v>0</v>
      </c>
      <c r="O49" s="295">
        <v>4</v>
      </c>
      <c r="P49" s="295">
        <v>4</v>
      </c>
      <c r="Q49" s="295">
        <v>4</v>
      </c>
      <c r="R49" s="295">
        <v>4</v>
      </c>
      <c r="S49" s="295">
        <v>2</v>
      </c>
      <c r="T49" s="295">
        <v>0</v>
      </c>
      <c r="U49" s="295">
        <v>0</v>
      </c>
      <c r="V49" s="295">
        <v>0</v>
      </c>
      <c r="W49" s="295">
        <v>0</v>
      </c>
      <c r="X49" s="295"/>
      <c r="Y49" s="410">
        <v>1</v>
      </c>
      <c r="Z49" s="410"/>
      <c r="AA49" s="410"/>
      <c r="AB49" s="410"/>
      <c r="AC49" s="410"/>
      <c r="AD49" s="410"/>
      <c r="AE49" s="410"/>
      <c r="AF49" s="410"/>
      <c r="AG49" s="410"/>
      <c r="AH49" s="410"/>
      <c r="AI49" s="410"/>
      <c r="AJ49" s="410"/>
      <c r="AK49" s="410"/>
      <c r="AL49" s="410"/>
      <c r="AM49" s="296">
        <f>SUM(Y49:AL49)</f>
        <v>1</v>
      </c>
    </row>
    <row r="50" spans="2:39" ht="15" outlineLevel="1">
      <c r="B50" s="294" t="s">
        <v>239</v>
      </c>
      <c r="C50" s="291" t="s">
        <v>141</v>
      </c>
      <c r="D50" s="295"/>
      <c r="E50" s="295"/>
      <c r="F50" s="295"/>
      <c r="G50" s="295"/>
      <c r="H50" s="295"/>
      <c r="I50" s="295"/>
      <c r="J50" s="295"/>
      <c r="K50" s="295"/>
      <c r="L50" s="295"/>
      <c r="M50" s="295"/>
      <c r="N50" s="295">
        <f>N49</f>
        <v>0</v>
      </c>
      <c r="O50" s="295"/>
      <c r="P50" s="295"/>
      <c r="Q50" s="295"/>
      <c r="R50" s="295"/>
      <c r="S50" s="295"/>
      <c r="T50" s="295"/>
      <c r="U50" s="295"/>
      <c r="V50" s="295"/>
      <c r="W50" s="295"/>
      <c r="X50" s="295"/>
      <c r="Y50" s="411">
        <f>Y49</f>
        <v>1</v>
      </c>
      <c r="Z50" s="411">
        <f>Z49</f>
        <v>0</v>
      </c>
      <c r="AA50" s="411">
        <f>AA49</f>
        <v>0</v>
      </c>
      <c r="AB50" s="411">
        <f>AB49</f>
        <v>0</v>
      </c>
      <c r="AC50" s="411">
        <f>AC49</f>
        <v>0</v>
      </c>
      <c r="AD50" s="411">
        <f>AD49</f>
        <v>0</v>
      </c>
      <c r="AE50" s="411">
        <f>AE49</f>
        <v>0</v>
      </c>
      <c r="AF50" s="411">
        <f>AF49</f>
        <v>0</v>
      </c>
      <c r="AG50" s="411">
        <f>AG49</f>
        <v>0</v>
      </c>
      <c r="AH50" s="411">
        <f>AH49</f>
        <v>0</v>
      </c>
      <c r="AI50" s="411">
        <f>AI49</f>
        <v>0</v>
      </c>
      <c r="AJ50" s="411">
        <f>AJ49</f>
        <v>0</v>
      </c>
      <c r="AK50" s="411">
        <f>AK49</f>
        <v>0</v>
      </c>
      <c r="AL50" s="411">
        <f>AL49</f>
        <v>0</v>
      </c>
      <c r="AM50" s="297"/>
    </row>
    <row r="51" spans="2:39" ht="15" outlineLevel="1">
      <c r="B51" s="294"/>
      <c r="C51" s="305"/>
      <c r="D51" s="304"/>
      <c r="E51" s="304"/>
      <c r="F51" s="304"/>
      <c r="G51" s="304"/>
      <c r="H51" s="304"/>
      <c r="I51" s="304"/>
      <c r="J51" s="304"/>
      <c r="K51" s="304"/>
      <c r="L51" s="304"/>
      <c r="M51" s="304"/>
      <c r="N51" s="291"/>
      <c r="O51" s="304"/>
      <c r="P51" s="304"/>
      <c r="Q51" s="304"/>
      <c r="R51" s="304"/>
      <c r="S51" s="304"/>
      <c r="T51" s="304"/>
      <c r="U51" s="304"/>
      <c r="V51" s="304"/>
      <c r="W51" s="304"/>
      <c r="X51" s="304"/>
      <c r="Y51" s="412"/>
      <c r="Z51" s="412"/>
      <c r="AA51" s="412"/>
      <c r="AB51" s="412"/>
      <c r="AC51" s="412"/>
      <c r="AD51" s="412"/>
      <c r="AE51" s="412"/>
      <c r="AF51" s="412"/>
      <c r="AG51" s="412"/>
      <c r="AH51" s="412"/>
      <c r="AI51" s="412"/>
      <c r="AJ51" s="412"/>
      <c r="AK51" s="412"/>
      <c r="AL51" s="412"/>
      <c r="AM51" s="306"/>
    </row>
    <row r="52" spans="1:39" ht="18" customHeight="1" outlineLevel="1">
      <c r="A52" s="519">
        <v>68</v>
      </c>
      <c r="B52" s="517" t="str">
        <f>VLOOKUP(A52,IESO_pgm,2)</f>
        <v>Coupon Initiative</v>
      </c>
      <c r="C52" s="291" t="s">
        <v>25</v>
      </c>
      <c r="D52" s="295">
        <v>272944</v>
      </c>
      <c r="E52" s="295">
        <v>270402</v>
      </c>
      <c r="F52" s="295">
        <v>270402</v>
      </c>
      <c r="G52" s="295">
        <v>270402</v>
      </c>
      <c r="H52" s="295">
        <v>270402</v>
      </c>
      <c r="I52" s="295">
        <v>270402</v>
      </c>
      <c r="J52" s="295">
        <v>270402</v>
      </c>
      <c r="K52" s="295">
        <v>270344</v>
      </c>
      <c r="L52" s="295">
        <v>270344</v>
      </c>
      <c r="M52" s="295">
        <v>270344</v>
      </c>
      <c r="N52" s="295">
        <f>VLOOKUP(A52,IESO_pgm,3)</f>
        <v>0</v>
      </c>
      <c r="O52" s="295">
        <v>18</v>
      </c>
      <c r="P52" s="295">
        <v>17</v>
      </c>
      <c r="Q52" s="295">
        <v>17</v>
      </c>
      <c r="R52" s="295">
        <v>17</v>
      </c>
      <c r="S52" s="295">
        <v>17</v>
      </c>
      <c r="T52" s="295">
        <v>17</v>
      </c>
      <c r="U52" s="295">
        <v>17</v>
      </c>
      <c r="V52" s="295">
        <v>17</v>
      </c>
      <c r="W52" s="295">
        <v>17</v>
      </c>
      <c r="X52" s="295"/>
      <c r="Y52" s="410">
        <v>1</v>
      </c>
      <c r="Z52" s="410"/>
      <c r="AA52" s="410"/>
      <c r="AB52" s="410"/>
      <c r="AC52" s="410"/>
      <c r="AD52" s="410"/>
      <c r="AE52" s="410"/>
      <c r="AF52" s="410"/>
      <c r="AG52" s="410"/>
      <c r="AH52" s="410"/>
      <c r="AI52" s="410"/>
      <c r="AJ52" s="410"/>
      <c r="AK52" s="410"/>
      <c r="AL52" s="410"/>
      <c r="AM52" s="296">
        <f>SUM(Y52:AL52)</f>
        <v>1</v>
      </c>
    </row>
    <row r="53" spans="2:39" ht="15" outlineLevel="1">
      <c r="B53" s="294" t="s">
        <v>239</v>
      </c>
      <c r="C53" s="291" t="s">
        <v>141</v>
      </c>
      <c r="D53" s="295">
        <v>5296</v>
      </c>
      <c r="E53" s="295">
        <v>5227</v>
      </c>
      <c r="F53" s="295">
        <v>5227</v>
      </c>
      <c r="G53" s="295">
        <v>5227</v>
      </c>
      <c r="H53" s="295">
        <v>5227</v>
      </c>
      <c r="I53" s="295">
        <v>5227</v>
      </c>
      <c r="J53" s="295">
        <v>5227</v>
      </c>
      <c r="K53" s="295">
        <v>5225</v>
      </c>
      <c r="L53" s="295">
        <v>5225</v>
      </c>
      <c r="M53" s="295">
        <v>5225</v>
      </c>
      <c r="N53" s="295">
        <f>N52</f>
        <v>0</v>
      </c>
      <c r="O53" s="295">
        <v>0</v>
      </c>
      <c r="P53" s="295">
        <v>0</v>
      </c>
      <c r="Q53" s="295">
        <v>0</v>
      </c>
      <c r="R53" s="295">
        <v>0</v>
      </c>
      <c r="S53" s="295">
        <v>0</v>
      </c>
      <c r="T53" s="295">
        <v>0</v>
      </c>
      <c r="U53" s="295">
        <v>0</v>
      </c>
      <c r="V53" s="295">
        <v>0</v>
      </c>
      <c r="W53" s="295">
        <v>0</v>
      </c>
      <c r="X53" s="295"/>
      <c r="Y53" s="411">
        <f>Y52</f>
        <v>1</v>
      </c>
      <c r="Z53" s="411">
        <f>Z52</f>
        <v>0</v>
      </c>
      <c r="AA53" s="411">
        <f>AA52</f>
        <v>0</v>
      </c>
      <c r="AB53" s="411">
        <f>AB52</f>
        <v>0</v>
      </c>
      <c r="AC53" s="411">
        <f>AC52</f>
        <v>0</v>
      </c>
      <c r="AD53" s="411">
        <f>AD52</f>
        <v>0</v>
      </c>
      <c r="AE53" s="411">
        <f>AE52</f>
        <v>0</v>
      </c>
      <c r="AF53" s="411">
        <f>AF52</f>
        <v>0</v>
      </c>
      <c r="AG53" s="411">
        <f>AG52</f>
        <v>0</v>
      </c>
      <c r="AH53" s="411">
        <f>AH52</f>
        <v>0</v>
      </c>
      <c r="AI53" s="411">
        <f>AI52</f>
        <v>0</v>
      </c>
      <c r="AJ53" s="411">
        <f>AJ52</f>
        <v>0</v>
      </c>
      <c r="AK53" s="411">
        <f>AK52</f>
        <v>0</v>
      </c>
      <c r="AL53" s="411">
        <f>AL52</f>
        <v>0</v>
      </c>
      <c r="AM53" s="297"/>
    </row>
    <row r="54" spans="2:39" ht="15" outlineLevel="1">
      <c r="B54" s="294"/>
      <c r="C54" s="291"/>
      <c r="D54" s="291"/>
      <c r="E54" s="291"/>
      <c r="F54" s="291"/>
      <c r="G54" s="291"/>
      <c r="H54" s="291"/>
      <c r="I54" s="291"/>
      <c r="J54" s="291"/>
      <c r="K54" s="291"/>
      <c r="L54" s="291"/>
      <c r="M54" s="291"/>
      <c r="N54" s="291"/>
      <c r="O54" s="291"/>
      <c r="P54" s="291"/>
      <c r="Q54" s="291"/>
      <c r="R54" s="291"/>
      <c r="S54" s="291"/>
      <c r="T54" s="291"/>
      <c r="U54" s="291"/>
      <c r="V54" s="291"/>
      <c r="W54" s="291"/>
      <c r="X54" s="291"/>
      <c r="Y54" s="422"/>
      <c r="Z54" s="423"/>
      <c r="AA54" s="423"/>
      <c r="AB54" s="423"/>
      <c r="AC54" s="423"/>
      <c r="AD54" s="423"/>
      <c r="AE54" s="423"/>
      <c r="AF54" s="423"/>
      <c r="AG54" s="423"/>
      <c r="AH54" s="423"/>
      <c r="AI54" s="423"/>
      <c r="AJ54" s="423"/>
      <c r="AK54" s="423"/>
      <c r="AL54" s="423"/>
      <c r="AM54" s="297"/>
    </row>
    <row r="55" spans="1:39" ht="15" outlineLevel="1">
      <c r="A55" s="519">
        <v>69</v>
      </c>
      <c r="B55" s="517" t="str">
        <f>VLOOKUP(A55,IESO_pgm,2)</f>
        <v>Bi-Annual Retailer Event Initiative</v>
      </c>
      <c r="C55" s="291" t="s">
        <v>25</v>
      </c>
      <c r="D55" s="295">
        <v>775374</v>
      </c>
      <c r="E55" s="295">
        <v>761544</v>
      </c>
      <c r="F55" s="295">
        <v>761544</v>
      </c>
      <c r="G55" s="295">
        <v>761544</v>
      </c>
      <c r="H55" s="295">
        <v>761544</v>
      </c>
      <c r="I55" s="295">
        <v>761544</v>
      </c>
      <c r="J55" s="295">
        <v>761544</v>
      </c>
      <c r="K55" s="295">
        <v>761177</v>
      </c>
      <c r="L55" s="295">
        <v>761177</v>
      </c>
      <c r="M55" s="295">
        <v>761177</v>
      </c>
      <c r="N55" s="295">
        <f>VLOOKUP(A55,IESO_pgm,3)</f>
        <v>0</v>
      </c>
      <c r="O55" s="295">
        <v>52</v>
      </c>
      <c r="P55" s="295">
        <v>52</v>
      </c>
      <c r="Q55" s="295">
        <v>52</v>
      </c>
      <c r="R55" s="295">
        <v>52</v>
      </c>
      <c r="S55" s="295">
        <v>52</v>
      </c>
      <c r="T55" s="295">
        <v>52</v>
      </c>
      <c r="U55" s="295">
        <v>52</v>
      </c>
      <c r="V55" s="295">
        <v>52</v>
      </c>
      <c r="W55" s="295">
        <v>52</v>
      </c>
      <c r="X55" s="295"/>
      <c r="Y55" s="415">
        <v>1</v>
      </c>
      <c r="Z55" s="410"/>
      <c r="AA55" s="410"/>
      <c r="AB55" s="410"/>
      <c r="AC55" s="410"/>
      <c r="AD55" s="410"/>
      <c r="AE55" s="410"/>
      <c r="AF55" s="415"/>
      <c r="AG55" s="415"/>
      <c r="AH55" s="415"/>
      <c r="AI55" s="415"/>
      <c r="AJ55" s="415"/>
      <c r="AK55" s="415"/>
      <c r="AL55" s="415"/>
      <c r="AM55" s="296">
        <f>SUM(Y55:AL55)</f>
        <v>1</v>
      </c>
    </row>
    <row r="56" spans="2:39" ht="15" outlineLevel="1">
      <c r="B56" s="294" t="s">
        <v>239</v>
      </c>
      <c r="C56" s="291" t="s">
        <v>141</v>
      </c>
      <c r="D56" s="295">
        <v>1790</v>
      </c>
      <c r="E56" s="295">
        <v>1775</v>
      </c>
      <c r="F56" s="295">
        <v>1775</v>
      </c>
      <c r="G56" s="295">
        <v>1775</v>
      </c>
      <c r="H56" s="295">
        <v>1775</v>
      </c>
      <c r="I56" s="295">
        <v>1775</v>
      </c>
      <c r="J56" s="295">
        <v>1775</v>
      </c>
      <c r="K56" s="295">
        <v>1774</v>
      </c>
      <c r="L56" s="295">
        <v>1774</v>
      </c>
      <c r="M56" s="295">
        <v>1774</v>
      </c>
      <c r="N56" s="295">
        <f>N55</f>
        <v>0</v>
      </c>
      <c r="O56" s="295">
        <v>0</v>
      </c>
      <c r="P56" s="295">
        <v>0</v>
      </c>
      <c r="Q56" s="295">
        <v>0</v>
      </c>
      <c r="R56" s="295">
        <v>0</v>
      </c>
      <c r="S56" s="295">
        <v>0</v>
      </c>
      <c r="T56" s="295">
        <v>0</v>
      </c>
      <c r="U56" s="295">
        <v>0</v>
      </c>
      <c r="V56" s="295">
        <v>0</v>
      </c>
      <c r="W56" s="295">
        <v>0</v>
      </c>
      <c r="X56" s="295"/>
      <c r="Y56" s="411">
        <f>Y55</f>
        <v>1</v>
      </c>
      <c r="Z56" s="411">
        <f>Z55</f>
        <v>0</v>
      </c>
      <c r="AA56" s="411">
        <f>AA55</f>
        <v>0</v>
      </c>
      <c r="AB56" s="411">
        <f>AB55</f>
        <v>0</v>
      </c>
      <c r="AC56" s="411">
        <f>AC55</f>
        <v>0</v>
      </c>
      <c r="AD56" s="411">
        <f>AD55</f>
        <v>0</v>
      </c>
      <c r="AE56" s="411">
        <f>AE55</f>
        <v>0</v>
      </c>
      <c r="AF56" s="411">
        <f>AF55</f>
        <v>0</v>
      </c>
      <c r="AG56" s="411">
        <f>AG55</f>
        <v>0</v>
      </c>
      <c r="AH56" s="411">
        <f>AH55</f>
        <v>0</v>
      </c>
      <c r="AI56" s="411">
        <f>AI55</f>
        <v>0</v>
      </c>
      <c r="AJ56" s="411">
        <f>AJ55</f>
        <v>0</v>
      </c>
      <c r="AK56" s="411">
        <f>AK55</f>
        <v>0</v>
      </c>
      <c r="AL56" s="411">
        <f>AL55</f>
        <v>0</v>
      </c>
      <c r="AM56" s="311"/>
    </row>
    <row r="57" spans="2:39" ht="15" outlineLevel="1">
      <c r="B57" s="310"/>
      <c r="C57" s="312"/>
      <c r="D57" s="291"/>
      <c r="E57" s="291"/>
      <c r="F57" s="291"/>
      <c r="G57" s="291"/>
      <c r="H57" s="291"/>
      <c r="I57" s="291"/>
      <c r="J57" s="291"/>
      <c r="K57" s="291"/>
      <c r="L57" s="291"/>
      <c r="M57" s="291"/>
      <c r="N57" s="291"/>
      <c r="O57" s="291"/>
      <c r="P57" s="291"/>
      <c r="Q57" s="291"/>
      <c r="R57" s="291"/>
      <c r="S57" s="291"/>
      <c r="T57" s="291"/>
      <c r="U57" s="291"/>
      <c r="V57" s="291"/>
      <c r="W57" s="291"/>
      <c r="X57" s="291"/>
      <c r="Y57" s="416"/>
      <c r="Z57" s="416"/>
      <c r="AA57" s="416"/>
      <c r="AB57" s="416"/>
      <c r="AC57" s="416"/>
      <c r="AD57" s="416"/>
      <c r="AE57" s="416"/>
      <c r="AF57" s="416"/>
      <c r="AG57" s="416"/>
      <c r="AH57" s="416"/>
      <c r="AI57" s="416"/>
      <c r="AJ57" s="416"/>
      <c r="AK57" s="416"/>
      <c r="AL57" s="416"/>
      <c r="AM57" s="313"/>
    </row>
    <row r="58" spans="1:39" ht="28.5" customHeight="1" outlineLevel="1">
      <c r="A58" s="519">
        <v>70</v>
      </c>
      <c r="B58" s="517" t="str">
        <f>VLOOKUP(A58,IESO_pgm,2)</f>
        <v>HVAC Incentives Initiative</v>
      </c>
      <c r="C58" s="291" t="s">
        <v>25</v>
      </c>
      <c r="D58" s="295">
        <v>437986</v>
      </c>
      <c r="E58" s="295">
        <v>437986</v>
      </c>
      <c r="F58" s="295">
        <v>437986</v>
      </c>
      <c r="G58" s="295">
        <v>437986</v>
      </c>
      <c r="H58" s="295">
        <v>437986</v>
      </c>
      <c r="I58" s="295">
        <v>437986</v>
      </c>
      <c r="J58" s="295">
        <v>437986</v>
      </c>
      <c r="K58" s="295">
        <v>437986</v>
      </c>
      <c r="L58" s="295">
        <v>437986</v>
      </c>
      <c r="M58" s="295">
        <v>437986</v>
      </c>
      <c r="N58" s="295">
        <f>VLOOKUP(A58,IESO_pgm,3)</f>
        <v>0</v>
      </c>
      <c r="O58" s="295">
        <v>220</v>
      </c>
      <c r="P58" s="295">
        <v>220</v>
      </c>
      <c r="Q58" s="295">
        <v>220</v>
      </c>
      <c r="R58" s="295">
        <v>220</v>
      </c>
      <c r="S58" s="295">
        <v>220</v>
      </c>
      <c r="T58" s="295">
        <v>220</v>
      </c>
      <c r="U58" s="295">
        <v>220</v>
      </c>
      <c r="V58" s="295">
        <v>220</v>
      </c>
      <c r="W58" s="295">
        <v>220</v>
      </c>
      <c r="X58" s="295"/>
      <c r="Y58" s="523">
        <v>1</v>
      </c>
      <c r="Z58" s="523"/>
      <c r="AA58" s="523"/>
      <c r="AB58" s="410"/>
      <c r="AC58" s="523"/>
      <c r="AD58" s="410"/>
      <c r="AE58" s="410"/>
      <c r="AF58" s="415"/>
      <c r="AG58" s="415"/>
      <c r="AH58" s="415"/>
      <c r="AI58" s="415"/>
      <c r="AJ58" s="415"/>
      <c r="AK58" s="415"/>
      <c r="AL58" s="415"/>
      <c r="AM58" s="296">
        <f>SUM(Y58:AL58)</f>
        <v>1</v>
      </c>
    </row>
    <row r="59" spans="2:39" ht="15" outlineLevel="1">
      <c r="B59" s="294" t="s">
        <v>239</v>
      </c>
      <c r="C59" s="291" t="s">
        <v>141</v>
      </c>
      <c r="D59" s="295">
        <v>8504</v>
      </c>
      <c r="E59" s="295">
        <v>8504</v>
      </c>
      <c r="F59" s="295">
        <v>8504</v>
      </c>
      <c r="G59" s="295">
        <v>8504</v>
      </c>
      <c r="H59" s="295">
        <v>8504</v>
      </c>
      <c r="I59" s="295">
        <v>8504</v>
      </c>
      <c r="J59" s="295">
        <v>8504</v>
      </c>
      <c r="K59" s="295">
        <v>8504</v>
      </c>
      <c r="L59" s="295">
        <v>8504</v>
      </c>
      <c r="M59" s="295">
        <v>8504</v>
      </c>
      <c r="N59" s="295">
        <f>N58</f>
        <v>0</v>
      </c>
      <c r="O59" s="295">
        <v>4</v>
      </c>
      <c r="P59" s="295">
        <v>4</v>
      </c>
      <c r="Q59" s="295">
        <v>4</v>
      </c>
      <c r="R59" s="295">
        <v>4</v>
      </c>
      <c r="S59" s="295">
        <v>4</v>
      </c>
      <c r="T59" s="295">
        <v>4</v>
      </c>
      <c r="U59" s="295">
        <v>4</v>
      </c>
      <c r="V59" s="295">
        <v>4</v>
      </c>
      <c r="W59" s="295">
        <v>4</v>
      </c>
      <c r="X59" s="295"/>
      <c r="Y59" s="411">
        <f>Y58</f>
        <v>1</v>
      </c>
      <c r="Z59" s="411">
        <f>Z58</f>
        <v>0</v>
      </c>
      <c r="AA59" s="411">
        <f>AA58</f>
        <v>0</v>
      </c>
      <c r="AB59" s="411">
        <f>AB58</f>
        <v>0</v>
      </c>
      <c r="AC59" s="411">
        <f>AC58</f>
        <v>0</v>
      </c>
      <c r="AD59" s="411">
        <f>AD58</f>
        <v>0</v>
      </c>
      <c r="AE59" s="411">
        <f>AE58</f>
        <v>0</v>
      </c>
      <c r="AF59" s="411">
        <f>AF58</f>
        <v>0</v>
      </c>
      <c r="AG59" s="411">
        <f>AG58</f>
        <v>0</v>
      </c>
      <c r="AH59" s="411">
        <f>AH58</f>
        <v>0</v>
      </c>
      <c r="AI59" s="411">
        <f>AI58</f>
        <v>0</v>
      </c>
      <c r="AJ59" s="411">
        <f>AJ58</f>
        <v>0</v>
      </c>
      <c r="AK59" s="411">
        <f>AK58</f>
        <v>0</v>
      </c>
      <c r="AL59" s="411">
        <f>AL58</f>
        <v>0</v>
      </c>
      <c r="AM59" s="311"/>
    </row>
    <row r="60" spans="2:39" ht="15" outlineLevel="1">
      <c r="B60" s="314"/>
      <c r="C60" s="312"/>
      <c r="D60" s="291"/>
      <c r="E60" s="291"/>
      <c r="F60" s="291"/>
      <c r="G60" s="291"/>
      <c r="H60" s="291"/>
      <c r="I60" s="291"/>
      <c r="J60" s="291"/>
      <c r="K60" s="291"/>
      <c r="L60" s="291"/>
      <c r="M60" s="291"/>
      <c r="N60" s="291"/>
      <c r="O60" s="291"/>
      <c r="P60" s="291"/>
      <c r="Q60" s="291"/>
      <c r="R60" s="291"/>
      <c r="S60" s="291"/>
      <c r="T60" s="291"/>
      <c r="U60" s="291"/>
      <c r="V60" s="291"/>
      <c r="W60" s="291"/>
      <c r="X60" s="291"/>
      <c r="Y60" s="416"/>
      <c r="Z60" s="417"/>
      <c r="AA60" s="416"/>
      <c r="AB60" s="416"/>
      <c r="AC60" s="416"/>
      <c r="AD60" s="416"/>
      <c r="AE60" s="416"/>
      <c r="AF60" s="416"/>
      <c r="AG60" s="416"/>
      <c r="AH60" s="416"/>
      <c r="AI60" s="416"/>
      <c r="AJ60" s="416"/>
      <c r="AK60" s="416"/>
      <c r="AL60" s="416"/>
      <c r="AM60" s="313"/>
    </row>
    <row r="61" spans="1:39" ht="16.9" customHeight="1" outlineLevel="1">
      <c r="A61" s="519">
        <v>73</v>
      </c>
      <c r="B61" s="517" t="str">
        <f>VLOOKUP(A61,IESO_pgm,2)</f>
        <v>Efficiency:  Equipment Replacement Incentive Initiative</v>
      </c>
      <c r="C61" s="291" t="s">
        <v>25</v>
      </c>
      <c r="D61" s="295">
        <v>2758219</v>
      </c>
      <c r="E61" s="295">
        <v>2758219</v>
      </c>
      <c r="F61" s="295">
        <v>2734793</v>
      </c>
      <c r="G61" s="295">
        <v>2734793</v>
      </c>
      <c r="H61" s="295">
        <v>2734793</v>
      </c>
      <c r="I61" s="295">
        <v>2734793</v>
      </c>
      <c r="J61" s="295">
        <v>2681606</v>
      </c>
      <c r="K61" s="295">
        <v>2681606</v>
      </c>
      <c r="L61" s="295">
        <v>2678857</v>
      </c>
      <c r="M61" s="295">
        <v>2504447</v>
      </c>
      <c r="N61" s="295">
        <f>VLOOKUP(A61,IESO_pgm,3)</f>
        <v>12</v>
      </c>
      <c r="O61" s="295">
        <v>257</v>
      </c>
      <c r="P61" s="295">
        <v>257</v>
      </c>
      <c r="Q61" s="295">
        <v>249</v>
      </c>
      <c r="R61" s="295">
        <v>249</v>
      </c>
      <c r="S61" s="295">
        <v>249</v>
      </c>
      <c r="T61" s="295">
        <v>249</v>
      </c>
      <c r="U61" s="295">
        <v>239</v>
      </c>
      <c r="V61" s="295">
        <v>239</v>
      </c>
      <c r="W61" s="295">
        <v>238</v>
      </c>
      <c r="X61" s="295">
        <v>203</v>
      </c>
      <c r="Y61" s="415"/>
      <c r="Z61" s="777">
        <v>0.052600000000000001</v>
      </c>
      <c r="AA61" s="777">
        <v>0.94740000000000002</v>
      </c>
      <c r="AB61" s="410"/>
      <c r="AC61" s="410"/>
      <c r="AD61" s="410"/>
      <c r="AE61" s="410"/>
      <c r="AF61" s="415"/>
      <c r="AG61" s="415"/>
      <c r="AH61" s="415"/>
      <c r="AI61" s="415"/>
      <c r="AJ61" s="415"/>
      <c r="AK61" s="415"/>
      <c r="AL61" s="415"/>
      <c r="AM61" s="296">
        <f>SUM(Y61:AL61)</f>
        <v>1</v>
      </c>
    </row>
    <row r="62" spans="2:39" ht="15" outlineLevel="1">
      <c r="B62" s="294" t="s">
        <v>239</v>
      </c>
      <c r="C62" s="340" t="s">
        <v>685</v>
      </c>
      <c r="D62" s="295">
        <v>39210</v>
      </c>
      <c r="E62" s="295">
        <v>39210</v>
      </c>
      <c r="F62" s="295">
        <v>39210</v>
      </c>
      <c r="G62" s="295">
        <v>39210</v>
      </c>
      <c r="H62" s="295">
        <v>39210</v>
      </c>
      <c r="I62" s="295">
        <v>39210</v>
      </c>
      <c r="J62" s="295">
        <v>38054</v>
      </c>
      <c r="K62" s="295">
        <v>38054</v>
      </c>
      <c r="L62" s="295">
        <v>36715</v>
      </c>
      <c r="M62" s="295">
        <v>31451</v>
      </c>
      <c r="N62" s="295">
        <f>N61</f>
        <v>12</v>
      </c>
      <c r="O62" s="295">
        <v>4</v>
      </c>
      <c r="P62" s="295">
        <v>4</v>
      </c>
      <c r="Q62" s="295">
        <v>4</v>
      </c>
      <c r="R62" s="295">
        <v>4</v>
      </c>
      <c r="S62" s="295">
        <v>4</v>
      </c>
      <c r="T62" s="295">
        <v>4</v>
      </c>
      <c r="U62" s="295">
        <v>4</v>
      </c>
      <c r="V62" s="295">
        <v>4</v>
      </c>
      <c r="W62" s="295">
        <v>4</v>
      </c>
      <c r="X62" s="295">
        <v>3</v>
      </c>
      <c r="Y62" s="415"/>
      <c r="Z62" s="410">
        <f>Z61</f>
        <v>0.052600000000000001</v>
      </c>
      <c r="AA62" s="410">
        <f>AA61</f>
        <v>0.94740000000000002</v>
      </c>
      <c r="AB62" s="410"/>
      <c r="AC62" s="410"/>
      <c r="AD62" s="410"/>
      <c r="AE62" s="410"/>
      <c r="AF62" s="415"/>
      <c r="AG62" s="415"/>
      <c r="AH62" s="415"/>
      <c r="AI62" s="415"/>
      <c r="AJ62" s="415"/>
      <c r="AK62" s="415"/>
      <c r="AL62" s="415"/>
      <c r="AM62" s="296"/>
    </row>
    <row r="63" spans="2:39" ht="15" outlineLevel="1">
      <c r="B63" s="314"/>
      <c r="C63" s="340" t="s">
        <v>686</v>
      </c>
      <c r="D63" s="295">
        <v>8642</v>
      </c>
      <c r="E63" s="295">
        <v>8642</v>
      </c>
      <c r="F63" s="295">
        <v>32069</v>
      </c>
      <c r="G63" s="295">
        <v>33507</v>
      </c>
      <c r="H63" s="295">
        <v>33507</v>
      </c>
      <c r="I63" s="295">
        <v>33507</v>
      </c>
      <c r="J63" s="295">
        <v>87849</v>
      </c>
      <c r="K63" s="295">
        <v>87849</v>
      </c>
      <c r="L63" s="295">
        <v>91936</v>
      </c>
      <c r="M63" s="295">
        <v>75487</v>
      </c>
      <c r="N63" s="295">
        <f>N61</f>
        <v>12</v>
      </c>
      <c r="O63" s="295">
        <v>2</v>
      </c>
      <c r="P63" s="295">
        <v>2</v>
      </c>
      <c r="Q63" s="295">
        <v>9</v>
      </c>
      <c r="R63" s="295">
        <v>10</v>
      </c>
      <c r="S63" s="295">
        <v>10</v>
      </c>
      <c r="T63" s="295">
        <v>10</v>
      </c>
      <c r="U63" s="295">
        <v>20</v>
      </c>
      <c r="V63" s="295">
        <v>20</v>
      </c>
      <c r="W63" s="295">
        <v>21</v>
      </c>
      <c r="X63" s="295">
        <v>18</v>
      </c>
      <c r="Y63" s="411">
        <f>Y61</f>
        <v>0</v>
      </c>
      <c r="Z63" s="411">
        <f>Z61</f>
        <v>0.052600000000000001</v>
      </c>
      <c r="AA63" s="411">
        <f>AA61</f>
        <v>0.94740000000000002</v>
      </c>
      <c r="AB63" s="411">
        <f>AB61</f>
        <v>0</v>
      </c>
      <c r="AC63" s="411">
        <f>AC61</f>
        <v>0</v>
      </c>
      <c r="AD63" s="411">
        <f>AD61</f>
        <v>0</v>
      </c>
      <c r="AE63" s="411">
        <f>AE61</f>
        <v>0</v>
      </c>
      <c r="AF63" s="411">
        <f>AF61</f>
        <v>0</v>
      </c>
      <c r="AG63" s="411">
        <f>AG61</f>
        <v>0</v>
      </c>
      <c r="AH63" s="411">
        <f>AH61</f>
        <v>0</v>
      </c>
      <c r="AI63" s="411">
        <f>AI61</f>
        <v>0</v>
      </c>
      <c r="AJ63" s="411">
        <f>AJ61</f>
        <v>0</v>
      </c>
      <c r="AK63" s="411">
        <f>AK61</f>
        <v>0</v>
      </c>
      <c r="AL63" s="411">
        <f>AL61</f>
        <v>0</v>
      </c>
      <c r="AM63" s="311"/>
    </row>
    <row r="64" spans="2:39" ht="15" outlineLevel="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ht="30" outlineLevel="1">
      <c r="A65" s="519">
        <v>78</v>
      </c>
      <c r="B65" s="517" t="str">
        <f>VLOOKUP(A65,IESO_pgm,2)</f>
        <v>Process and Systems Upgrades Initiatives - Energy Manager Initiative</v>
      </c>
      <c r="C65" s="291" t="s">
        <v>25</v>
      </c>
      <c r="D65" s="295">
        <v>16371</v>
      </c>
      <c r="E65" s="295">
        <v>16371</v>
      </c>
      <c r="F65" s="295">
        <v>16371</v>
      </c>
      <c r="G65" s="295">
        <v>16371</v>
      </c>
      <c r="H65" s="295">
        <v>16371</v>
      </c>
      <c r="I65" s="295">
        <v>16371</v>
      </c>
      <c r="J65" s="295">
        <v>16371</v>
      </c>
      <c r="K65" s="295">
        <v>16371</v>
      </c>
      <c r="L65" s="295">
        <v>16371</v>
      </c>
      <c r="M65" s="295">
        <v>16371</v>
      </c>
      <c r="N65" s="295">
        <f>VLOOKUP(A65,IESO_pgm,3)</f>
        <v>12</v>
      </c>
      <c r="O65" s="295">
        <v>5</v>
      </c>
      <c r="P65" s="295">
        <v>5</v>
      </c>
      <c r="Q65" s="295">
        <v>5</v>
      </c>
      <c r="R65" s="295">
        <v>5</v>
      </c>
      <c r="S65" s="295">
        <v>5</v>
      </c>
      <c r="T65" s="295">
        <v>5</v>
      </c>
      <c r="U65" s="295">
        <v>5</v>
      </c>
      <c r="V65" s="295">
        <v>5</v>
      </c>
      <c r="W65" s="295">
        <v>5</v>
      </c>
      <c r="X65" s="295"/>
      <c r="Y65" s="415"/>
      <c r="Z65" s="410">
        <v>1</v>
      </c>
      <c r="AA65" s="410"/>
      <c r="AB65" s="410"/>
      <c r="AC65" s="410"/>
      <c r="AD65" s="410"/>
      <c r="AE65" s="410"/>
      <c r="AF65" s="415"/>
      <c r="AG65" s="415"/>
      <c r="AH65" s="415"/>
      <c r="AI65" s="415"/>
      <c r="AJ65" s="415"/>
      <c r="AK65" s="415"/>
      <c r="AL65" s="415"/>
      <c r="AM65" s="296">
        <f>SUM(Y65:AL65)</f>
        <v>1</v>
      </c>
    </row>
    <row r="66" spans="2:39" ht="15" outlineLevel="1">
      <c r="B66" s="294" t="s">
        <v>239</v>
      </c>
      <c r="C66" s="291" t="s">
        <v>141</v>
      </c>
      <c r="D66" s="295"/>
      <c r="E66" s="295"/>
      <c r="F66" s="295"/>
      <c r="G66" s="295"/>
      <c r="H66" s="295"/>
      <c r="I66" s="295"/>
      <c r="J66" s="295"/>
      <c r="K66" s="295"/>
      <c r="L66" s="295"/>
      <c r="M66" s="295"/>
      <c r="N66" s="295">
        <f>N65</f>
        <v>12</v>
      </c>
      <c r="O66" s="295"/>
      <c r="P66" s="295"/>
      <c r="Q66" s="295"/>
      <c r="R66" s="295"/>
      <c r="S66" s="295"/>
      <c r="T66" s="295"/>
      <c r="U66" s="295"/>
      <c r="V66" s="295"/>
      <c r="W66" s="295"/>
      <c r="X66" s="295"/>
      <c r="Y66" s="411">
        <f>Y65</f>
        <v>0</v>
      </c>
      <c r="Z66" s="411">
        <f>Z65</f>
        <v>1</v>
      </c>
      <c r="AA66" s="411">
        <f>AA65</f>
        <v>0</v>
      </c>
      <c r="AB66" s="411">
        <f>AB65</f>
        <v>0</v>
      </c>
      <c r="AC66" s="411">
        <f>AC65</f>
        <v>0</v>
      </c>
      <c r="AD66" s="411">
        <f>AD65</f>
        <v>0</v>
      </c>
      <c r="AE66" s="411">
        <f>AE65</f>
        <v>0</v>
      </c>
      <c r="AF66" s="411">
        <f>AF65</f>
        <v>0</v>
      </c>
      <c r="AG66" s="411">
        <f>AG65</f>
        <v>0</v>
      </c>
      <c r="AH66" s="411">
        <f>AH65</f>
        <v>0</v>
      </c>
      <c r="AI66" s="411">
        <f>AI65</f>
        <v>0</v>
      </c>
      <c r="AJ66" s="411">
        <f>AJ65</f>
        <v>0</v>
      </c>
      <c r="AK66" s="411">
        <f>AK65</f>
        <v>0</v>
      </c>
      <c r="AL66" s="411">
        <f>AL65</f>
        <v>0</v>
      </c>
      <c r="AM66" s="311"/>
    </row>
    <row r="67" spans="2:39" ht="15" outlineLevel="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6"/>
      <c r="Z67" s="416"/>
      <c r="AA67" s="416"/>
      <c r="AB67" s="416"/>
      <c r="AC67" s="416"/>
      <c r="AD67" s="416"/>
      <c r="AE67" s="416"/>
      <c r="AF67" s="416"/>
      <c r="AG67" s="416"/>
      <c r="AH67" s="416"/>
      <c r="AI67" s="416"/>
      <c r="AJ67" s="416"/>
      <c r="AK67" s="416"/>
      <c r="AL67" s="416"/>
      <c r="AM67" s="313"/>
    </row>
    <row r="68" spans="1:39" ht="15" outlineLevel="1">
      <c r="A68" s="519">
        <v>80</v>
      </c>
      <c r="B68" s="517" t="str">
        <f>VLOOKUP(A68,IESO_pgm,2)</f>
        <v>Low Income Initiative</v>
      </c>
      <c r="C68" s="291" t="s">
        <v>25</v>
      </c>
      <c r="D68" s="295">
        <v>120951</v>
      </c>
      <c r="E68" s="295">
        <v>86922</v>
      </c>
      <c r="F68" s="295">
        <v>81030</v>
      </c>
      <c r="G68" s="295">
        <v>75137</v>
      </c>
      <c r="H68" s="295">
        <v>74992</v>
      </c>
      <c r="I68" s="295">
        <v>74992</v>
      </c>
      <c r="J68" s="295">
        <v>74009</v>
      </c>
      <c r="K68" s="295">
        <v>74009</v>
      </c>
      <c r="L68" s="295">
        <v>22902</v>
      </c>
      <c r="M68" s="295">
        <v>22902</v>
      </c>
      <c r="N68" s="295">
        <f>VLOOKUP(A68,IESO_pgm,3)</f>
        <v>0</v>
      </c>
      <c r="O68" s="295">
        <v>11</v>
      </c>
      <c r="P68" s="295">
        <v>9</v>
      </c>
      <c r="Q68" s="295">
        <v>9</v>
      </c>
      <c r="R68" s="295">
        <v>9</v>
      </c>
      <c r="S68" s="295">
        <v>9</v>
      </c>
      <c r="T68" s="295">
        <v>9</v>
      </c>
      <c r="U68" s="295">
        <v>9</v>
      </c>
      <c r="V68" s="295">
        <v>9</v>
      </c>
      <c r="W68" s="295">
        <v>6</v>
      </c>
      <c r="X68" s="295"/>
      <c r="Y68" s="415">
        <v>1</v>
      </c>
      <c r="Z68" s="410"/>
      <c r="AA68" s="410"/>
      <c r="AB68" s="410"/>
      <c r="AC68" s="410"/>
      <c r="AD68" s="410"/>
      <c r="AE68" s="410"/>
      <c r="AF68" s="415"/>
      <c r="AG68" s="415"/>
      <c r="AH68" s="415"/>
      <c r="AI68" s="415"/>
      <c r="AJ68" s="415"/>
      <c r="AK68" s="415"/>
      <c r="AL68" s="415"/>
      <c r="AM68" s="296">
        <f>SUM(Y68:AL68)</f>
        <v>1</v>
      </c>
    </row>
    <row r="69" spans="2:39" ht="15" outlineLevel="1">
      <c r="B69" s="294" t="s">
        <v>239</v>
      </c>
      <c r="C69" s="291" t="s">
        <v>141</v>
      </c>
      <c r="D69" s="295"/>
      <c r="E69" s="295"/>
      <c r="F69" s="295"/>
      <c r="G69" s="295"/>
      <c r="H69" s="295"/>
      <c r="I69" s="295"/>
      <c r="J69" s="295"/>
      <c r="K69" s="295"/>
      <c r="L69" s="295"/>
      <c r="M69" s="295"/>
      <c r="N69" s="295">
        <f>N68</f>
        <v>0</v>
      </c>
      <c r="O69" s="295"/>
      <c r="P69" s="295"/>
      <c r="Q69" s="295"/>
      <c r="R69" s="295"/>
      <c r="S69" s="295"/>
      <c r="T69" s="295"/>
      <c r="U69" s="295"/>
      <c r="V69" s="295"/>
      <c r="W69" s="295"/>
      <c r="X69" s="295"/>
      <c r="Y69" s="411">
        <f>Y68</f>
        <v>1</v>
      </c>
      <c r="Z69" s="411">
        <f>Z68</f>
        <v>0</v>
      </c>
      <c r="AA69" s="411">
        <f>AA68</f>
        <v>0</v>
      </c>
      <c r="AB69" s="411">
        <f>AB68</f>
        <v>0</v>
      </c>
      <c r="AC69" s="411">
        <f>AC68</f>
        <v>0</v>
      </c>
      <c r="AD69" s="411">
        <f>AD68</f>
        <v>0</v>
      </c>
      <c r="AE69" s="411">
        <f>AE68</f>
        <v>0</v>
      </c>
      <c r="AF69" s="411">
        <f>AF68</f>
        <v>0</v>
      </c>
      <c r="AG69" s="411">
        <f>AG68</f>
        <v>0</v>
      </c>
      <c r="AH69" s="411">
        <f>AH68</f>
        <v>0</v>
      </c>
      <c r="AI69" s="411">
        <f>AI68</f>
        <v>0</v>
      </c>
      <c r="AJ69" s="411">
        <f>AJ68</f>
        <v>0</v>
      </c>
      <c r="AK69" s="411">
        <f>AK68</f>
        <v>0</v>
      </c>
      <c r="AL69" s="411">
        <f>AL68</f>
        <v>0</v>
      </c>
      <c r="AM69" s="311"/>
    </row>
    <row r="70" spans="2:39" ht="15" outlineLevel="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6"/>
      <c r="Z70" s="417"/>
      <c r="AA70" s="416"/>
      <c r="AB70" s="416"/>
      <c r="AC70" s="416"/>
      <c r="AD70" s="416"/>
      <c r="AE70" s="416"/>
      <c r="AF70" s="416"/>
      <c r="AG70" s="416"/>
      <c r="AH70" s="416"/>
      <c r="AI70" s="416"/>
      <c r="AJ70" s="416"/>
      <c r="AK70" s="416"/>
      <c r="AL70" s="416"/>
      <c r="AM70" s="313"/>
    </row>
    <row r="71" spans="2:39" ht="15" hidden="1" outlineLevel="1">
      <c r="B71" s="315"/>
      <c r="C71" s="305"/>
      <c r="D71" s="291"/>
      <c r="E71" s="291"/>
      <c r="F71" s="291"/>
      <c r="G71" s="291"/>
      <c r="H71" s="291"/>
      <c r="I71" s="291"/>
      <c r="J71" s="291"/>
      <c r="K71" s="291"/>
      <c r="L71" s="291"/>
      <c r="M71" s="291"/>
      <c r="N71" s="291"/>
      <c r="O71" s="291"/>
      <c r="P71" s="291"/>
      <c r="Q71" s="291"/>
      <c r="R71" s="291"/>
      <c r="S71" s="291"/>
      <c r="T71" s="291"/>
      <c r="U71" s="291"/>
      <c r="V71" s="291"/>
      <c r="W71" s="291"/>
      <c r="X71" s="291"/>
      <c r="Y71" s="412"/>
      <c r="Z71" s="421"/>
      <c r="AA71" s="421"/>
      <c r="AB71" s="421"/>
      <c r="AC71" s="421"/>
      <c r="AD71" s="421"/>
      <c r="AE71" s="421"/>
      <c r="AF71" s="421"/>
      <c r="AG71" s="421"/>
      <c r="AH71" s="421"/>
      <c r="AI71" s="421"/>
      <c r="AJ71" s="421"/>
      <c r="AK71" s="421"/>
      <c r="AL71" s="421"/>
      <c r="AM71" s="306"/>
    </row>
    <row r="72" spans="2:39" ht="15" hidden="1" outlineLevel="1">
      <c r="B72" s="517"/>
      <c r="C72" s="305"/>
      <c r="D72" s="291"/>
      <c r="E72" s="291"/>
      <c r="F72" s="291"/>
      <c r="G72" s="291"/>
      <c r="H72" s="291"/>
      <c r="I72" s="291"/>
      <c r="J72" s="291"/>
      <c r="K72" s="291"/>
      <c r="L72" s="291"/>
      <c r="M72" s="291"/>
      <c r="N72" s="291"/>
      <c r="O72" s="291"/>
      <c r="P72" s="291"/>
      <c r="Q72" s="291"/>
      <c r="R72" s="291"/>
      <c r="S72" s="291"/>
      <c r="T72" s="291"/>
      <c r="U72" s="291"/>
      <c r="V72" s="291"/>
      <c r="W72" s="291"/>
      <c r="X72" s="291"/>
      <c r="Y72" s="422"/>
      <c r="Z72" s="422"/>
      <c r="AA72" s="412"/>
      <c r="AB72" s="412"/>
      <c r="AC72" s="412"/>
      <c r="AD72" s="412"/>
      <c r="AE72" s="412"/>
      <c r="AF72" s="412"/>
      <c r="AG72" s="412"/>
      <c r="AH72" s="412"/>
      <c r="AI72" s="412"/>
      <c r="AJ72" s="412"/>
      <c r="AK72" s="412"/>
      <c r="AL72" s="412"/>
      <c r="AM72" s="306"/>
    </row>
    <row r="73" spans="2:39" ht="15" hidden="1" outlineLevel="1">
      <c r="B73" s="517"/>
      <c r="C73" s="305"/>
      <c r="D73" s="291"/>
      <c r="E73" s="291"/>
      <c r="F73" s="291"/>
      <c r="G73" s="291"/>
      <c r="H73" s="291"/>
      <c r="I73" s="291"/>
      <c r="J73" s="291"/>
      <c r="K73" s="291"/>
      <c r="L73" s="291"/>
      <c r="M73" s="291"/>
      <c r="N73" s="291"/>
      <c r="O73" s="291"/>
      <c r="P73" s="291"/>
      <c r="Q73" s="291"/>
      <c r="R73" s="291"/>
      <c r="S73" s="291"/>
      <c r="T73" s="291"/>
      <c r="U73" s="291"/>
      <c r="V73" s="291"/>
      <c r="W73" s="291"/>
      <c r="X73" s="291"/>
      <c r="Y73" s="412"/>
      <c r="Z73" s="412"/>
      <c r="AA73" s="412"/>
      <c r="AB73" s="412"/>
      <c r="AC73" s="412"/>
      <c r="AD73" s="412"/>
      <c r="AE73" s="412"/>
      <c r="AF73" s="412"/>
      <c r="AG73" s="412"/>
      <c r="AH73" s="412"/>
      <c r="AI73" s="412"/>
      <c r="AJ73" s="412"/>
      <c r="AK73" s="412"/>
      <c r="AL73" s="412"/>
      <c r="AM73" s="306"/>
    </row>
    <row r="74" spans="1:40" s="512" customFormat="1" ht="15" hidden="1" outlineLevel="1">
      <c r="A74" s="520"/>
      <c r="B74" s="294"/>
      <c r="C74" s="291"/>
      <c r="D74" s="291"/>
      <c r="E74" s="291"/>
      <c r="F74" s="291"/>
      <c r="G74" s="291"/>
      <c r="H74" s="291"/>
      <c r="I74" s="291"/>
      <c r="J74" s="291"/>
      <c r="K74" s="291"/>
      <c r="L74" s="291"/>
      <c r="M74" s="291"/>
      <c r="N74" s="467"/>
      <c r="O74" s="291"/>
      <c r="P74" s="291"/>
      <c r="Q74" s="291"/>
      <c r="R74" s="291"/>
      <c r="S74" s="291"/>
      <c r="T74" s="291"/>
      <c r="U74" s="291"/>
      <c r="V74" s="291"/>
      <c r="W74" s="291"/>
      <c r="X74" s="291"/>
      <c r="Y74" s="411"/>
      <c r="Z74" s="411"/>
      <c r="AA74" s="411"/>
      <c r="AB74" s="411"/>
      <c r="AC74" s="411"/>
      <c r="AD74" s="411"/>
      <c r="AE74" s="411"/>
      <c r="AF74" s="411"/>
      <c r="AG74" s="411"/>
      <c r="AH74" s="411"/>
      <c r="AI74" s="411"/>
      <c r="AJ74" s="411"/>
      <c r="AK74" s="411"/>
      <c r="AL74" s="411"/>
      <c r="AM74" s="513"/>
      <c r="AN74" s="620"/>
    </row>
    <row r="75" spans="2:39" ht="15" hidden="1" outlineLevel="1">
      <c r="B75" s="315"/>
      <c r="C75" s="305"/>
      <c r="D75" s="291"/>
      <c r="E75" s="291"/>
      <c r="F75" s="291"/>
      <c r="G75" s="291"/>
      <c r="H75" s="291"/>
      <c r="I75" s="291"/>
      <c r="J75" s="291"/>
      <c r="K75" s="291"/>
      <c r="L75" s="291"/>
      <c r="M75" s="291"/>
      <c r="N75" s="291"/>
      <c r="O75" s="291"/>
      <c r="P75" s="291"/>
      <c r="Q75" s="291"/>
      <c r="R75" s="291"/>
      <c r="S75" s="291"/>
      <c r="T75" s="291"/>
      <c r="U75" s="291"/>
      <c r="V75" s="291"/>
      <c r="W75" s="291"/>
      <c r="X75" s="291"/>
      <c r="Y75" s="412"/>
      <c r="Z75" s="412"/>
      <c r="AA75" s="412"/>
      <c r="AB75" s="412"/>
      <c r="AC75" s="412"/>
      <c r="AD75" s="412"/>
      <c r="AE75" s="412"/>
      <c r="AF75" s="412"/>
      <c r="AG75" s="412"/>
      <c r="AH75" s="412"/>
      <c r="AI75" s="412"/>
      <c r="AJ75" s="412"/>
      <c r="AK75" s="412"/>
      <c r="AL75" s="412"/>
      <c r="AM75" s="306"/>
    </row>
    <row r="76" spans="1:39" s="283" customFormat="1" ht="15" hidden="1" outlineLevel="1">
      <c r="A76" s="519"/>
      <c r="B76" s="324"/>
      <c r="C76" s="291"/>
      <c r="D76" s="291"/>
      <c r="E76" s="291"/>
      <c r="F76" s="291"/>
      <c r="G76" s="291"/>
      <c r="H76" s="291"/>
      <c r="I76" s="291"/>
      <c r="J76" s="291"/>
      <c r="K76" s="291"/>
      <c r="L76" s="291"/>
      <c r="M76" s="291"/>
      <c r="N76" s="291"/>
      <c r="O76" s="291"/>
      <c r="P76" s="291"/>
      <c r="Q76" s="291"/>
      <c r="R76" s="291"/>
      <c r="S76" s="291"/>
      <c r="T76" s="291"/>
      <c r="U76" s="291"/>
      <c r="V76" s="291"/>
      <c r="W76" s="291"/>
      <c r="X76" s="291"/>
      <c r="Y76" s="412"/>
      <c r="Z76" s="412"/>
      <c r="AA76" s="412"/>
      <c r="AB76" s="412"/>
      <c r="AC76" s="412"/>
      <c r="AD76" s="412"/>
      <c r="AE76" s="416"/>
      <c r="AF76" s="416"/>
      <c r="AG76" s="416"/>
      <c r="AH76" s="416"/>
      <c r="AI76" s="416"/>
      <c r="AJ76" s="416"/>
      <c r="AK76" s="416"/>
      <c r="AL76" s="416"/>
      <c r="AM76" s="313"/>
    </row>
    <row r="77" spans="2:39" ht="15" hidden="1" outlineLevel="1">
      <c r="B77" s="294"/>
      <c r="C77" s="291"/>
      <c r="D77" s="291"/>
      <c r="E77" s="291"/>
      <c r="F77" s="291"/>
      <c r="G77" s="291"/>
      <c r="H77" s="291"/>
      <c r="I77" s="291"/>
      <c r="J77" s="291"/>
      <c r="K77" s="291"/>
      <c r="L77" s="291"/>
      <c r="M77" s="291"/>
      <c r="N77" s="291"/>
      <c r="O77" s="291"/>
      <c r="P77" s="291"/>
      <c r="Q77" s="291"/>
      <c r="R77" s="291"/>
      <c r="S77" s="291"/>
      <c r="T77" s="291"/>
      <c r="U77" s="291"/>
      <c r="V77" s="291"/>
      <c r="W77" s="291"/>
      <c r="X77" s="291"/>
      <c r="Y77" s="422"/>
      <c r="Z77" s="425"/>
      <c r="AA77" s="425"/>
      <c r="AB77" s="425"/>
      <c r="AC77" s="425"/>
      <c r="AD77" s="425"/>
      <c r="AE77" s="425"/>
      <c r="AF77" s="425"/>
      <c r="AG77" s="425"/>
      <c r="AH77" s="425"/>
      <c r="AI77" s="425"/>
      <c r="AJ77" s="425"/>
      <c r="AK77" s="425"/>
      <c r="AL77" s="425"/>
      <c r="AM77" s="306"/>
    </row>
    <row r="78" spans="2:39" ht="15" hidden="1" outlineLevel="1">
      <c r="B78" s="322"/>
      <c r="C78" s="291"/>
      <c r="D78" s="291"/>
      <c r="E78" s="291"/>
      <c r="F78" s="291"/>
      <c r="G78" s="291"/>
      <c r="H78" s="291"/>
      <c r="I78" s="291"/>
      <c r="J78" s="291"/>
      <c r="K78" s="291"/>
      <c r="L78" s="291"/>
      <c r="M78" s="291"/>
      <c r="N78" s="291"/>
      <c r="O78" s="291"/>
      <c r="P78" s="291"/>
      <c r="Q78" s="291"/>
      <c r="R78" s="291"/>
      <c r="S78" s="291"/>
      <c r="T78" s="291"/>
      <c r="U78" s="291"/>
      <c r="V78" s="291"/>
      <c r="W78" s="291"/>
      <c r="X78" s="291"/>
      <c r="Y78" s="423"/>
      <c r="Z78" s="424"/>
      <c r="AA78" s="424"/>
      <c r="AB78" s="424"/>
      <c r="AC78" s="424"/>
      <c r="AD78" s="424"/>
      <c r="AE78" s="424"/>
      <c r="AF78" s="424"/>
      <c r="AG78" s="424"/>
      <c r="AH78" s="424"/>
      <c r="AI78" s="424"/>
      <c r="AJ78" s="424"/>
      <c r="AK78" s="424"/>
      <c r="AL78" s="424"/>
      <c r="AM78" s="297"/>
    </row>
    <row r="79" spans="2:39" ht="15" hidden="1" outlineLevel="1">
      <c r="B79" s="322"/>
      <c r="C79" s="291"/>
      <c r="D79" s="291"/>
      <c r="E79" s="291"/>
      <c r="F79" s="291"/>
      <c r="G79" s="291"/>
      <c r="H79" s="291"/>
      <c r="I79" s="291"/>
      <c r="J79" s="291"/>
      <c r="K79" s="291"/>
      <c r="L79" s="291"/>
      <c r="M79" s="291"/>
      <c r="N79" s="291"/>
      <c r="O79" s="291"/>
      <c r="P79" s="291"/>
      <c r="Q79" s="291"/>
      <c r="R79" s="291"/>
      <c r="S79" s="291"/>
      <c r="T79" s="291"/>
      <c r="U79" s="291"/>
      <c r="V79" s="291"/>
      <c r="W79" s="291"/>
      <c r="X79" s="291"/>
      <c r="Y79" s="412"/>
      <c r="Z79" s="412"/>
      <c r="AA79" s="412"/>
      <c r="AB79" s="412"/>
      <c r="AC79" s="412"/>
      <c r="AD79" s="412"/>
      <c r="AE79" s="412"/>
      <c r="AF79" s="412"/>
      <c r="AG79" s="412"/>
      <c r="AH79" s="412"/>
      <c r="AI79" s="412"/>
      <c r="AJ79" s="412"/>
      <c r="AK79" s="412"/>
      <c r="AL79" s="412"/>
      <c r="AM79" s="306"/>
    </row>
    <row r="80" spans="2:39" ht="15.75" hidden="1" outlineLevel="1">
      <c r="B80" s="323"/>
      <c r="C80" s="300"/>
      <c r="D80" s="291"/>
      <c r="E80" s="291"/>
      <c r="F80" s="291"/>
      <c r="G80" s="291"/>
      <c r="H80" s="291"/>
      <c r="I80" s="291"/>
      <c r="J80" s="291"/>
      <c r="K80" s="291"/>
      <c r="L80" s="291"/>
      <c r="M80" s="291"/>
      <c r="N80" s="300"/>
      <c r="O80" s="291"/>
      <c r="P80" s="291"/>
      <c r="Q80" s="291"/>
      <c r="R80" s="291"/>
      <c r="S80" s="291"/>
      <c r="T80" s="291"/>
      <c r="U80" s="291"/>
      <c r="V80" s="291"/>
      <c r="W80" s="291"/>
      <c r="X80" s="291"/>
      <c r="Y80" s="412"/>
      <c r="Z80" s="412"/>
      <c r="AA80" s="412"/>
      <c r="AB80" s="412"/>
      <c r="AC80" s="412"/>
      <c r="AD80" s="412"/>
      <c r="AE80" s="412"/>
      <c r="AF80" s="412"/>
      <c r="AG80" s="412"/>
      <c r="AH80" s="412"/>
      <c r="AI80" s="412"/>
      <c r="AJ80" s="412"/>
      <c r="AK80" s="412"/>
      <c r="AL80" s="412"/>
      <c r="AM80" s="306"/>
    </row>
    <row r="81" spans="2:39" ht="15" hidden="1" outlineLevel="1">
      <c r="B81" s="294"/>
      <c r="C81" s="291"/>
      <c r="D81" s="291"/>
      <c r="E81" s="291"/>
      <c r="F81" s="291"/>
      <c r="G81" s="291"/>
      <c r="H81" s="291"/>
      <c r="I81" s="291"/>
      <c r="J81" s="291"/>
      <c r="K81" s="291"/>
      <c r="L81" s="291"/>
      <c r="M81" s="291"/>
      <c r="N81" s="467"/>
      <c r="O81" s="291"/>
      <c r="P81" s="291"/>
      <c r="Q81" s="291"/>
      <c r="R81" s="291"/>
      <c r="S81" s="291"/>
      <c r="T81" s="291"/>
      <c r="U81" s="291"/>
      <c r="V81" s="291"/>
      <c r="W81" s="291"/>
      <c r="X81" s="291"/>
      <c r="Y81" s="422"/>
      <c r="Z81" s="425"/>
      <c r="AA81" s="425"/>
      <c r="AB81" s="425"/>
      <c r="AC81" s="425"/>
      <c r="AD81" s="425"/>
      <c r="AE81" s="425"/>
      <c r="AF81" s="425"/>
      <c r="AG81" s="425"/>
      <c r="AH81" s="425"/>
      <c r="AI81" s="425"/>
      <c r="AJ81" s="425"/>
      <c r="AK81" s="425"/>
      <c r="AL81" s="425"/>
      <c r="AM81" s="306"/>
    </row>
    <row r="82" spans="2:39" ht="15" hidden="1" outlineLevel="1">
      <c r="B82" s="294"/>
      <c r="C82" s="291"/>
      <c r="D82" s="291"/>
      <c r="E82" s="291"/>
      <c r="F82" s="291"/>
      <c r="G82" s="291"/>
      <c r="H82" s="291"/>
      <c r="I82" s="291"/>
      <c r="J82" s="291"/>
      <c r="K82" s="291"/>
      <c r="L82" s="291"/>
      <c r="M82" s="291"/>
      <c r="N82" s="291"/>
      <c r="O82" s="291"/>
      <c r="P82" s="291"/>
      <c r="Q82" s="291"/>
      <c r="R82" s="291"/>
      <c r="S82" s="291"/>
      <c r="T82" s="291"/>
      <c r="U82" s="291"/>
      <c r="V82" s="291"/>
      <c r="W82" s="291"/>
      <c r="X82" s="291"/>
      <c r="Y82" s="422"/>
      <c r="Z82" s="425"/>
      <c r="AA82" s="425"/>
      <c r="AB82" s="425"/>
      <c r="AC82" s="425"/>
      <c r="AD82" s="425"/>
      <c r="AE82" s="425"/>
      <c r="AF82" s="425"/>
      <c r="AG82" s="425"/>
      <c r="AH82" s="425"/>
      <c r="AI82" s="425"/>
      <c r="AJ82" s="425"/>
      <c r="AK82" s="425"/>
      <c r="AL82" s="425"/>
      <c r="AM82" s="306"/>
    </row>
    <row r="83" spans="2:39" ht="15" hidden="1" outlineLevel="1">
      <c r="B83" s="322"/>
      <c r="C83" s="291"/>
      <c r="D83" s="291"/>
      <c r="E83" s="291"/>
      <c r="F83" s="291"/>
      <c r="G83" s="291"/>
      <c r="H83" s="291"/>
      <c r="I83" s="291"/>
      <c r="J83" s="291"/>
      <c r="K83" s="291"/>
      <c r="L83" s="291"/>
      <c r="M83" s="291"/>
      <c r="N83" s="291"/>
      <c r="O83" s="291"/>
      <c r="P83" s="291"/>
      <c r="Q83" s="291"/>
      <c r="R83" s="291"/>
      <c r="S83" s="291"/>
      <c r="T83" s="291"/>
      <c r="U83" s="291"/>
      <c r="V83" s="291"/>
      <c r="W83" s="291"/>
      <c r="X83" s="291"/>
      <c r="Y83" s="422"/>
      <c r="Z83" s="425"/>
      <c r="AA83" s="425"/>
      <c r="AB83" s="425"/>
      <c r="AC83" s="425"/>
      <c r="AD83" s="425"/>
      <c r="AE83" s="425"/>
      <c r="AF83" s="425"/>
      <c r="AG83" s="425"/>
      <c r="AH83" s="425"/>
      <c r="AI83" s="425"/>
      <c r="AJ83" s="425"/>
      <c r="AK83" s="425"/>
      <c r="AL83" s="425"/>
      <c r="AM83" s="306"/>
    </row>
    <row r="84" spans="2:39" ht="15" hidden="1" outlineLevel="1">
      <c r="B84" s="294"/>
      <c r="C84" s="291"/>
      <c r="D84" s="291"/>
      <c r="E84" s="291"/>
      <c r="F84" s="291"/>
      <c r="G84" s="291"/>
      <c r="H84" s="291"/>
      <c r="I84" s="291"/>
      <c r="J84" s="291"/>
      <c r="K84" s="291"/>
      <c r="L84" s="291"/>
      <c r="M84" s="291"/>
      <c r="N84" s="291"/>
      <c r="O84" s="291"/>
      <c r="P84" s="291"/>
      <c r="Q84" s="291"/>
      <c r="R84" s="291"/>
      <c r="S84" s="291"/>
      <c r="T84" s="291"/>
      <c r="U84" s="291"/>
      <c r="V84" s="291"/>
      <c r="W84" s="291"/>
      <c r="X84" s="291"/>
      <c r="Y84" s="412"/>
      <c r="Z84" s="425"/>
      <c r="AA84" s="425"/>
      <c r="AB84" s="425"/>
      <c r="AC84" s="425"/>
      <c r="AD84" s="425"/>
      <c r="AE84" s="425"/>
      <c r="AF84" s="425"/>
      <c r="AG84" s="425"/>
      <c r="AH84" s="425"/>
      <c r="AI84" s="425"/>
      <c r="AJ84" s="425"/>
      <c r="AK84" s="425"/>
      <c r="AL84" s="425"/>
      <c r="AM84" s="306"/>
    </row>
    <row r="85" spans="2:39" ht="15" hidden="1" outlineLevel="1">
      <c r="B85" s="294"/>
      <c r="C85" s="291"/>
      <c r="D85" s="291"/>
      <c r="E85" s="291"/>
      <c r="F85" s="291"/>
      <c r="G85" s="291"/>
      <c r="H85" s="291"/>
      <c r="I85" s="291"/>
      <c r="J85" s="291"/>
      <c r="K85" s="291"/>
      <c r="L85" s="291"/>
      <c r="M85" s="291"/>
      <c r="N85" s="291"/>
      <c r="O85" s="291"/>
      <c r="P85" s="291"/>
      <c r="Q85" s="291"/>
      <c r="R85" s="291"/>
      <c r="S85" s="291"/>
      <c r="T85" s="291"/>
      <c r="U85" s="291"/>
      <c r="V85" s="291"/>
      <c r="W85" s="291"/>
      <c r="X85" s="291"/>
      <c r="Y85" s="412"/>
      <c r="Z85" s="425"/>
      <c r="AA85" s="425"/>
      <c r="AB85" s="425"/>
      <c r="AC85" s="425"/>
      <c r="AD85" s="425"/>
      <c r="AE85" s="425"/>
      <c r="AF85" s="425"/>
      <c r="AG85" s="425"/>
      <c r="AH85" s="425"/>
      <c r="AI85" s="425"/>
      <c r="AJ85" s="425"/>
      <c r="AK85" s="425"/>
      <c r="AL85" s="425"/>
      <c r="AM85" s="306"/>
    </row>
    <row r="86" spans="2:39" ht="15" hidden="1" outlineLevel="1">
      <c r="B86" s="294"/>
      <c r="C86" s="291"/>
      <c r="D86" s="291"/>
      <c r="E86" s="291"/>
      <c r="F86" s="291"/>
      <c r="G86" s="291"/>
      <c r="H86" s="291"/>
      <c r="I86" s="291"/>
      <c r="J86" s="291"/>
      <c r="K86" s="291"/>
      <c r="L86" s="291"/>
      <c r="M86" s="291"/>
      <c r="N86" s="291"/>
      <c r="O86" s="291"/>
      <c r="P86" s="291"/>
      <c r="Q86" s="291"/>
      <c r="R86" s="291"/>
      <c r="S86" s="291"/>
      <c r="T86" s="291"/>
      <c r="U86" s="291"/>
      <c r="V86" s="291"/>
      <c r="W86" s="291"/>
      <c r="X86" s="291"/>
      <c r="Y86" s="412"/>
      <c r="Z86" s="425"/>
      <c r="AA86" s="425"/>
      <c r="AB86" s="425"/>
      <c r="AC86" s="425"/>
      <c r="AD86" s="425"/>
      <c r="AE86" s="425"/>
      <c r="AF86" s="425"/>
      <c r="AG86" s="425"/>
      <c r="AH86" s="425"/>
      <c r="AI86" s="425"/>
      <c r="AJ86" s="425"/>
      <c r="AK86" s="425"/>
      <c r="AL86" s="425"/>
      <c r="AM86" s="306"/>
    </row>
    <row r="87" spans="2:39" ht="15" hidden="1" outlineLevel="1">
      <c r="B87" s="294"/>
      <c r="C87" s="291"/>
      <c r="D87" s="291"/>
      <c r="E87" s="291"/>
      <c r="F87" s="291"/>
      <c r="G87" s="291"/>
      <c r="H87" s="291"/>
      <c r="I87" s="291"/>
      <c r="J87" s="291"/>
      <c r="K87" s="291"/>
      <c r="L87" s="291"/>
      <c r="M87" s="291"/>
      <c r="N87" s="291"/>
      <c r="O87" s="291"/>
      <c r="P87" s="291"/>
      <c r="Q87" s="291"/>
      <c r="R87" s="291"/>
      <c r="S87" s="291"/>
      <c r="T87" s="291"/>
      <c r="U87" s="291"/>
      <c r="V87" s="291"/>
      <c r="W87" s="291"/>
      <c r="X87" s="291"/>
      <c r="Y87" s="412"/>
      <c r="Z87" s="425"/>
      <c r="AA87" s="425"/>
      <c r="AB87" s="425"/>
      <c r="AC87" s="425"/>
      <c r="AD87" s="425"/>
      <c r="AE87" s="425"/>
      <c r="AF87" s="425"/>
      <c r="AG87" s="425"/>
      <c r="AH87" s="425"/>
      <c r="AI87" s="425"/>
      <c r="AJ87" s="425"/>
      <c r="AK87" s="425"/>
      <c r="AL87" s="425"/>
      <c r="AM87" s="306"/>
    </row>
    <row r="88" spans="2:39" ht="15" hidden="1" outlineLevel="1">
      <c r="B88" s="294"/>
      <c r="C88" s="291"/>
      <c r="D88" s="291"/>
      <c r="E88" s="291"/>
      <c r="F88" s="291"/>
      <c r="G88" s="291"/>
      <c r="H88" s="291"/>
      <c r="I88" s="291"/>
      <c r="J88" s="291"/>
      <c r="K88" s="291"/>
      <c r="L88" s="291"/>
      <c r="M88" s="291"/>
      <c r="N88" s="467"/>
      <c r="O88" s="291"/>
      <c r="P88" s="291"/>
      <c r="Q88" s="291"/>
      <c r="R88" s="291"/>
      <c r="S88" s="291"/>
      <c r="T88" s="291"/>
      <c r="U88" s="291"/>
      <c r="V88" s="291"/>
      <c r="W88" s="291"/>
      <c r="X88" s="291"/>
      <c r="Y88" s="412"/>
      <c r="Z88" s="425"/>
      <c r="AA88" s="425"/>
      <c r="AB88" s="425"/>
      <c r="AC88" s="425"/>
      <c r="AD88" s="425"/>
      <c r="AE88" s="425"/>
      <c r="AF88" s="425"/>
      <c r="AG88" s="425"/>
      <c r="AH88" s="425"/>
      <c r="AI88" s="425"/>
      <c r="AJ88" s="425"/>
      <c r="AK88" s="425"/>
      <c r="AL88" s="425"/>
      <c r="AM88" s="306"/>
    </row>
    <row r="89" spans="2:39" ht="15" hidden="1" outlineLevel="1">
      <c r="B89" s="29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25"/>
      <c r="AA89" s="425"/>
      <c r="AB89" s="425"/>
      <c r="AC89" s="425"/>
      <c r="AD89" s="425"/>
      <c r="AE89" s="425"/>
      <c r="AF89" s="425"/>
      <c r="AG89" s="425"/>
      <c r="AH89" s="425"/>
      <c r="AI89" s="425"/>
      <c r="AJ89" s="425"/>
      <c r="AK89" s="425"/>
      <c r="AL89" s="425"/>
      <c r="AM89" s="306"/>
    </row>
    <row r="90" spans="2:39" ht="15" hidden="1" outlineLevel="1">
      <c r="B90" s="294"/>
      <c r="C90" s="291"/>
      <c r="D90" s="291"/>
      <c r="E90" s="291"/>
      <c r="F90" s="291"/>
      <c r="G90" s="291"/>
      <c r="H90" s="291"/>
      <c r="I90" s="291"/>
      <c r="J90" s="291"/>
      <c r="K90" s="291"/>
      <c r="L90" s="291"/>
      <c r="M90" s="291"/>
      <c r="N90" s="291"/>
      <c r="O90" s="291"/>
      <c r="P90" s="291"/>
      <c r="Q90" s="291"/>
      <c r="R90" s="291"/>
      <c r="S90" s="291"/>
      <c r="T90" s="291"/>
      <c r="U90" s="291"/>
      <c r="V90" s="291"/>
      <c r="W90" s="291"/>
      <c r="X90" s="291"/>
      <c r="Y90" s="412"/>
      <c r="Z90" s="425"/>
      <c r="AA90" s="425"/>
      <c r="AB90" s="425"/>
      <c r="AC90" s="425"/>
      <c r="AD90" s="425"/>
      <c r="AE90" s="425"/>
      <c r="AF90" s="425"/>
      <c r="AG90" s="425"/>
      <c r="AH90" s="425"/>
      <c r="AI90" s="425"/>
      <c r="AJ90" s="425"/>
      <c r="AK90" s="425"/>
      <c r="AL90" s="425"/>
      <c r="AM90" s="306"/>
    </row>
    <row r="91" spans="2:39" ht="15" hidden="1" outlineLevel="1">
      <c r="B91" s="517"/>
      <c r="C91" s="291"/>
      <c r="D91" s="291"/>
      <c r="E91" s="291"/>
      <c r="F91" s="291"/>
      <c r="G91" s="291"/>
      <c r="H91" s="291"/>
      <c r="I91" s="291"/>
      <c r="J91" s="291"/>
      <c r="K91" s="291"/>
      <c r="L91" s="291"/>
      <c r="M91" s="291"/>
      <c r="N91" s="291"/>
      <c r="O91" s="291"/>
      <c r="P91" s="291"/>
      <c r="Q91" s="291"/>
      <c r="R91" s="291"/>
      <c r="S91" s="291"/>
      <c r="T91" s="291"/>
      <c r="U91" s="291"/>
      <c r="V91" s="291"/>
      <c r="W91" s="291"/>
      <c r="X91" s="291"/>
      <c r="Y91" s="412"/>
      <c r="Z91" s="425"/>
      <c r="AA91" s="425"/>
      <c r="AB91" s="425"/>
      <c r="AC91" s="425"/>
      <c r="AD91" s="425"/>
      <c r="AE91" s="425"/>
      <c r="AF91" s="425"/>
      <c r="AG91" s="425"/>
      <c r="AH91" s="425"/>
      <c r="AI91" s="425"/>
      <c r="AJ91" s="425"/>
      <c r="AK91" s="425"/>
      <c r="AL91" s="425"/>
      <c r="AM91" s="306"/>
    </row>
    <row r="92" spans="2:39" ht="15" hidden="1" outlineLevel="1">
      <c r="B92" s="517"/>
      <c r="C92" s="291"/>
      <c r="D92" s="291"/>
      <c r="E92" s="291"/>
      <c r="F92" s="291"/>
      <c r="G92" s="291"/>
      <c r="H92" s="291"/>
      <c r="I92" s="291"/>
      <c r="J92" s="291"/>
      <c r="K92" s="291"/>
      <c r="L92" s="291"/>
      <c r="M92" s="291"/>
      <c r="N92" s="291"/>
      <c r="O92" s="291"/>
      <c r="P92" s="291"/>
      <c r="Q92" s="291"/>
      <c r="R92" s="291"/>
      <c r="S92" s="291"/>
      <c r="T92" s="291"/>
      <c r="U92" s="291"/>
      <c r="V92" s="291"/>
      <c r="W92" s="291"/>
      <c r="X92" s="291"/>
      <c r="Y92" s="412"/>
      <c r="Z92" s="425"/>
      <c r="AA92" s="425"/>
      <c r="AB92" s="425"/>
      <c r="AC92" s="425"/>
      <c r="AD92" s="425"/>
      <c r="AE92" s="425"/>
      <c r="AF92" s="425"/>
      <c r="AG92" s="425"/>
      <c r="AH92" s="425"/>
      <c r="AI92" s="425"/>
      <c r="AJ92" s="425"/>
      <c r="AK92" s="425"/>
      <c r="AL92" s="425"/>
      <c r="AM92" s="306"/>
    </row>
    <row r="93" spans="2:39" ht="15" hidden="1" outlineLevel="1">
      <c r="B93" s="517"/>
      <c r="C93" s="291"/>
      <c r="D93" s="291"/>
      <c r="E93" s="291"/>
      <c r="F93" s="291"/>
      <c r="G93" s="291"/>
      <c r="H93" s="291"/>
      <c r="I93" s="291"/>
      <c r="J93" s="291"/>
      <c r="K93" s="291"/>
      <c r="L93" s="291"/>
      <c r="M93" s="291"/>
      <c r="N93" s="291"/>
      <c r="O93" s="291"/>
      <c r="P93" s="291"/>
      <c r="Q93" s="291"/>
      <c r="R93" s="291"/>
      <c r="S93" s="291"/>
      <c r="T93" s="291"/>
      <c r="U93" s="291"/>
      <c r="V93" s="291"/>
      <c r="W93" s="291"/>
      <c r="X93" s="291"/>
      <c r="Y93" s="412"/>
      <c r="Z93" s="425"/>
      <c r="AA93" s="425"/>
      <c r="AB93" s="425"/>
      <c r="AC93" s="425"/>
      <c r="AD93" s="425"/>
      <c r="AE93" s="425"/>
      <c r="AF93" s="425"/>
      <c r="AG93" s="425"/>
      <c r="AH93" s="425"/>
      <c r="AI93" s="425"/>
      <c r="AJ93" s="425"/>
      <c r="AK93" s="425"/>
      <c r="AL93" s="425"/>
      <c r="AM93" s="306"/>
    </row>
    <row r="94" spans="2:39" ht="15" hidden="1" outlineLevel="1">
      <c r="B94" s="517"/>
      <c r="C94" s="291"/>
      <c r="D94" s="291"/>
      <c r="E94" s="291"/>
      <c r="F94" s="291"/>
      <c r="G94" s="291"/>
      <c r="H94" s="291"/>
      <c r="I94" s="291"/>
      <c r="J94" s="291"/>
      <c r="K94" s="291"/>
      <c r="L94" s="291"/>
      <c r="M94" s="291"/>
      <c r="N94" s="467"/>
      <c r="O94" s="291"/>
      <c r="P94" s="291"/>
      <c r="Q94" s="291"/>
      <c r="R94" s="291"/>
      <c r="S94" s="291"/>
      <c r="T94" s="291"/>
      <c r="U94" s="291"/>
      <c r="V94" s="291"/>
      <c r="W94" s="291"/>
      <c r="X94" s="291"/>
      <c r="Y94" s="412"/>
      <c r="Z94" s="425"/>
      <c r="AA94" s="425"/>
      <c r="AB94" s="425"/>
      <c r="AC94" s="425"/>
      <c r="AD94" s="425"/>
      <c r="AE94" s="425"/>
      <c r="AF94" s="425"/>
      <c r="AG94" s="425"/>
      <c r="AH94" s="425"/>
      <c r="AI94" s="425"/>
      <c r="AJ94" s="425"/>
      <c r="AK94" s="425"/>
      <c r="AL94" s="425"/>
      <c r="AM94" s="306"/>
    </row>
    <row r="95" spans="2:39" ht="15" hidden="1" outlineLevel="1">
      <c r="B95" s="294"/>
      <c r="C95" s="291"/>
      <c r="D95" s="291"/>
      <c r="E95" s="291"/>
      <c r="F95" s="291"/>
      <c r="G95" s="291"/>
      <c r="H95" s="291"/>
      <c r="I95" s="291"/>
      <c r="J95" s="291"/>
      <c r="K95" s="291"/>
      <c r="L95" s="291"/>
      <c r="M95" s="291"/>
      <c r="N95" s="291"/>
      <c r="O95" s="291"/>
      <c r="P95" s="291"/>
      <c r="Q95" s="291"/>
      <c r="R95" s="291"/>
      <c r="S95" s="291"/>
      <c r="T95" s="291"/>
      <c r="U95" s="291"/>
      <c r="V95" s="291"/>
      <c r="W95" s="291"/>
      <c r="X95" s="291"/>
      <c r="Y95" s="412"/>
      <c r="Z95" s="425"/>
      <c r="AA95" s="425"/>
      <c r="AB95" s="425"/>
      <c r="AC95" s="425"/>
      <c r="AD95" s="425"/>
      <c r="AE95" s="425"/>
      <c r="AF95" s="425"/>
      <c r="AG95" s="425"/>
      <c r="AH95" s="425"/>
      <c r="AI95" s="425"/>
      <c r="AJ95" s="425"/>
      <c r="AK95" s="425"/>
      <c r="AL95" s="425"/>
      <c r="AM95" s="306"/>
    </row>
    <row r="96" spans="2:39" ht="15" hidden="1" outlineLevel="1">
      <c r="B96" s="517"/>
      <c r="C96" s="291"/>
      <c r="D96" s="291"/>
      <c r="E96" s="291"/>
      <c r="F96" s="291"/>
      <c r="G96" s="291"/>
      <c r="H96" s="291"/>
      <c r="I96" s="291"/>
      <c r="J96" s="291"/>
      <c r="K96" s="291"/>
      <c r="L96" s="291"/>
      <c r="M96" s="291"/>
      <c r="N96" s="291"/>
      <c r="O96" s="291"/>
      <c r="P96" s="291"/>
      <c r="Q96" s="291"/>
      <c r="R96" s="291"/>
      <c r="S96" s="291"/>
      <c r="T96" s="291"/>
      <c r="U96" s="291"/>
      <c r="V96" s="291"/>
      <c r="W96" s="291"/>
      <c r="X96" s="291"/>
      <c r="Y96" s="412"/>
      <c r="Z96" s="425"/>
      <c r="AA96" s="425"/>
      <c r="AB96" s="425"/>
      <c r="AC96" s="425"/>
      <c r="AD96" s="425"/>
      <c r="AE96" s="425"/>
      <c r="AF96" s="425"/>
      <c r="AG96" s="425"/>
      <c r="AH96" s="425"/>
      <c r="AI96" s="425"/>
      <c r="AJ96" s="425"/>
      <c r="AK96" s="425"/>
      <c r="AL96" s="425"/>
      <c r="AM96" s="306"/>
    </row>
    <row r="97" spans="2:39" ht="15" hidden="1" outlineLevel="1">
      <c r="B97" s="517"/>
      <c r="C97" s="291"/>
      <c r="D97" s="291"/>
      <c r="E97" s="291"/>
      <c r="F97" s="291"/>
      <c r="G97" s="291"/>
      <c r="H97" s="291"/>
      <c r="I97" s="291"/>
      <c r="J97" s="291"/>
      <c r="K97" s="291"/>
      <c r="L97" s="291"/>
      <c r="M97" s="291"/>
      <c r="N97" s="291"/>
      <c r="O97" s="291"/>
      <c r="P97" s="291"/>
      <c r="Q97" s="291"/>
      <c r="R97" s="291"/>
      <c r="S97" s="291"/>
      <c r="T97" s="291"/>
      <c r="U97" s="291"/>
      <c r="V97" s="291"/>
      <c r="W97" s="291"/>
      <c r="X97" s="291"/>
      <c r="Y97" s="412"/>
      <c r="Z97" s="425"/>
      <c r="AA97" s="425"/>
      <c r="AB97" s="425"/>
      <c r="AC97" s="425"/>
      <c r="AD97" s="425"/>
      <c r="AE97" s="425"/>
      <c r="AF97" s="425"/>
      <c r="AG97" s="425"/>
      <c r="AH97" s="425"/>
      <c r="AI97" s="425"/>
      <c r="AJ97" s="425"/>
      <c r="AK97" s="425"/>
      <c r="AL97" s="425"/>
      <c r="AM97" s="306"/>
    </row>
    <row r="98" spans="2:39" ht="15" hidden="1" outlineLevel="1">
      <c r="B98" s="517"/>
      <c r="C98" s="291"/>
      <c r="D98" s="291"/>
      <c r="E98" s="291"/>
      <c r="F98" s="291"/>
      <c r="G98" s="291"/>
      <c r="H98" s="291"/>
      <c r="I98" s="291"/>
      <c r="J98" s="291"/>
      <c r="K98" s="291"/>
      <c r="L98" s="291"/>
      <c r="M98" s="291"/>
      <c r="N98" s="291"/>
      <c r="O98" s="291"/>
      <c r="P98" s="291"/>
      <c r="Q98" s="291"/>
      <c r="R98" s="291"/>
      <c r="S98" s="291"/>
      <c r="T98" s="291"/>
      <c r="U98" s="291"/>
      <c r="V98" s="291"/>
      <c r="W98" s="291"/>
      <c r="X98" s="291"/>
      <c r="Y98" s="412"/>
      <c r="Z98" s="425"/>
      <c r="AA98" s="425"/>
      <c r="AB98" s="425"/>
      <c r="AC98" s="425"/>
      <c r="AD98" s="425"/>
      <c r="AE98" s="425"/>
      <c r="AF98" s="425"/>
      <c r="AG98" s="425"/>
      <c r="AH98" s="425"/>
      <c r="AI98" s="425"/>
      <c r="AJ98" s="425"/>
      <c r="AK98" s="425"/>
      <c r="AL98" s="425"/>
      <c r="AM98" s="306"/>
    </row>
    <row r="99" spans="2:39" ht="15" hidden="1" outlineLevel="1">
      <c r="B99" s="517"/>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25"/>
      <c r="AA99" s="425"/>
      <c r="AB99" s="425"/>
      <c r="AC99" s="425"/>
      <c r="AD99" s="425"/>
      <c r="AE99" s="425"/>
      <c r="AF99" s="425"/>
      <c r="AG99" s="425"/>
      <c r="AH99" s="425"/>
      <c r="AI99" s="425"/>
      <c r="AJ99" s="425"/>
      <c r="AK99" s="425"/>
      <c r="AL99" s="425"/>
      <c r="AM99" s="306"/>
    </row>
    <row r="100" spans="2:39" ht="15" hidden="1" outlineLevel="1">
      <c r="B100" s="517"/>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2"/>
      <c r="Z100" s="425"/>
      <c r="AA100" s="425"/>
      <c r="AB100" s="425"/>
      <c r="AC100" s="425"/>
      <c r="AD100" s="425"/>
      <c r="AE100" s="425"/>
      <c r="AF100" s="425"/>
      <c r="AG100" s="425"/>
      <c r="AH100" s="425"/>
      <c r="AI100" s="425"/>
      <c r="AJ100" s="425"/>
      <c r="AK100" s="425"/>
      <c r="AL100" s="425"/>
      <c r="AM100" s="306"/>
    </row>
    <row r="101" spans="2:39" ht="15" hidden="1" outlineLevel="1">
      <c r="B101" s="517"/>
      <c r="C101" s="291"/>
      <c r="D101" s="291"/>
      <c r="E101" s="291"/>
      <c r="F101" s="291"/>
      <c r="G101" s="291"/>
      <c r="H101" s="291"/>
      <c r="I101" s="291"/>
      <c r="J101" s="291"/>
      <c r="K101" s="291"/>
      <c r="L101" s="291"/>
      <c r="M101" s="291"/>
      <c r="N101" s="467"/>
      <c r="O101" s="291"/>
      <c r="P101" s="291"/>
      <c r="Q101" s="291"/>
      <c r="R101" s="291"/>
      <c r="S101" s="291"/>
      <c r="T101" s="291"/>
      <c r="U101" s="291"/>
      <c r="V101" s="291"/>
      <c r="W101" s="291"/>
      <c r="X101" s="291"/>
      <c r="Y101" s="412"/>
      <c r="Z101" s="425"/>
      <c r="AA101" s="425"/>
      <c r="AB101" s="425"/>
      <c r="AC101" s="425"/>
      <c r="AD101" s="425"/>
      <c r="AE101" s="425"/>
      <c r="AF101" s="425"/>
      <c r="AG101" s="425"/>
      <c r="AH101" s="425"/>
      <c r="AI101" s="425"/>
      <c r="AJ101" s="425"/>
      <c r="AK101" s="425"/>
      <c r="AL101" s="425"/>
      <c r="AM101" s="306"/>
    </row>
    <row r="102" spans="2:39" ht="15" hidden="1" outlineLevel="1">
      <c r="B102" s="517"/>
      <c r="C102" s="291"/>
      <c r="D102" s="291"/>
      <c r="E102" s="291"/>
      <c r="F102" s="291"/>
      <c r="G102" s="291"/>
      <c r="H102" s="291"/>
      <c r="I102" s="291"/>
      <c r="J102" s="291"/>
      <c r="K102" s="291"/>
      <c r="L102" s="291"/>
      <c r="M102" s="291"/>
      <c r="N102" s="291"/>
      <c r="O102" s="291"/>
      <c r="P102" s="291"/>
      <c r="Q102" s="291"/>
      <c r="R102" s="291"/>
      <c r="S102" s="291"/>
      <c r="T102" s="291"/>
      <c r="U102" s="291"/>
      <c r="V102" s="291"/>
      <c r="W102" s="291"/>
      <c r="X102" s="291"/>
      <c r="Y102" s="412"/>
      <c r="Z102" s="425"/>
      <c r="AA102" s="425"/>
      <c r="AB102" s="425"/>
      <c r="AC102" s="425"/>
      <c r="AD102" s="425"/>
      <c r="AE102" s="425"/>
      <c r="AF102" s="425"/>
      <c r="AG102" s="425"/>
      <c r="AH102" s="425"/>
      <c r="AI102" s="425"/>
      <c r="AJ102" s="425"/>
      <c r="AK102" s="425"/>
      <c r="AL102" s="425"/>
      <c r="AM102" s="306"/>
    </row>
    <row r="103" spans="2:39" ht="15" hidden="1" outlineLevel="1">
      <c r="B103" s="517"/>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12"/>
      <c r="Z103" s="425"/>
      <c r="AA103" s="425"/>
      <c r="AB103" s="425"/>
      <c r="AC103" s="425"/>
      <c r="AD103" s="425"/>
      <c r="AE103" s="425"/>
      <c r="AF103" s="425"/>
      <c r="AG103" s="425"/>
      <c r="AH103" s="425"/>
      <c r="AI103" s="425"/>
      <c r="AJ103" s="425"/>
      <c r="AK103" s="425"/>
      <c r="AL103" s="425"/>
      <c r="AM103" s="306"/>
    </row>
    <row r="104" spans="2:39" ht="15" hidden="1" outlineLevel="1">
      <c r="B104" s="517"/>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12"/>
      <c r="Z104" s="425"/>
      <c r="AA104" s="425"/>
      <c r="AB104" s="425"/>
      <c r="AC104" s="425"/>
      <c r="AD104" s="425"/>
      <c r="AE104" s="425"/>
      <c r="AF104" s="425"/>
      <c r="AG104" s="425"/>
      <c r="AH104" s="425"/>
      <c r="AI104" s="425"/>
      <c r="AJ104" s="425"/>
      <c r="AK104" s="425"/>
      <c r="AL104" s="425"/>
      <c r="AM104" s="306"/>
    </row>
    <row r="105" spans="2:39" ht="15" hidden="1" outlineLevel="1">
      <c r="B105" s="517"/>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12"/>
      <c r="Z105" s="425"/>
      <c r="AA105" s="425"/>
      <c r="AB105" s="425"/>
      <c r="AC105" s="425"/>
      <c r="AD105" s="425"/>
      <c r="AE105" s="425"/>
      <c r="AF105" s="425"/>
      <c r="AG105" s="425"/>
      <c r="AH105" s="425"/>
      <c r="AI105" s="425"/>
      <c r="AJ105" s="425"/>
      <c r="AK105" s="425"/>
      <c r="AL105" s="425"/>
      <c r="AM105" s="306"/>
    </row>
    <row r="106" spans="2:39" ht="15" hidden="1" outlineLevel="1">
      <c r="B106" s="517"/>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412"/>
      <c r="Z106" s="425"/>
      <c r="AA106" s="425"/>
      <c r="AB106" s="425"/>
      <c r="AC106" s="425"/>
      <c r="AD106" s="425"/>
      <c r="AE106" s="425"/>
      <c r="AF106" s="425"/>
      <c r="AG106" s="425"/>
      <c r="AH106" s="425"/>
      <c r="AI106" s="425"/>
      <c r="AJ106" s="425"/>
      <c r="AK106" s="425"/>
      <c r="AL106" s="425"/>
      <c r="AM106" s="306"/>
    </row>
    <row r="107" spans="2:39" ht="15" hidden="1" outlineLevel="1">
      <c r="B107" s="517"/>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12"/>
      <c r="Z107" s="425"/>
      <c r="AA107" s="425"/>
      <c r="AB107" s="425"/>
      <c r="AC107" s="425"/>
      <c r="AD107" s="425"/>
      <c r="AE107" s="425"/>
      <c r="AF107" s="425"/>
      <c r="AG107" s="425"/>
      <c r="AH107" s="425"/>
      <c r="AI107" s="425"/>
      <c r="AJ107" s="425"/>
      <c r="AK107" s="425"/>
      <c r="AL107" s="425"/>
      <c r="AM107" s="306"/>
    </row>
    <row r="108" spans="2:39" ht="15" hidden="1" outlineLevel="1">
      <c r="B108" s="517"/>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412"/>
      <c r="Z108" s="425"/>
      <c r="AA108" s="425"/>
      <c r="AB108" s="425"/>
      <c r="AC108" s="425"/>
      <c r="AD108" s="425"/>
      <c r="AE108" s="425"/>
      <c r="AF108" s="425"/>
      <c r="AG108" s="425"/>
      <c r="AH108" s="425"/>
      <c r="AI108" s="425"/>
      <c r="AJ108" s="425"/>
      <c r="AK108" s="425"/>
      <c r="AL108" s="425"/>
      <c r="AM108" s="306"/>
    </row>
    <row r="109" spans="2:39" ht="15" outlineLevel="1">
      <c r="B109" s="294"/>
      <c r="C109" s="305"/>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301"/>
      <c r="Z109" s="301"/>
      <c r="AA109" s="301"/>
      <c r="AB109" s="301"/>
      <c r="AC109" s="301"/>
      <c r="AD109" s="301"/>
      <c r="AE109" s="301"/>
      <c r="AF109" s="301"/>
      <c r="AG109" s="301"/>
      <c r="AH109" s="301"/>
      <c r="AI109" s="301"/>
      <c r="AJ109" s="301"/>
      <c r="AK109" s="301"/>
      <c r="AL109" s="301"/>
      <c r="AM109" s="306"/>
    </row>
    <row r="110" spans="2:39" ht="15.75">
      <c r="B110" s="327" t="s">
        <v>243</v>
      </c>
      <c r="C110" s="329"/>
      <c r="D110" s="329">
        <f>SUM(D38:D108)</f>
        <v>5316302.3303534333</v>
      </c>
      <c r="E110" s="329"/>
      <c r="F110" s="329"/>
      <c r="G110" s="329"/>
      <c r="H110" s="329"/>
      <c r="I110" s="329"/>
      <c r="J110" s="329"/>
      <c r="K110" s="329"/>
      <c r="L110" s="329"/>
      <c r="M110" s="329"/>
      <c r="N110" s="329"/>
      <c r="O110" s="329">
        <f>SUM(O38:O108)</f>
        <v>707</v>
      </c>
      <c r="P110" s="329"/>
      <c r="Q110" s="329"/>
      <c r="R110" s="329"/>
      <c r="S110" s="329"/>
      <c r="T110" s="329"/>
      <c r="U110" s="329"/>
      <c r="V110" s="329"/>
      <c r="W110" s="329"/>
      <c r="X110" s="329"/>
      <c r="Y110" s="329">
        <f>IF(Y36="kw",SUMPRODUCT($N38:$N108,M38:M108,Y38:Y108),SUMPRODUCT(D38:D108,Y38:Y108))</f>
        <v>1969398</v>
      </c>
      <c r="Z110" s="329">
        <f>IF(Z36="kw",SUMPRODUCT($N38:$N108,N38:N108,Z38:Z108),SUMPRODUCT(E38:E108,Z38:Z108))</f>
        <v>191573.61514491757</v>
      </c>
      <c r="AA110" s="329">
        <f>IF(AA36="kw",SUMPRODUCT($N38:$N108,O38:O108,AA38:AA108),SUMPRODUCT(F38:F108,AA38:AA108))</f>
        <v>3944.941768421053</v>
      </c>
      <c r="AB110" s="329">
        <f>IF(AB36="kw",SUMPRODUCT($N38:$N108,P38:P108,AB38:AB108),SUMPRODUCT(G38:G108,AB38:AB108))</f>
        <v>0</v>
      </c>
      <c r="AC110" s="329">
        <f>IF(AC36="kw",SUMPRODUCT(N38:N108,O38:O108,AC38:AC108),SUMPRODUCT(D38:D108,AC38:AC108))</f>
        <v>0</v>
      </c>
      <c r="AD110" s="778">
        <f>'8.  Streetlighting'!M43</f>
        <v>78.429513071895457</v>
      </c>
      <c r="AE110" s="329">
        <f>IF(AE36="kw",SUMPRODUCT(N38:N108,O38:O108,AE38:AE108),SUMPRODUCT(D38:D108,AE38:AE108))</f>
        <v>0</v>
      </c>
      <c r="AF110" s="329">
        <f>IF(AF36="kw",SUMPRODUCT(N38:N108,O38:O108,AF38:AF108),SUMPRODUCT(D38:D108,AF38:AF108))</f>
        <v>0</v>
      </c>
      <c r="AG110" s="329">
        <f>IF(AG36="kw",SUMPRODUCT(N38:N108,O38:O108,AG38:AG108),SUMPRODUCT(D38:D108,AG38:AG108))</f>
        <v>0</v>
      </c>
      <c r="AH110" s="329">
        <f>IF(AH36="kw",SUMPRODUCT(N38:N108,O38:O108,AH38:AH108),SUMPRODUCT(D38:D108,AH38:AH108))</f>
        <v>0</v>
      </c>
      <c r="AI110" s="329">
        <f>IF(AI36="kw",SUMPRODUCT(N38:N108,O38:O108,AI38:AI108),SUMPRODUCT(D38:D108,AI38:AI108))</f>
        <v>0</v>
      </c>
      <c r="AJ110" s="329">
        <f>IF(AJ36="kw",SUMPRODUCT(N38:N108,O38:O108,AJ38:AJ108),SUMPRODUCT(D38:D108,AJ38:AJ108))</f>
        <v>0</v>
      </c>
      <c r="AK110" s="329">
        <f>IF(AK36="kw",SUMPRODUCT(N38:N108,O38:O108,AK38:AK108),SUMPRODUCT(D38:D108,AK38:AK108))</f>
        <v>0</v>
      </c>
      <c r="AL110" s="329">
        <f>IF(AL36="kw",SUMPRODUCT(N38:N108,O38:O108,AL38:AL108),SUMPRODUCT(D38:D108,AL38:AL108))</f>
        <v>0</v>
      </c>
      <c r="AM110" s="330"/>
    </row>
    <row r="111" spans="2:39" ht="15.75">
      <c r="B111" s="391" t="s">
        <v>244</v>
      </c>
      <c r="C111" s="392"/>
      <c r="D111" s="392"/>
      <c r="E111" s="392"/>
      <c r="F111" s="392"/>
      <c r="G111" s="392"/>
      <c r="H111" s="392"/>
      <c r="I111" s="392"/>
      <c r="J111" s="392"/>
      <c r="K111" s="392"/>
      <c r="L111" s="392"/>
      <c r="M111" s="392"/>
      <c r="N111" s="392"/>
      <c r="O111" s="392"/>
      <c r="P111" s="392"/>
      <c r="Q111" s="392"/>
      <c r="R111" s="392"/>
      <c r="S111" s="392"/>
      <c r="T111" s="392"/>
      <c r="U111" s="392"/>
      <c r="V111" s="392"/>
      <c r="W111" s="392"/>
      <c r="X111" s="392"/>
      <c r="Y111" s="392">
        <f>HLOOKUP(Y35,'2. LRAMVA Threshold'!$B$42:$Q$53,7,FALSE)</f>
        <v>4550758</v>
      </c>
      <c r="Z111" s="392">
        <f>HLOOKUP(Z35,'2. LRAMVA Threshold'!$B$42:$Q$53,7,FALSE)</f>
        <v>1365379</v>
      </c>
      <c r="AA111" s="392">
        <f>HLOOKUP(AA35,'2. LRAMVA Threshold'!$B$42:$Q$53,7,FALSE)</f>
        <v>8396</v>
      </c>
      <c r="AB111" s="392">
        <f>HLOOKUP(AB35,'2. LRAMVA Threshold'!$B$42:$Q$53,7,FALSE)</f>
        <v>11657</v>
      </c>
      <c r="AC111" s="392">
        <f>HLOOKUP(AC35,'2. LRAMVA Threshold'!$B$42:$Q$53,7,FALSE)</f>
        <v>10</v>
      </c>
      <c r="AD111" s="392">
        <f>HLOOKUP(AD35,'2. LRAMVA Threshold'!$B$42:$Q$53,7,FALSE)</f>
        <v>295</v>
      </c>
      <c r="AE111" s="392">
        <f>HLOOKUP(AE35,'2. LRAMVA Threshold'!$B$42:$Q$53,7,FALSE)</f>
        <v>0</v>
      </c>
      <c r="AF111" s="392">
        <f>HLOOKUP(AF35,'2. LRAMVA Threshold'!$B$42:$Q$53,7,FALSE)</f>
        <v>0</v>
      </c>
      <c r="AG111" s="392">
        <f>HLOOKUP(AG35,'2. LRAMVA Threshold'!$B$42:$Q$53,7,FALSE)</f>
        <v>0</v>
      </c>
      <c r="AH111" s="392">
        <f>HLOOKUP(AH35,'2. LRAMVA Threshold'!$B$42:$Q$53,7,FALSE)</f>
        <v>0</v>
      </c>
      <c r="AI111" s="392">
        <f>HLOOKUP(AI35,'2. LRAMVA Threshold'!$B$42:$Q$53,7,FALSE)</f>
        <v>0</v>
      </c>
      <c r="AJ111" s="392">
        <f>HLOOKUP(AJ35,'2. LRAMVA Threshold'!$B$42:$Q$53,7,FALSE)</f>
        <v>0</v>
      </c>
      <c r="AK111" s="392">
        <f>HLOOKUP(AK35,'2. LRAMVA Threshold'!$B$42:$Q$53,7,FALSE)</f>
        <v>0</v>
      </c>
      <c r="AL111" s="392">
        <f>HLOOKUP(AL35,'2. LRAMVA Threshold'!$B$42:$Q$53,7,FALSE)</f>
        <v>0</v>
      </c>
      <c r="AM111" s="393"/>
    </row>
    <row r="112" spans="2:39" ht="15">
      <c r="B112" s="518"/>
      <c r="C112" s="432"/>
      <c r="D112" s="433"/>
      <c r="E112" s="433"/>
      <c r="F112" s="433"/>
      <c r="G112" s="433"/>
      <c r="H112" s="433"/>
      <c r="I112" s="433"/>
      <c r="J112" s="433"/>
      <c r="K112" s="433"/>
      <c r="L112" s="433"/>
      <c r="M112" s="433"/>
      <c r="N112" s="433"/>
      <c r="O112" s="434"/>
      <c r="P112" s="433"/>
      <c r="Q112" s="433"/>
      <c r="R112" s="433"/>
      <c r="S112" s="435"/>
      <c r="T112" s="435"/>
      <c r="U112" s="435"/>
      <c r="V112" s="435"/>
      <c r="W112" s="433"/>
      <c r="X112" s="433"/>
      <c r="Y112" s="436"/>
      <c r="Z112" s="436"/>
      <c r="AA112" s="436"/>
      <c r="AB112" s="436"/>
      <c r="AC112" s="436"/>
      <c r="AD112" s="436"/>
      <c r="AE112" s="436"/>
      <c r="AF112" s="399"/>
      <c r="AG112" s="399"/>
      <c r="AH112" s="399"/>
      <c r="AI112" s="399"/>
      <c r="AJ112" s="399"/>
      <c r="AK112" s="399"/>
      <c r="AL112" s="399"/>
      <c r="AM112" s="400"/>
    </row>
    <row r="113" spans="2:39" ht="15">
      <c r="B113" s="324" t="s">
        <v>146</v>
      </c>
      <c r="C113" s="338"/>
      <c r="D113" s="338"/>
      <c r="E113" s="376"/>
      <c r="F113" s="376"/>
      <c r="G113" s="376"/>
      <c r="H113" s="376"/>
      <c r="I113" s="376"/>
      <c r="J113" s="376"/>
      <c r="K113" s="376"/>
      <c r="L113" s="376"/>
      <c r="M113" s="376"/>
      <c r="N113" s="376"/>
      <c r="O113" s="291"/>
      <c r="P113" s="340"/>
      <c r="Q113" s="340"/>
      <c r="R113" s="340"/>
      <c r="S113" s="339"/>
      <c r="T113" s="339"/>
      <c r="U113" s="339"/>
      <c r="V113" s="339"/>
      <c r="W113" s="340"/>
      <c r="X113" s="340"/>
      <c r="Y113" s="341">
        <f>HLOOKUP(Y$35,'3.  Distribution Rates'!$C$122:$P$133,7,FALSE)</f>
        <v>0</v>
      </c>
      <c r="Z113" s="341">
        <f>HLOOKUP(Z$35,'3.  Distribution Rates'!$C$122:$P$133,7,FALSE)</f>
        <v>0</v>
      </c>
      <c r="AA113" s="341">
        <f>HLOOKUP(AA$35,'3.  Distribution Rates'!$C$122:$P$133,7,FALSE)</f>
        <v>0</v>
      </c>
      <c r="AB113" s="341">
        <f>HLOOKUP(AB$35,'3.  Distribution Rates'!$C$122:$P$133,7,FALSE)</f>
        <v>0</v>
      </c>
      <c r="AC113" s="341">
        <f>HLOOKUP(AC$35,'3.  Distribution Rates'!$C$122:$P$133,7,FALSE)</f>
        <v>0</v>
      </c>
      <c r="AD113" s="341">
        <f>HLOOKUP(AD$35,'3.  Distribution Rates'!$C$122:$P$133,7,FALSE)</f>
        <v>0</v>
      </c>
      <c r="AE113" s="341">
        <f>HLOOKUP(AE$35,'3.  Distribution Rates'!$C$122:$P$133,7,FALSE)</f>
        <v>0</v>
      </c>
      <c r="AF113" s="341">
        <f>HLOOKUP(AF$35,'3.  Distribution Rates'!$C$122:$P$133,7,FALSE)</f>
        <v>0</v>
      </c>
      <c r="AG113" s="341">
        <f>HLOOKUP(AG$35,'3.  Distribution Rates'!$C$122:$P$133,7,FALSE)</f>
        <v>0</v>
      </c>
      <c r="AH113" s="341">
        <f>HLOOKUP(AH$35,'3.  Distribution Rates'!$C$122:$P$133,7,FALSE)</f>
        <v>0</v>
      </c>
      <c r="AI113" s="341">
        <f>HLOOKUP(AI$35,'3.  Distribution Rates'!$C$122:$P$133,7,FALSE)</f>
        <v>0</v>
      </c>
      <c r="AJ113" s="341">
        <f>HLOOKUP(AJ$35,'3.  Distribution Rates'!$C$122:$P$133,7,FALSE)</f>
        <v>0</v>
      </c>
      <c r="AK113" s="341">
        <f>HLOOKUP(AK$35,'3.  Distribution Rates'!$C$122:$P$133,7,FALSE)</f>
        <v>0</v>
      </c>
      <c r="AL113" s="341">
        <f>HLOOKUP(AL$35,'3.  Distribution Rates'!$C$122:$P$133,7,FALSE)</f>
        <v>0</v>
      </c>
      <c r="AM113" s="348"/>
    </row>
    <row r="114" spans="2:39" ht="15">
      <c r="B114" s="324" t="s">
        <v>127</v>
      </c>
      <c r="C114" s="345"/>
      <c r="D114" s="309"/>
      <c r="E114" s="279"/>
      <c r="F114" s="279"/>
      <c r="G114" s="279"/>
      <c r="H114" s="279"/>
      <c r="I114" s="279"/>
      <c r="J114" s="279"/>
      <c r="K114" s="279"/>
      <c r="L114" s="279"/>
      <c r="M114" s="279"/>
      <c r="N114" s="279"/>
      <c r="O114" s="291"/>
      <c r="P114" s="279"/>
      <c r="Q114" s="279"/>
      <c r="R114" s="279"/>
      <c r="S114" s="309"/>
      <c r="T114" s="309"/>
      <c r="U114" s="309"/>
      <c r="V114" s="309"/>
      <c r="W114" s="279"/>
      <c r="X114" s="279"/>
      <c r="Y114" s="378">
        <f>'4.  2011-2014 LRAM'!Y138*Y113</f>
        <v>0</v>
      </c>
      <c r="Z114" s="378">
        <f>'4.  2011-2014 LRAM'!Z138*Z113</f>
        <v>0</v>
      </c>
      <c r="AA114" s="378">
        <f>'4.  2011-2014 LRAM'!AA138*AA113</f>
        <v>0</v>
      </c>
      <c r="AB114" s="378">
        <f>'4.  2011-2014 LRAM'!AB138*AB113</f>
        <v>0</v>
      </c>
      <c r="AC114" s="378">
        <f>'4.  2011-2014 LRAM'!AC138*AC113</f>
        <v>0</v>
      </c>
      <c r="AD114" s="378">
        <f>'4.  2011-2014 LRAM'!AD138*AD113</f>
        <v>0</v>
      </c>
      <c r="AE114" s="378">
        <f>'4.  2011-2014 LRAM'!AE138*AE113</f>
        <v>0</v>
      </c>
      <c r="AF114" s="378">
        <f>'4.  2011-2014 LRAM'!AF138*AF113</f>
        <v>0</v>
      </c>
      <c r="AG114" s="378">
        <f>'4.  2011-2014 LRAM'!AG138*AG113</f>
        <v>0</v>
      </c>
      <c r="AH114" s="378">
        <f>'4.  2011-2014 LRAM'!AH138*AH113</f>
        <v>0</v>
      </c>
      <c r="AI114" s="378">
        <f>'4.  2011-2014 LRAM'!AI138*AI113</f>
        <v>0</v>
      </c>
      <c r="AJ114" s="378">
        <f>'4.  2011-2014 LRAM'!AJ138*AJ113</f>
        <v>0</v>
      </c>
      <c r="AK114" s="378">
        <f>'4.  2011-2014 LRAM'!AK138*AK113</f>
        <v>0</v>
      </c>
      <c r="AL114" s="378">
        <f>'4.  2011-2014 LRAM'!AL138*AL113</f>
        <v>0</v>
      </c>
      <c r="AM114" s="619">
        <f>SUM(Y114:AL114)</f>
        <v>0</v>
      </c>
    </row>
    <row r="115" spans="2:39" ht="15">
      <c r="B115" s="324" t="s">
        <v>128</v>
      </c>
      <c r="C115" s="345"/>
      <c r="D115" s="309"/>
      <c r="E115" s="279"/>
      <c r="F115" s="279"/>
      <c r="G115" s="279"/>
      <c r="H115" s="279"/>
      <c r="I115" s="279"/>
      <c r="J115" s="279"/>
      <c r="K115" s="279"/>
      <c r="L115" s="279"/>
      <c r="M115" s="279"/>
      <c r="N115" s="279"/>
      <c r="O115" s="291"/>
      <c r="P115" s="279"/>
      <c r="Q115" s="279"/>
      <c r="R115" s="279"/>
      <c r="S115" s="309"/>
      <c r="T115" s="309"/>
      <c r="U115" s="309"/>
      <c r="V115" s="309"/>
      <c r="W115" s="279"/>
      <c r="X115" s="279"/>
      <c r="Y115" s="378">
        <f>'4.  2011-2014 LRAM'!Y267*Y113</f>
        <v>0</v>
      </c>
      <c r="Z115" s="378">
        <f>'4.  2011-2014 LRAM'!Z267*Z113</f>
        <v>0</v>
      </c>
      <c r="AA115" s="378">
        <f>'4.  2011-2014 LRAM'!AA267*AA113</f>
        <v>0</v>
      </c>
      <c r="AB115" s="378">
        <f>'4.  2011-2014 LRAM'!AB267*AB113</f>
        <v>0</v>
      </c>
      <c r="AC115" s="378">
        <f>'4.  2011-2014 LRAM'!AC267*AC113</f>
        <v>0</v>
      </c>
      <c r="AD115" s="378">
        <f>'4.  2011-2014 LRAM'!AD267*AD113</f>
        <v>0</v>
      </c>
      <c r="AE115" s="378">
        <f>'4.  2011-2014 LRAM'!AE267*AE113</f>
        <v>0</v>
      </c>
      <c r="AF115" s="378">
        <f>'4.  2011-2014 LRAM'!AF267*AF113</f>
        <v>0</v>
      </c>
      <c r="AG115" s="378">
        <f>'4.  2011-2014 LRAM'!AG267*AG113</f>
        <v>0</v>
      </c>
      <c r="AH115" s="378">
        <f>'4.  2011-2014 LRAM'!AH267*AH113</f>
        <v>0</v>
      </c>
      <c r="AI115" s="378">
        <f>'4.  2011-2014 LRAM'!AI267*AI113</f>
        <v>0</v>
      </c>
      <c r="AJ115" s="378">
        <f>'4.  2011-2014 LRAM'!AJ267*AJ113</f>
        <v>0</v>
      </c>
      <c r="AK115" s="378">
        <f>'4.  2011-2014 LRAM'!AK267*AK113</f>
        <v>0</v>
      </c>
      <c r="AL115" s="378">
        <f>'4.  2011-2014 LRAM'!AL267*AL113</f>
        <v>0</v>
      </c>
      <c r="AM115" s="619">
        <f>SUM(Y115:AL115)</f>
        <v>0</v>
      </c>
    </row>
    <row r="116" spans="2:39" ht="15">
      <c r="B116" s="324" t="s">
        <v>129</v>
      </c>
      <c r="C116" s="345"/>
      <c r="D116" s="309"/>
      <c r="E116" s="279"/>
      <c r="F116" s="279"/>
      <c r="G116" s="279"/>
      <c r="H116" s="279"/>
      <c r="I116" s="279"/>
      <c r="J116" s="279"/>
      <c r="K116" s="279"/>
      <c r="L116" s="279"/>
      <c r="M116" s="279"/>
      <c r="N116" s="279"/>
      <c r="O116" s="291"/>
      <c r="P116" s="279"/>
      <c r="Q116" s="279"/>
      <c r="R116" s="279"/>
      <c r="S116" s="309"/>
      <c r="T116" s="309"/>
      <c r="U116" s="309"/>
      <c r="V116" s="309"/>
      <c r="W116" s="279"/>
      <c r="X116" s="279"/>
      <c r="Y116" s="378">
        <f>'4.  2011-2014 LRAM'!Y396*Y113</f>
        <v>0</v>
      </c>
      <c r="Z116" s="378">
        <f>'4.  2011-2014 LRAM'!Z396*Z113</f>
        <v>0</v>
      </c>
      <c r="AA116" s="378">
        <f>'4.  2011-2014 LRAM'!AA396*AA113</f>
        <v>0</v>
      </c>
      <c r="AB116" s="378">
        <f>'4.  2011-2014 LRAM'!AB396*AB113</f>
        <v>0</v>
      </c>
      <c r="AC116" s="378">
        <f>'4.  2011-2014 LRAM'!AC396*AC113</f>
        <v>0</v>
      </c>
      <c r="AD116" s="378">
        <f>'4.  2011-2014 LRAM'!AD396*AD113</f>
        <v>0</v>
      </c>
      <c r="AE116" s="378">
        <f>'4.  2011-2014 LRAM'!AE396*AE113</f>
        <v>0</v>
      </c>
      <c r="AF116" s="378">
        <f>'4.  2011-2014 LRAM'!AF396*AF113</f>
        <v>0</v>
      </c>
      <c r="AG116" s="378">
        <f>'4.  2011-2014 LRAM'!AG396*AG113</f>
        <v>0</v>
      </c>
      <c r="AH116" s="378">
        <f>'4.  2011-2014 LRAM'!AH396*AH113</f>
        <v>0</v>
      </c>
      <c r="AI116" s="378">
        <f>'4.  2011-2014 LRAM'!AI396*AI113</f>
        <v>0</v>
      </c>
      <c r="AJ116" s="378">
        <f>'4.  2011-2014 LRAM'!AJ396*AJ113</f>
        <v>0</v>
      </c>
      <c r="AK116" s="378">
        <f>'4.  2011-2014 LRAM'!AK396*AK113</f>
        <v>0</v>
      </c>
      <c r="AL116" s="378">
        <f>'4.  2011-2014 LRAM'!AL396*AL113</f>
        <v>0</v>
      </c>
      <c r="AM116" s="619">
        <f>SUM(Y116:AL116)</f>
        <v>0</v>
      </c>
    </row>
    <row r="117" spans="2:39" ht="15">
      <c r="B117" s="324" t="s">
        <v>130</v>
      </c>
      <c r="C117" s="345"/>
      <c r="D117" s="309"/>
      <c r="E117" s="279"/>
      <c r="F117" s="279"/>
      <c r="G117" s="279"/>
      <c r="H117" s="279"/>
      <c r="I117" s="279"/>
      <c r="J117" s="279"/>
      <c r="K117" s="279"/>
      <c r="L117" s="279"/>
      <c r="M117" s="279"/>
      <c r="N117" s="279"/>
      <c r="O117" s="291"/>
      <c r="P117" s="279"/>
      <c r="Q117" s="279"/>
      <c r="R117" s="279"/>
      <c r="S117" s="309"/>
      <c r="T117" s="309"/>
      <c r="U117" s="309"/>
      <c r="V117" s="309"/>
      <c r="W117" s="279"/>
      <c r="X117" s="279"/>
      <c r="Y117" s="378">
        <f>'4.  2011-2014 LRAM'!Y526*Y113</f>
        <v>0</v>
      </c>
      <c r="Z117" s="378">
        <f>'4.  2011-2014 LRAM'!Z526*Z113</f>
        <v>0</v>
      </c>
      <c r="AA117" s="378">
        <f>'4.  2011-2014 LRAM'!AA526*AA113</f>
        <v>0</v>
      </c>
      <c r="AB117" s="378">
        <f>'4.  2011-2014 LRAM'!AB526*AB113</f>
        <v>0</v>
      </c>
      <c r="AC117" s="378">
        <f>'4.  2011-2014 LRAM'!AC526*AC113</f>
        <v>0</v>
      </c>
      <c r="AD117" s="378">
        <f>'4.  2011-2014 LRAM'!AD526*AD113</f>
        <v>0</v>
      </c>
      <c r="AE117" s="378">
        <f>'4.  2011-2014 LRAM'!AE526*AE113</f>
        <v>0</v>
      </c>
      <c r="AF117" s="378">
        <f>'4.  2011-2014 LRAM'!AF526*AF113</f>
        <v>0</v>
      </c>
      <c r="AG117" s="378">
        <f>'4.  2011-2014 LRAM'!AG526*AG113</f>
        <v>0</v>
      </c>
      <c r="AH117" s="378">
        <f>'4.  2011-2014 LRAM'!AH526*AH113</f>
        <v>0</v>
      </c>
      <c r="AI117" s="378">
        <f>'4.  2011-2014 LRAM'!AI526*AI113</f>
        <v>0</v>
      </c>
      <c r="AJ117" s="378">
        <f>'4.  2011-2014 LRAM'!AJ526*AJ113</f>
        <v>0</v>
      </c>
      <c r="AK117" s="378">
        <f>'4.  2011-2014 LRAM'!AK526*AK113</f>
        <v>0</v>
      </c>
      <c r="AL117" s="378">
        <f>'4.  2011-2014 LRAM'!AL526*AL113</f>
        <v>0</v>
      </c>
      <c r="AM117" s="619">
        <f>SUM(Y117:AL117)</f>
        <v>0</v>
      </c>
    </row>
    <row r="118" spans="2:39" ht="15">
      <c r="B118" s="324" t="s">
        <v>131</v>
      </c>
      <c r="C118" s="345"/>
      <c r="D118" s="309"/>
      <c r="E118" s="279"/>
      <c r="F118" s="279"/>
      <c r="G118" s="279"/>
      <c r="H118" s="279"/>
      <c r="I118" s="279"/>
      <c r="J118" s="279"/>
      <c r="K118" s="279"/>
      <c r="L118" s="279"/>
      <c r="M118" s="279"/>
      <c r="N118" s="279"/>
      <c r="O118" s="291"/>
      <c r="P118" s="279"/>
      <c r="Q118" s="279"/>
      <c r="R118" s="279"/>
      <c r="S118" s="309"/>
      <c r="T118" s="309"/>
      <c r="U118" s="309"/>
      <c r="V118" s="309"/>
      <c r="W118" s="279"/>
      <c r="X118" s="279"/>
      <c r="Y118" s="378">
        <f>Y110*Y113</f>
        <v>0</v>
      </c>
      <c r="Z118" s="378">
        <f>Z110*Z113</f>
        <v>0</v>
      </c>
      <c r="AA118" s="378">
        <f>AA110*AA113</f>
        <v>0</v>
      </c>
      <c r="AB118" s="378">
        <f>AB110*AB113</f>
        <v>0</v>
      </c>
      <c r="AC118" s="378">
        <f>AC110*AC113</f>
        <v>0</v>
      </c>
      <c r="AD118" s="378">
        <f>AD110*AD113</f>
        <v>0</v>
      </c>
      <c r="AE118" s="378">
        <f>AE110*AE113</f>
        <v>0</v>
      </c>
      <c r="AF118" s="378">
        <f>AF110*AF113</f>
        <v>0</v>
      </c>
      <c r="AG118" s="378">
        <f>AG110*AG113</f>
        <v>0</v>
      </c>
      <c r="AH118" s="378">
        <f>AH110*AH113</f>
        <v>0</v>
      </c>
      <c r="AI118" s="378">
        <f>AI110*AI113</f>
        <v>0</v>
      </c>
      <c r="AJ118" s="378">
        <f>AJ110*AJ113</f>
        <v>0</v>
      </c>
      <c r="AK118" s="378">
        <f>AK110*AK113</f>
        <v>0</v>
      </c>
      <c r="AL118" s="378">
        <f>AL110*AL113</f>
        <v>0</v>
      </c>
      <c r="AM118" s="619">
        <f>SUM(Y118:AL118)</f>
        <v>0</v>
      </c>
    </row>
    <row r="119" spans="2:39" ht="15.75">
      <c r="B119" s="349" t="s">
        <v>240</v>
      </c>
      <c r="C119" s="345"/>
      <c r="D119" s="336"/>
      <c r="E119" s="334"/>
      <c r="F119" s="334"/>
      <c r="G119" s="334"/>
      <c r="H119" s="334"/>
      <c r="I119" s="334"/>
      <c r="J119" s="334"/>
      <c r="K119" s="334"/>
      <c r="L119" s="334"/>
      <c r="M119" s="334"/>
      <c r="N119" s="334"/>
      <c r="O119" s="300"/>
      <c r="P119" s="334"/>
      <c r="Q119" s="334"/>
      <c r="R119" s="334"/>
      <c r="S119" s="336"/>
      <c r="T119" s="336"/>
      <c r="U119" s="336"/>
      <c r="V119" s="336"/>
      <c r="W119" s="334"/>
      <c r="X119" s="334"/>
      <c r="Y119" s="346">
        <f>SUM(Y114:Y118)</f>
        <v>0</v>
      </c>
      <c r="Z119" s="346">
        <f>SUM(Z114:Z118)</f>
        <v>0</v>
      </c>
      <c r="AA119" s="346">
        <f>SUM(AA114:AA118)</f>
        <v>0</v>
      </c>
      <c r="AB119" s="346">
        <f>SUM(AB114:AB118)</f>
        <v>0</v>
      </c>
      <c r="AC119" s="346">
        <f>SUM(AC114:AC118)</f>
        <v>0</v>
      </c>
      <c r="AD119" s="346">
        <f>SUM(AD114:AD118)</f>
        <v>0</v>
      </c>
      <c r="AE119" s="346">
        <f>SUM(AE114:AE118)</f>
        <v>0</v>
      </c>
      <c r="AF119" s="346">
        <f>SUM(AF114:AF118)</f>
        <v>0</v>
      </c>
      <c r="AG119" s="346">
        <f>SUM(AG114:AG118)</f>
        <v>0</v>
      </c>
      <c r="AH119" s="346">
        <f>SUM(AH114:AH118)</f>
        <v>0</v>
      </c>
      <c r="AI119" s="346">
        <f>SUM(AI114:AI118)</f>
        <v>0</v>
      </c>
      <c r="AJ119" s="346">
        <f>SUM(AJ114:AJ118)</f>
        <v>0</v>
      </c>
      <c r="AK119" s="346">
        <f>SUM(AK114:AK118)</f>
        <v>0</v>
      </c>
      <c r="AL119" s="346">
        <f>SUM(AL114:AL118)</f>
        <v>0</v>
      </c>
      <c r="AM119" s="407">
        <f>SUM(AM114:AM118)</f>
        <v>0</v>
      </c>
    </row>
    <row r="120" spans="2:39" ht="15.75">
      <c r="B120" s="349" t="s">
        <v>241</v>
      </c>
      <c r="C120" s="345"/>
      <c r="D120" s="350"/>
      <c r="E120" s="334"/>
      <c r="F120" s="334"/>
      <c r="G120" s="334"/>
      <c r="H120" s="334"/>
      <c r="I120" s="334"/>
      <c r="J120" s="334"/>
      <c r="K120" s="334"/>
      <c r="L120" s="334"/>
      <c r="M120" s="334"/>
      <c r="N120" s="334"/>
      <c r="O120" s="300"/>
      <c r="P120" s="334"/>
      <c r="Q120" s="334"/>
      <c r="R120" s="334"/>
      <c r="S120" s="336"/>
      <c r="T120" s="336"/>
      <c r="U120" s="336"/>
      <c r="V120" s="336"/>
      <c r="W120" s="334"/>
      <c r="X120" s="334"/>
      <c r="Y120" s="347">
        <f>Y111*Y113</f>
        <v>0</v>
      </c>
      <c r="Z120" s="347">
        <f>Z111*Z113</f>
        <v>0</v>
      </c>
      <c r="AA120" s="347">
        <f>AA111*AA113</f>
        <v>0</v>
      </c>
      <c r="AB120" s="347">
        <f>AB111*AB113</f>
        <v>0</v>
      </c>
      <c r="AC120" s="347">
        <f>AC111*AC113</f>
        <v>0</v>
      </c>
      <c r="AD120" s="347">
        <f>AD111*AD113</f>
        <v>0</v>
      </c>
      <c r="AE120" s="347">
        <f>AE111*AE113</f>
        <v>0</v>
      </c>
      <c r="AF120" s="347">
        <f>AF111*AF113</f>
        <v>0</v>
      </c>
      <c r="AG120" s="347">
        <f>AG111*AG113</f>
        <v>0</v>
      </c>
      <c r="AH120" s="347">
        <f>AH111*AH113</f>
        <v>0</v>
      </c>
      <c r="AI120" s="347">
        <f>AI111*AI113</f>
        <v>0</v>
      </c>
      <c r="AJ120" s="347">
        <f>AJ111*AJ113</f>
        <v>0</v>
      </c>
      <c r="AK120" s="347">
        <f>AK111*AK113</f>
        <v>0</v>
      </c>
      <c r="AL120" s="347">
        <f>AL111*AL113</f>
        <v>0</v>
      </c>
      <c r="AM120" s="407">
        <f>SUM(Y120:AL120)</f>
        <v>0</v>
      </c>
    </row>
    <row r="121" spans="2:39" ht="15.75">
      <c r="B121" s="349" t="s">
        <v>242</v>
      </c>
      <c r="C121" s="345"/>
      <c r="D121" s="350"/>
      <c r="E121" s="334"/>
      <c r="F121" s="334"/>
      <c r="G121" s="334"/>
      <c r="H121" s="334"/>
      <c r="I121" s="334"/>
      <c r="J121" s="334"/>
      <c r="K121" s="334"/>
      <c r="L121" s="334"/>
      <c r="M121" s="334"/>
      <c r="N121" s="334"/>
      <c r="O121" s="300"/>
      <c r="P121" s="334"/>
      <c r="Q121" s="334"/>
      <c r="R121" s="334"/>
      <c r="S121" s="350"/>
      <c r="T121" s="350"/>
      <c r="U121" s="350"/>
      <c r="V121" s="350"/>
      <c r="W121" s="334"/>
      <c r="X121" s="334"/>
      <c r="Y121" s="351"/>
      <c r="Z121" s="351"/>
      <c r="AA121" s="351"/>
      <c r="AB121" s="351"/>
      <c r="AC121" s="351"/>
      <c r="AD121" s="351"/>
      <c r="AE121" s="351"/>
      <c r="AF121" s="351"/>
      <c r="AG121" s="351"/>
      <c r="AH121" s="351"/>
      <c r="AI121" s="351"/>
      <c r="AJ121" s="351"/>
      <c r="AK121" s="351"/>
      <c r="AL121" s="351"/>
      <c r="AM121" s="407">
        <f>AM119-AM120</f>
        <v>0</v>
      </c>
    </row>
    <row r="122" spans="2:39" ht="15">
      <c r="B122" s="324"/>
      <c r="C122" s="350"/>
      <c r="D122" s="350"/>
      <c r="E122" s="334"/>
      <c r="F122" s="334"/>
      <c r="G122" s="334"/>
      <c r="H122" s="334"/>
      <c r="I122" s="334"/>
      <c r="J122" s="334"/>
      <c r="K122" s="334"/>
      <c r="L122" s="334"/>
      <c r="M122" s="334"/>
      <c r="N122" s="334"/>
      <c r="O122" s="300"/>
      <c r="P122" s="334"/>
      <c r="Q122" s="334"/>
      <c r="R122" s="334"/>
      <c r="S122" s="350"/>
      <c r="T122" s="345"/>
      <c r="U122" s="350"/>
      <c r="V122" s="350"/>
      <c r="W122" s="334"/>
      <c r="X122" s="334"/>
      <c r="Y122" s="352"/>
      <c r="Z122" s="352"/>
      <c r="AA122" s="352"/>
      <c r="AB122" s="352"/>
      <c r="AC122" s="352"/>
      <c r="AD122" s="352"/>
      <c r="AE122" s="352"/>
      <c r="AF122" s="352"/>
      <c r="AG122" s="352"/>
      <c r="AH122" s="352"/>
      <c r="AI122" s="352"/>
      <c r="AJ122" s="352"/>
      <c r="AK122" s="352"/>
      <c r="AL122" s="352"/>
      <c r="AM122" s="348"/>
    </row>
    <row r="123" spans="2:39" ht="15">
      <c r="B123" s="294" t="s">
        <v>122</v>
      </c>
      <c r="C123" s="304"/>
      <c r="D123" s="279"/>
      <c r="E123" s="279"/>
      <c r="F123" s="279"/>
      <c r="G123" s="279"/>
      <c r="H123" s="279"/>
      <c r="I123" s="279"/>
      <c r="J123" s="279"/>
      <c r="K123" s="279"/>
      <c r="L123" s="279"/>
      <c r="M123" s="279"/>
      <c r="N123" s="279"/>
      <c r="O123" s="357"/>
      <c r="P123" s="279"/>
      <c r="Q123" s="279"/>
      <c r="R123" s="279"/>
      <c r="S123" s="304"/>
      <c r="T123" s="309"/>
      <c r="U123" s="309"/>
      <c r="V123" s="279"/>
      <c r="W123" s="279"/>
      <c r="X123" s="309"/>
      <c r="Y123" s="291">
        <f>SUMPRODUCT(E38:E108,Y38:Y108)</f>
        <v>1915946</v>
      </c>
      <c r="Z123" s="291">
        <f>SUMPRODUCT(E38:E108,Z38:Z108)</f>
        <v>191573.61514491757</v>
      </c>
      <c r="AA123" s="291">
        <f>IF(AA36="kw",SUMPRODUCT(N38:N108,P38:P108,AA38:AA108),SUMPRODUCT(E38:E108,AA38:AA108))</f>
        <v>3933.5733473684218</v>
      </c>
      <c r="AB123" s="291">
        <f>IF(AB36="kw",SUMPRODUCT(N38:N108,P38:P108,AB38:AB108),SUMPRODUCT(E38:E108,AB38:AB108))</f>
        <v>0</v>
      </c>
      <c r="AC123" s="291">
        <f>IF(AC36="kw",SUMPRODUCT(N38:N108,P38:P108,AC38:AC108),SUMPRODUCT(E38:E108,AC38:AC108))</f>
        <v>0</v>
      </c>
      <c r="AD123" s="340">
        <f>'8.  Streetlighting'!M45</f>
        <v>941.15415686274548</v>
      </c>
      <c r="AE123" s="291">
        <f>IF(AE36="kw",SUMPRODUCT(N38:N108,P38:P108,AE38:AE108),SUMPRODUCT(E38:E108,AE38:AE108))</f>
        <v>0</v>
      </c>
      <c r="AF123" s="291">
        <f>IF(AF36="kw",SUMPRODUCT(N38:N108,P38:P108,AF38:AF108),SUMPRODUCT(E38:E108,AF38:AF108))</f>
        <v>0</v>
      </c>
      <c r="AG123" s="291">
        <f>IF(AG36="kw",SUMPRODUCT(N38:N108,P38:P108,AG38:AG108),SUMPRODUCT(E38:E108,AG38:AG108))</f>
        <v>0</v>
      </c>
      <c r="AH123" s="291">
        <f>IF(AH36="kw",SUMPRODUCT(N38:N108,P38:P108,AH38:AH108),SUMPRODUCT(E38:E108,AH38:AH108))</f>
        <v>0</v>
      </c>
      <c r="AI123" s="291">
        <f>IF(AI36="kw",SUMPRODUCT(N38:N108,P38:P108,AI38:AI108),SUMPRODUCT(E38:E108,AI38:AI108))</f>
        <v>0</v>
      </c>
      <c r="AJ123" s="291">
        <f>IF(AJ36="kw",SUMPRODUCT(N38:N108,P38:P108,AJ38:AJ108),SUMPRODUCT(E38:E108,AJ38:AJ108))</f>
        <v>0</v>
      </c>
      <c r="AK123" s="291">
        <f>IF(AK36="kw",SUMPRODUCT(N38:N108,P38:P108,AK38:AK108),SUMPRODUCT(E38:E108,AK38:AK108))</f>
        <v>0</v>
      </c>
      <c r="AL123" s="291">
        <f>IF(AL36="kw",SUMPRODUCT(N38:N108,P38:P108,AL38:AL108),SUMPRODUCT(E38:E108,AL38:AL108))</f>
        <v>0</v>
      </c>
      <c r="AM123" s="348"/>
    </row>
    <row r="124" spans="2:39" ht="15">
      <c r="B124" s="294" t="s">
        <v>123</v>
      </c>
      <c r="C124" s="304"/>
      <c r="D124" s="279"/>
      <c r="E124" s="279"/>
      <c r="F124" s="279"/>
      <c r="G124" s="279"/>
      <c r="H124" s="279"/>
      <c r="I124" s="279"/>
      <c r="J124" s="279"/>
      <c r="K124" s="279"/>
      <c r="L124" s="279"/>
      <c r="M124" s="279"/>
      <c r="N124" s="279"/>
      <c r="O124" s="357"/>
      <c r="P124" s="279"/>
      <c r="Q124" s="279"/>
      <c r="R124" s="279"/>
      <c r="S124" s="304"/>
      <c r="T124" s="309"/>
      <c r="U124" s="309"/>
      <c r="V124" s="279"/>
      <c r="W124" s="279"/>
      <c r="X124" s="309"/>
      <c r="Y124" s="291">
        <f>SUMPRODUCT(F38:F108,Y38:Y108)</f>
        <v>1910054</v>
      </c>
      <c r="Z124" s="291">
        <f>SUMPRODUCT(F38:F108,Z38:Z108)</f>
        <v>191573.66774491756</v>
      </c>
      <c r="AA124" s="291">
        <f>IF(AA36="kw",SUMPRODUCT(N38:N108,Q38:Q108,AA38:AA108),SUMPRODUCT(F38:F108,AA38:AA108))</f>
        <v>3922.2045473684211</v>
      </c>
      <c r="AB124" s="291">
        <f>IF(AB36="kw",SUMPRODUCT(N38:N108,Q38:Q108,AB38:AB108),SUMPRODUCT(F38:F108,AB38:AB108))</f>
        <v>0</v>
      </c>
      <c r="AC124" s="291">
        <f>IF(AC36="kw",SUMPRODUCT(N38:N108,Q38:Q108,AC38:AC108),SUMPRODUCT(F38:F108,AC38:AC108))</f>
        <v>0</v>
      </c>
      <c r="AD124" s="340">
        <f>'8.  Streetlighting'!M46</f>
        <v>941.15415686274548</v>
      </c>
      <c r="AE124" s="291">
        <f>IF(AE36="kw",SUMPRODUCT(N38:N108,Q38:Q108,AE38:AE108),SUMPRODUCT(F38:F108,AE38:AE108))</f>
        <v>0</v>
      </c>
      <c r="AF124" s="291">
        <f>IF(AF36="kw",SUMPRODUCT(N38:N108,Q38:Q108,AF38:AF108),SUMPRODUCT(F38:F108,AF38:AF108))</f>
        <v>0</v>
      </c>
      <c r="AG124" s="291">
        <f>IF(AG36="kw",SUMPRODUCT(N38:N108,Q38:Q108,AG38:AG108),SUMPRODUCT(F38:F108,AG38:AG108))</f>
        <v>0</v>
      </c>
      <c r="AH124" s="291">
        <f>IF(AH36="kw",SUMPRODUCT(N38:N108,Q38:Q108,AH38:AH108),SUMPRODUCT(F38:F108,AH38:AH108))</f>
        <v>0</v>
      </c>
      <c r="AI124" s="291">
        <f>IF(AI36="kw",SUMPRODUCT(N38:N108,Q38:Q108,AI38:AI108),SUMPRODUCT(F38:F108,AI38:AI108))</f>
        <v>0</v>
      </c>
      <c r="AJ124" s="291">
        <f>IF(AJ36="kw",SUMPRODUCT(N38:N108,Q38:Q108,AJ38:AJ108),SUMPRODUCT(F38:F108,AJ38:AJ108))</f>
        <v>0</v>
      </c>
      <c r="AK124" s="291">
        <f>IF(AK36="kw",SUMPRODUCT(N38:N108,Q38:Q108,AK38:AK108),SUMPRODUCT(F38:F108,AK38:AK108))</f>
        <v>0</v>
      </c>
      <c r="AL124" s="291">
        <f>IF(AL36="kw",SUMPRODUCT(N38:N108,Q38:Q108,AL38:AL108),SUMPRODUCT(F38:F108,AL38:AL108))</f>
        <v>0</v>
      </c>
      <c r="AM124" s="337"/>
    </row>
    <row r="125" spans="2:39" ht="15">
      <c r="B125" s="294" t="s">
        <v>124</v>
      </c>
      <c r="C125" s="304"/>
      <c r="D125" s="279"/>
      <c r="E125" s="279"/>
      <c r="F125" s="279"/>
      <c r="G125" s="279"/>
      <c r="H125" s="279"/>
      <c r="I125" s="279"/>
      <c r="J125" s="279"/>
      <c r="K125" s="279"/>
      <c r="L125" s="279"/>
      <c r="M125" s="279"/>
      <c r="N125" s="279"/>
      <c r="O125" s="357"/>
      <c r="P125" s="279"/>
      <c r="Q125" s="279"/>
      <c r="R125" s="279"/>
      <c r="S125" s="304"/>
      <c r="T125" s="309"/>
      <c r="U125" s="309"/>
      <c r="V125" s="279"/>
      <c r="W125" s="279"/>
      <c r="X125" s="309"/>
      <c r="Y125" s="291">
        <f>SUMPRODUCT(G38:G108,Y38:Y108)</f>
        <v>1904161</v>
      </c>
      <c r="Z125" s="291">
        <f>SUMPRODUCT(G38:G108,Z38:Z108)</f>
        <v>191649.30654491758</v>
      </c>
      <c r="AA125" s="291">
        <f>IF(AA36="kw",SUMPRODUCT(N38:N108,R38:R108,AA38:AA108),SUMPRODUCT(G38:G108,AA38:AA108))</f>
        <v>3933.5733473684213</v>
      </c>
      <c r="AB125" s="291">
        <f>IF(AB36="kw",SUMPRODUCT(N38:N108,R38:R108,AB38:AB108),SUMPRODUCT(G38:G108,AB38:AB108))</f>
        <v>0</v>
      </c>
      <c r="AC125" s="291">
        <f>IF(AC36="kw",SUMPRODUCT(N38:N108,R38:R108,AC38:AC108),SUMPRODUCT(G38:G108,AC38:AC108))</f>
        <v>0</v>
      </c>
      <c r="AD125" s="340">
        <f>'8.  Streetlighting'!M47</f>
        <v>941.15415686274548</v>
      </c>
      <c r="AE125" s="291">
        <f>IF(AE36="kw",SUMPRODUCT(N38:N108,R38:R108,AE38:AE108),SUMPRODUCT(G38:G108,AE38:AE108))</f>
        <v>0</v>
      </c>
      <c r="AF125" s="291">
        <f>IF(AF36="kw",SUMPRODUCT(N38:N108,R38:R108,AF38:AF108),SUMPRODUCT(G38:G108,AF38:AF108))</f>
        <v>0</v>
      </c>
      <c r="AG125" s="291">
        <f>IF(AG36="kw",SUMPRODUCT(N38:N108,R38:R108,AG38:AG108),SUMPRODUCT(G38:G108,AG38:AG108))</f>
        <v>0</v>
      </c>
      <c r="AH125" s="291">
        <f>IF(AH36="kw",SUMPRODUCT(N38:N108,R38:R108,AH38:AH108),SUMPRODUCT(G38:G108,AH38:AH108))</f>
        <v>0</v>
      </c>
      <c r="AI125" s="291">
        <f>IF(AI36="kw",SUMPRODUCT(N38:N108,R38:R108,AI38:AI108),SUMPRODUCT(G38:G108,AI38:AI108))</f>
        <v>0</v>
      </c>
      <c r="AJ125" s="291">
        <f>IF(AJ36="kw",SUMPRODUCT(N38:N108,R38:R108,AJ38:AJ108),SUMPRODUCT(G38:G108,AJ38:AJ108))</f>
        <v>0</v>
      </c>
      <c r="AK125" s="291">
        <f>IF(AK36="kw",SUMPRODUCT(N38:N108,R38:R108,AK38:AK108),SUMPRODUCT(G38:G108,AK38:AK108))</f>
        <v>0</v>
      </c>
      <c r="AL125" s="291">
        <f>IF(AL36="kw",SUMPRODUCT(N38:N108,R38:R108,AL38:AL108),SUMPRODUCT(G38:G108,AL38:AL108))</f>
        <v>0</v>
      </c>
      <c r="AM125" s="337"/>
    </row>
    <row r="126" spans="2:39" ht="15">
      <c r="B126" s="294" t="s">
        <v>125</v>
      </c>
      <c r="C126" s="304"/>
      <c r="D126" s="279"/>
      <c r="E126" s="279"/>
      <c r="F126" s="279"/>
      <c r="G126" s="279"/>
      <c r="H126" s="279"/>
      <c r="I126" s="279"/>
      <c r="J126" s="279"/>
      <c r="K126" s="279"/>
      <c r="L126" s="279"/>
      <c r="M126" s="279"/>
      <c r="N126" s="279"/>
      <c r="O126" s="357"/>
      <c r="P126" s="279"/>
      <c r="Q126" s="279"/>
      <c r="R126" s="279"/>
      <c r="S126" s="304"/>
      <c r="T126" s="309"/>
      <c r="U126" s="309"/>
      <c r="V126" s="279"/>
      <c r="W126" s="279"/>
      <c r="X126" s="309"/>
      <c r="Y126" s="291">
        <f>SUMPRODUCT(H38:H108,Y38:Y108)</f>
        <v>1893324</v>
      </c>
      <c r="Z126" s="291">
        <f>SUMPRODUCT(H38:H108,Z38:Z108)</f>
        <v>191649.30654491758</v>
      </c>
      <c r="AA126" s="291">
        <f>IF(AA36="kw",SUMPRODUCT(N38:N108,S38:S108,AA38:AA108),SUMPRODUCT(H38:H108,AA38:AA108))</f>
        <v>3933.5733473684213</v>
      </c>
      <c r="AB126" s="291">
        <f>IF(AB36="kw",SUMPRODUCT(N38:N108,S38:S108,AB38:AB108),SUMPRODUCT(H38:H108,AB38:AB108))</f>
        <v>0</v>
      </c>
      <c r="AC126" s="291">
        <f>IF(AC36="kw",SUMPRODUCT(N38:N108,S38:S108,AC38:AC108),SUMPRODUCT(H38:H108,AC38:AC108))</f>
        <v>0</v>
      </c>
      <c r="AD126" s="340">
        <f>'8.  Streetlighting'!M48</f>
        <v>941.15415686274548</v>
      </c>
      <c r="AE126" s="291">
        <f>IF(AE36="kw",SUMPRODUCT(N38:N108,S38:S108,AE38:AE108),SUMPRODUCT(H38:H108,AE38:AE108))</f>
        <v>0</v>
      </c>
      <c r="AF126" s="291">
        <f>IF(AF36="kw",SUMPRODUCT(N38:N108,S38:S108,AF38:AF108),SUMPRODUCT(H38:H108,AF38:AF108))</f>
        <v>0</v>
      </c>
      <c r="AG126" s="291">
        <f>IF(AG36="kw",SUMPRODUCT(N38:N108,S38:S108,AG38:AG108),SUMPRODUCT(H38:H108,AG38:AG108))</f>
        <v>0</v>
      </c>
      <c r="AH126" s="291">
        <f>IF(AH36="kw",SUMPRODUCT(N38:N108,S38:S108,AH38:AH108),SUMPRODUCT(H38:H108,AH38:AH108))</f>
        <v>0</v>
      </c>
      <c r="AI126" s="291">
        <f>IF(AI36="kw",SUMPRODUCT(N38:N108,S38:S108,AI38:AI108),SUMPRODUCT(H38:H108,AI38:AI108))</f>
        <v>0</v>
      </c>
      <c r="AJ126" s="291">
        <f>IF(AJ36="kw",SUMPRODUCT(N38:N108,S38:S108,AJ38:AJ108),SUMPRODUCT(H38:H108,AJ38:AJ108))</f>
        <v>0</v>
      </c>
      <c r="AK126" s="291">
        <f>IF(AK36="kw",SUMPRODUCT(N38:N108,S38:S108,AK38:AK108),SUMPRODUCT(H38:H108,AK38:AK108))</f>
        <v>0</v>
      </c>
      <c r="AL126" s="291">
        <f>IF(AL36="kw",SUMPRODUCT(N38:N108,S38:S108,AL38:AL108),SUMPRODUCT(H38:H108,AL38:AL108))</f>
        <v>0</v>
      </c>
      <c r="AM126" s="337"/>
    </row>
    <row r="127" spans="2:39" ht="15">
      <c r="B127" s="437" t="s">
        <v>126</v>
      </c>
      <c r="C127" s="364"/>
      <c r="D127" s="384"/>
      <c r="E127" s="384"/>
      <c r="F127" s="384"/>
      <c r="G127" s="384"/>
      <c r="H127" s="384"/>
      <c r="I127" s="384"/>
      <c r="J127" s="384"/>
      <c r="K127" s="384"/>
      <c r="L127" s="384"/>
      <c r="M127" s="384"/>
      <c r="N127" s="384"/>
      <c r="O127" s="383"/>
      <c r="P127" s="384"/>
      <c r="Q127" s="384"/>
      <c r="R127" s="384"/>
      <c r="S127" s="364"/>
      <c r="T127" s="385"/>
      <c r="U127" s="385"/>
      <c r="V127" s="384"/>
      <c r="W127" s="384"/>
      <c r="X127" s="385"/>
      <c r="Y127" s="326">
        <f>SUMPRODUCT(I38:I108,Y38:Y108)</f>
        <v>1879487</v>
      </c>
      <c r="Z127" s="326">
        <f>SUMPRODUCT(I38:I108,Z38:Z108)</f>
        <v>191649.30654491758</v>
      </c>
      <c r="AA127" s="326">
        <f>IF(AA36="kw",SUMPRODUCT(N38:N108,T38:T108,AA38:AA108),SUMPRODUCT(I38:I108,AA38:AA108))</f>
        <v>3933.5733473684213</v>
      </c>
      <c r="AB127" s="326">
        <f>IF(AB36="kw",SUMPRODUCT(N38:N108,T38:T108,AB38:AB108),SUMPRODUCT(I38:I108,AB38:AB108))</f>
        <v>0</v>
      </c>
      <c r="AC127" s="326">
        <f>IF(AC36="kw",SUMPRODUCT(N38:N108,T38:T108,AC38:AC108),SUMPRODUCT(I38:I108,AC38:AC108))</f>
        <v>0</v>
      </c>
      <c r="AD127" s="779">
        <v>941.15415686274548</v>
      </c>
      <c r="AE127" s="326">
        <f>IF(AE36="kw",SUMPRODUCT(N38:N108,T38:T108,AE38:AE108),SUMPRODUCT(I38:I108,AE38:AE108))</f>
        <v>0</v>
      </c>
      <c r="AF127" s="326">
        <f>IF(AF36="kw",SUMPRODUCT(N38:N108,T38:T108,AF38:AF108),SUMPRODUCT(I38:I108,AF38:AF108))</f>
        <v>0</v>
      </c>
      <c r="AG127" s="326">
        <f>IF(AG36="kw",SUMPRODUCT(N38:N108,T38:T108,AG38:AG108),SUMPRODUCT(I38:I108,AG38:AG108))</f>
        <v>0</v>
      </c>
      <c r="AH127" s="326">
        <f>IF(AH36="kw",SUMPRODUCT(N38:N108,T38:T108,AH38:AH108),SUMPRODUCT(I38:I108,AH38:AH108))</f>
        <v>0</v>
      </c>
      <c r="AI127" s="326">
        <f>IF(AI36="kw",SUMPRODUCT(N38:N108,T38:T108,AI38:AI108),SUMPRODUCT(I38:I108,AI38:AI108))</f>
        <v>0</v>
      </c>
      <c r="AJ127" s="326">
        <f>IF(AJ36="kw",SUMPRODUCT(N38:N108,T38:T108,AJ38:AJ108),SUMPRODUCT(I38:I108,AJ38:AJ108))</f>
        <v>0</v>
      </c>
      <c r="AK127" s="326">
        <f>IF(AK36="kw",SUMPRODUCT(N38:N108,T38:T108,AK38:AK108),SUMPRODUCT(I38:I108,AK38:AK108))</f>
        <v>0</v>
      </c>
      <c r="AL127" s="326">
        <f>IF(AL36="kw",SUMPRODUCT(N38:N108,T38:T108,AL38:AL108),SUMPRODUCT(I38:I108,AL38:AL108))</f>
        <v>0</v>
      </c>
      <c r="AM127" s="386"/>
    </row>
    <row r="128" spans="2:39" ht="20.25" customHeight="1">
      <c r="B128" s="368" t="s">
        <v>488</v>
      </c>
      <c r="C128" s="387"/>
      <c r="D128" s="388"/>
      <c r="E128" s="388"/>
      <c r="F128" s="388"/>
      <c r="G128" s="388"/>
      <c r="H128" s="388"/>
      <c r="I128" s="388"/>
      <c r="J128" s="388"/>
      <c r="K128" s="388"/>
      <c r="L128" s="388"/>
      <c r="M128" s="388"/>
      <c r="N128" s="388"/>
      <c r="O128" s="388"/>
      <c r="P128" s="388"/>
      <c r="Q128" s="388"/>
      <c r="R128" s="388"/>
      <c r="S128" s="371"/>
      <c r="T128" s="372"/>
      <c r="U128" s="388"/>
      <c r="V128" s="388"/>
      <c r="W128" s="388"/>
      <c r="X128" s="388"/>
      <c r="Y128" s="409"/>
      <c r="Z128" s="409"/>
      <c r="AA128" s="409"/>
      <c r="AB128" s="409"/>
      <c r="AC128" s="409"/>
      <c r="AD128" s="409"/>
      <c r="AE128" s="409"/>
      <c r="AF128" s="409"/>
      <c r="AG128" s="409"/>
      <c r="AH128" s="409"/>
      <c r="AI128" s="409"/>
      <c r="AJ128" s="409"/>
      <c r="AK128" s="409"/>
      <c r="AL128" s="409"/>
      <c r="AM128" s="389"/>
    </row>
    <row r="129" spans="2:2" ht="15.75">
      <c r="B129" s="438"/>
    </row>
    <row r="130" spans="2:2" ht="15.75">
      <c r="B130" s="438"/>
    </row>
    <row r="131" spans="2:39" ht="15.75">
      <c r="B131" s="280" t="s">
        <v>245</v>
      </c>
      <c r="C131" s="281"/>
      <c r="D131" s="580" t="s">
        <v>445</v>
      </c>
      <c r="E131" s="253"/>
      <c r="F131" s="580"/>
      <c r="G131" s="253"/>
      <c r="H131" s="253"/>
      <c r="I131" s="253"/>
      <c r="J131" s="253"/>
      <c r="K131" s="253"/>
      <c r="L131" s="253"/>
      <c r="M131" s="253"/>
      <c r="N131" s="253"/>
      <c r="O131" s="281"/>
      <c r="P131" s="253"/>
      <c r="Q131" s="253"/>
      <c r="R131" s="253"/>
      <c r="S131" s="253"/>
      <c r="T131" s="253"/>
      <c r="U131" s="253"/>
      <c r="V131" s="253"/>
      <c r="W131" s="253"/>
      <c r="X131" s="253"/>
      <c r="Y131" s="270"/>
      <c r="Z131" s="267"/>
      <c r="AA131" s="267"/>
      <c r="AB131" s="267"/>
      <c r="AC131" s="267"/>
      <c r="AD131" s="267"/>
      <c r="AE131" s="267"/>
      <c r="AF131" s="267"/>
      <c r="AG131" s="267"/>
      <c r="AH131" s="267"/>
      <c r="AI131" s="267"/>
      <c r="AJ131" s="267"/>
      <c r="AK131" s="267"/>
      <c r="AL131" s="267"/>
      <c r="AM131" s="282"/>
    </row>
    <row r="132" spans="2:39" ht="34.5" customHeight="1">
      <c r="B132" s="844" t="s">
        <v>189</v>
      </c>
      <c r="C132" s="846" t="s">
        <v>33</v>
      </c>
      <c r="D132" s="284" t="s">
        <v>350</v>
      </c>
      <c r="E132" s="848" t="s">
        <v>187</v>
      </c>
      <c r="F132" s="849"/>
      <c r="G132" s="849"/>
      <c r="H132" s="849"/>
      <c r="I132" s="849"/>
      <c r="J132" s="849"/>
      <c r="K132" s="849"/>
      <c r="L132" s="849"/>
      <c r="M132" s="850"/>
      <c r="N132" s="854" t="s">
        <v>191</v>
      </c>
      <c r="O132" s="284" t="s">
        <v>351</v>
      </c>
      <c r="P132" s="848" t="s">
        <v>190</v>
      </c>
      <c r="Q132" s="849"/>
      <c r="R132" s="849"/>
      <c r="S132" s="849"/>
      <c r="T132" s="849"/>
      <c r="U132" s="849"/>
      <c r="V132" s="849"/>
      <c r="W132" s="849"/>
      <c r="X132" s="850"/>
      <c r="Y132" s="851" t="s">
        <v>215</v>
      </c>
      <c r="Z132" s="852"/>
      <c r="AA132" s="852"/>
      <c r="AB132" s="852"/>
      <c r="AC132" s="852"/>
      <c r="AD132" s="852"/>
      <c r="AE132" s="852"/>
      <c r="AF132" s="852"/>
      <c r="AG132" s="852"/>
      <c r="AH132" s="852"/>
      <c r="AI132" s="852"/>
      <c r="AJ132" s="852"/>
      <c r="AK132" s="852"/>
      <c r="AL132" s="852"/>
      <c r="AM132" s="853"/>
    </row>
    <row r="133" spans="2:39" ht="60.75" customHeight="1">
      <c r="B133" s="845"/>
      <c r="C133" s="847"/>
      <c r="D133" s="285">
        <v>2016</v>
      </c>
      <c r="E133" s="285">
        <v>2017</v>
      </c>
      <c r="F133" s="285">
        <v>2018</v>
      </c>
      <c r="G133" s="285">
        <v>2019</v>
      </c>
      <c r="H133" s="285">
        <v>2020</v>
      </c>
      <c r="I133" s="285">
        <v>2021</v>
      </c>
      <c r="J133" s="285">
        <v>2022</v>
      </c>
      <c r="K133" s="285">
        <v>2023</v>
      </c>
      <c r="L133" s="285">
        <v>2024</v>
      </c>
      <c r="M133" s="285">
        <v>2025</v>
      </c>
      <c r="N133" s="855"/>
      <c r="O133" s="285">
        <v>2016</v>
      </c>
      <c r="P133" s="285">
        <v>2017</v>
      </c>
      <c r="Q133" s="285">
        <v>2018</v>
      </c>
      <c r="R133" s="285">
        <v>2019</v>
      </c>
      <c r="S133" s="285">
        <v>2020</v>
      </c>
      <c r="T133" s="285">
        <v>2021</v>
      </c>
      <c r="U133" s="285">
        <v>2022</v>
      </c>
      <c r="V133" s="285">
        <v>2023</v>
      </c>
      <c r="W133" s="285">
        <v>2024</v>
      </c>
      <c r="X133" s="285">
        <v>2025</v>
      </c>
      <c r="Y133" s="285" t="str">
        <f>'1.  LRAMVA Summary'!D52</f>
        <v>Residential</v>
      </c>
      <c r="Z133" s="285" t="str">
        <f>'1.  LRAMVA Summary'!E52</f>
        <v>GS&lt;50 kW</v>
      </c>
      <c r="AA133" s="285" t="str">
        <f>'1.  LRAMVA Summary'!F52</f>
        <v>GS 50 to 4,999 kW</v>
      </c>
      <c r="AB133" s="285" t="str">
        <f>'1.  LRAMVA Summary'!G52</f>
        <v>Unmetered Scattered Load</v>
      </c>
      <c r="AC133" s="285" t="str">
        <f>'1.  LRAMVA Summary'!H52</f>
        <v>Sentinel Lighting</v>
      </c>
      <c r="AD133" s="285" t="str">
        <f>'1.  LRAMVA Summary'!I52</f>
        <v>Street Lighting</v>
      </c>
      <c r="AE133" s="285" t="str">
        <f>'1.  LRAMVA Summary'!J52</f>
        <v/>
      </c>
      <c r="AF133" s="285" t="str">
        <f>'1.  LRAMVA Summary'!K52</f>
        <v/>
      </c>
      <c r="AG133" s="285" t="str">
        <f>'1.  LRAMVA Summary'!L52</f>
        <v/>
      </c>
      <c r="AH133" s="285" t="str">
        <f>'1.  LRAMVA Summary'!M52</f>
        <v/>
      </c>
      <c r="AI133" s="285" t="str">
        <f>'1.  LRAMVA Summary'!N52</f>
        <v/>
      </c>
      <c r="AJ133" s="285" t="str">
        <f>'1.  LRAMVA Summary'!O52</f>
        <v/>
      </c>
      <c r="AK133" s="285" t="str">
        <f>'1.  LRAMVA Summary'!P52</f>
        <v/>
      </c>
      <c r="AL133" s="285" t="str">
        <f>'1.  LRAMVA Summary'!Q52</f>
        <v/>
      </c>
      <c r="AM133" s="287" t="str">
        <f>'1.  LRAMVA Summary'!R52</f>
        <v>Total</v>
      </c>
    </row>
    <row r="134" spans="2:39" ht="15.75" customHeight="1">
      <c r="B134" s="515"/>
      <c r="C134" s="289"/>
      <c r="D134" s="289"/>
      <c r="E134" s="289"/>
      <c r="F134" s="289"/>
      <c r="G134" s="289"/>
      <c r="H134" s="289"/>
      <c r="I134" s="289"/>
      <c r="J134" s="289"/>
      <c r="K134" s="289"/>
      <c r="L134" s="289"/>
      <c r="M134" s="289"/>
      <c r="N134" s="290"/>
      <c r="O134" s="289"/>
      <c r="P134" s="289"/>
      <c r="Q134" s="289"/>
      <c r="R134" s="289"/>
      <c r="S134" s="289"/>
      <c r="T134" s="289"/>
      <c r="U134" s="289"/>
      <c r="V134" s="289"/>
      <c r="W134" s="289"/>
      <c r="X134" s="289"/>
      <c r="Y134" s="291" t="str">
        <f>'1.  LRAMVA Summary'!D53</f>
        <v>kWh</v>
      </c>
      <c r="Z134" s="291" t="str">
        <f>'1.  LRAMVA Summary'!E53</f>
        <v>kWh</v>
      </c>
      <c r="AA134" s="291" t="str">
        <f>'1.  LRAMVA Summary'!F53</f>
        <v>kW</v>
      </c>
      <c r="AB134" s="291" t="str">
        <f>'1.  LRAMVA Summary'!G53</f>
        <v>kWh</v>
      </c>
      <c r="AC134" s="291" t="str">
        <f>'1.  LRAMVA Summary'!H53</f>
        <v>kW</v>
      </c>
      <c r="AD134" s="291" t="str">
        <f>'1.  LRAMVA Summary'!I53</f>
        <v>kW</v>
      </c>
      <c r="AE134" s="291">
        <f>'1.  LRAMVA Summary'!J53</f>
        <v>0</v>
      </c>
      <c r="AF134" s="291">
        <f>'1.  LRAMVA Summary'!K53</f>
        <v>0</v>
      </c>
      <c r="AG134" s="291">
        <f>'1.  LRAMVA Summary'!L53</f>
        <v>0</v>
      </c>
      <c r="AH134" s="291">
        <f>'1.  LRAMVA Summary'!M53</f>
        <v>0</v>
      </c>
      <c r="AI134" s="291">
        <f>'1.  LRAMVA Summary'!N53</f>
        <v>0</v>
      </c>
      <c r="AJ134" s="291">
        <f>'1.  LRAMVA Summary'!O53</f>
        <v>0</v>
      </c>
      <c r="AK134" s="291">
        <f>'1.  LRAMVA Summary'!P53</f>
        <v>0</v>
      </c>
      <c r="AL134" s="291">
        <f>'1.  LRAMVA Summary'!Q53</f>
        <v>0</v>
      </c>
      <c r="AM134" s="292"/>
    </row>
    <row r="135" spans="2:39" ht="15.75" outlineLevel="1">
      <c r="B135" s="288"/>
      <c r="C135" s="289"/>
      <c r="D135" s="289"/>
      <c r="E135" s="289"/>
      <c r="F135" s="289"/>
      <c r="G135" s="289"/>
      <c r="H135" s="289"/>
      <c r="I135" s="289"/>
      <c r="J135" s="289"/>
      <c r="K135" s="289"/>
      <c r="L135" s="289"/>
      <c r="M135" s="289"/>
      <c r="N135" s="290"/>
      <c r="O135" s="289"/>
      <c r="P135" s="289"/>
      <c r="Q135" s="289"/>
      <c r="R135" s="289"/>
      <c r="S135" s="289"/>
      <c r="T135" s="289"/>
      <c r="U135" s="289"/>
      <c r="V135" s="289"/>
      <c r="W135" s="289"/>
      <c r="X135" s="289"/>
      <c r="Y135" s="291"/>
      <c r="Z135" s="291"/>
      <c r="AA135" s="291"/>
      <c r="AB135" s="291"/>
      <c r="AC135" s="291"/>
      <c r="AD135" s="291"/>
      <c r="AE135" s="291"/>
      <c r="AF135" s="291"/>
      <c r="AG135" s="291"/>
      <c r="AH135" s="291"/>
      <c r="AI135" s="291"/>
      <c r="AJ135" s="291"/>
      <c r="AK135" s="291"/>
      <c r="AL135" s="291"/>
      <c r="AM135" s="292"/>
    </row>
    <row r="136" spans="1:39" ht="15" outlineLevel="1">
      <c r="A136" s="519">
        <v>1</v>
      </c>
      <c r="B136" s="517" t="str">
        <f>VLOOKUP(A136,IESO_pgm,2)</f>
        <v>Save on Energy Coupon Program</v>
      </c>
      <c r="C136" s="291" t="s">
        <v>25</v>
      </c>
      <c r="D136" s="295">
        <v>3137055</v>
      </c>
      <c r="E136" s="295">
        <v>3137055</v>
      </c>
      <c r="F136" s="295">
        <v>3137055</v>
      </c>
      <c r="G136" s="295">
        <v>3137055</v>
      </c>
      <c r="H136" s="295">
        <v>3137055</v>
      </c>
      <c r="I136" s="295">
        <v>3137055</v>
      </c>
      <c r="J136" s="295">
        <v>3137055</v>
      </c>
      <c r="K136" s="295">
        <v>3136333</v>
      </c>
      <c r="L136" s="295">
        <v>3136333</v>
      </c>
      <c r="M136" s="295"/>
      <c r="N136" s="295">
        <f>VLOOKUP(A136,IESO_pgm,3)</f>
        <v>0</v>
      </c>
      <c r="O136" s="295">
        <v>203</v>
      </c>
      <c r="P136" s="295">
        <v>203</v>
      </c>
      <c r="Q136" s="295">
        <v>203</v>
      </c>
      <c r="R136" s="295">
        <v>203</v>
      </c>
      <c r="S136" s="295">
        <v>203</v>
      </c>
      <c r="T136" s="295">
        <v>203</v>
      </c>
      <c r="U136" s="295">
        <v>203</v>
      </c>
      <c r="V136" s="295">
        <v>203</v>
      </c>
      <c r="W136" s="295">
        <v>203</v>
      </c>
      <c r="X136" s="295"/>
      <c r="Y136" s="410">
        <v>1</v>
      </c>
      <c r="Z136" s="410"/>
      <c r="AA136" s="410"/>
      <c r="AB136" s="410"/>
      <c r="AC136" s="410"/>
      <c r="AD136" s="410"/>
      <c r="AE136" s="410"/>
      <c r="AF136" s="410"/>
      <c r="AG136" s="410"/>
      <c r="AH136" s="410"/>
      <c r="AI136" s="410"/>
      <c r="AJ136" s="410"/>
      <c r="AK136" s="410"/>
      <c r="AL136" s="410"/>
      <c r="AM136" s="296">
        <f>SUM(Y136:AL136)</f>
        <v>1</v>
      </c>
    </row>
    <row r="137" spans="2:39" ht="15" outlineLevel="1">
      <c r="B137" s="294" t="s">
        <v>261</v>
      </c>
      <c r="C137" s="291" t="s">
        <v>141</v>
      </c>
      <c r="D137" s="295">
        <v>345487</v>
      </c>
      <c r="E137" s="295">
        <v>345487</v>
      </c>
      <c r="F137" s="295">
        <v>345487</v>
      </c>
      <c r="G137" s="295">
        <v>345487</v>
      </c>
      <c r="H137" s="295">
        <v>345487</v>
      </c>
      <c r="I137" s="295">
        <v>345487</v>
      </c>
      <c r="J137" s="295">
        <v>345487</v>
      </c>
      <c r="K137" s="295">
        <v>345454</v>
      </c>
      <c r="L137" s="295">
        <v>345454</v>
      </c>
      <c r="M137" s="295"/>
      <c r="N137" s="295">
        <f>N136</f>
        <v>0</v>
      </c>
      <c r="O137" s="295">
        <v>22</v>
      </c>
      <c r="P137" s="295">
        <v>22</v>
      </c>
      <c r="Q137" s="295">
        <v>22</v>
      </c>
      <c r="R137" s="295">
        <v>22</v>
      </c>
      <c r="S137" s="295">
        <v>22</v>
      </c>
      <c r="T137" s="295">
        <v>22</v>
      </c>
      <c r="U137" s="295">
        <v>22</v>
      </c>
      <c r="V137" s="295">
        <v>22</v>
      </c>
      <c r="W137" s="295">
        <v>22</v>
      </c>
      <c r="X137" s="295"/>
      <c r="Y137" s="411">
        <f>Y136</f>
        <v>1</v>
      </c>
      <c r="Z137" s="411">
        <f>Z136</f>
        <v>0</v>
      </c>
      <c r="AA137" s="411">
        <f>AA136</f>
        <v>0</v>
      </c>
      <c r="AB137" s="411">
        <f>AB136</f>
        <v>0</v>
      </c>
      <c r="AC137" s="411">
        <f>AC136</f>
        <v>0</v>
      </c>
      <c r="AD137" s="411">
        <f>AD136</f>
        <v>0</v>
      </c>
      <c r="AE137" s="411">
        <f>AE136</f>
        <v>0</v>
      </c>
      <c r="AF137" s="411">
        <f>AF136</f>
        <v>0</v>
      </c>
      <c r="AG137" s="411">
        <f>AG136</f>
        <v>0</v>
      </c>
      <c r="AH137" s="411">
        <f>AH136</f>
        <v>0</v>
      </c>
      <c r="AI137" s="411">
        <f>AI136</f>
        <v>0</v>
      </c>
      <c r="AJ137" s="411">
        <f>AJ136</f>
        <v>0</v>
      </c>
      <c r="AK137" s="411">
        <f>AK136</f>
        <v>0</v>
      </c>
      <c r="AL137" s="411">
        <f>AL136</f>
        <v>0</v>
      </c>
      <c r="AM137" s="297"/>
    </row>
    <row r="138" spans="2:39" ht="15.75" outlineLevel="1">
      <c r="B138" s="298"/>
      <c r="C138" s="299"/>
      <c r="D138" s="299"/>
      <c r="E138" s="299"/>
      <c r="F138" s="299"/>
      <c r="G138" s="299"/>
      <c r="H138" s="299"/>
      <c r="I138" s="299"/>
      <c r="J138" s="299"/>
      <c r="K138" s="299"/>
      <c r="L138" s="299"/>
      <c r="M138" s="299"/>
      <c r="N138" s="300"/>
      <c r="O138" s="299"/>
      <c r="P138" s="299"/>
      <c r="Q138" s="299"/>
      <c r="R138" s="299"/>
      <c r="S138" s="299"/>
      <c r="T138" s="299"/>
      <c r="U138" s="299"/>
      <c r="V138" s="299"/>
      <c r="W138" s="299"/>
      <c r="X138" s="299"/>
      <c r="Y138" s="412"/>
      <c r="Z138" s="413"/>
      <c r="AA138" s="413"/>
      <c r="AB138" s="413"/>
      <c r="AC138" s="413"/>
      <c r="AD138" s="413"/>
      <c r="AE138" s="413"/>
      <c r="AF138" s="413"/>
      <c r="AG138" s="413"/>
      <c r="AH138" s="413"/>
      <c r="AI138" s="413"/>
      <c r="AJ138" s="413"/>
      <c r="AK138" s="413"/>
      <c r="AL138" s="413"/>
      <c r="AM138" s="302"/>
    </row>
    <row r="139" spans="1:39" ht="30" outlineLevel="1">
      <c r="A139" s="519">
        <v>3</v>
      </c>
      <c r="B139" s="517" t="str">
        <f>VLOOKUP(A139,IESO_pgm,2)</f>
        <v>Save on Energy Heating &amp; Cooling Program</v>
      </c>
      <c r="C139" s="291" t="s">
        <v>25</v>
      </c>
      <c r="D139" s="295">
        <v>398179</v>
      </c>
      <c r="E139" s="295">
        <v>398179</v>
      </c>
      <c r="F139" s="295">
        <v>398179</v>
      </c>
      <c r="G139" s="295">
        <v>398179</v>
      </c>
      <c r="H139" s="295">
        <v>398179</v>
      </c>
      <c r="I139" s="295">
        <v>398179</v>
      </c>
      <c r="J139" s="295">
        <v>398179</v>
      </c>
      <c r="K139" s="295">
        <v>398179</v>
      </c>
      <c r="L139" s="295">
        <v>398179</v>
      </c>
      <c r="M139" s="295"/>
      <c r="N139" s="295">
        <f>VLOOKUP(A139,IESO_pgm,3)</f>
        <v>0</v>
      </c>
      <c r="O139" s="295">
        <v>112</v>
      </c>
      <c r="P139" s="295">
        <v>112</v>
      </c>
      <c r="Q139" s="295">
        <v>112</v>
      </c>
      <c r="R139" s="295">
        <v>112</v>
      </c>
      <c r="S139" s="295">
        <v>112</v>
      </c>
      <c r="T139" s="295">
        <v>112</v>
      </c>
      <c r="U139" s="295">
        <v>112</v>
      </c>
      <c r="V139" s="295">
        <v>112</v>
      </c>
      <c r="W139" s="295">
        <v>112</v>
      </c>
      <c r="X139" s="295"/>
      <c r="Y139" s="410">
        <v>1</v>
      </c>
      <c r="Z139" s="410"/>
      <c r="AA139" s="410"/>
      <c r="AB139" s="410"/>
      <c r="AC139" s="410"/>
      <c r="AD139" s="410"/>
      <c r="AE139" s="410"/>
      <c r="AF139" s="410"/>
      <c r="AG139" s="410"/>
      <c r="AH139" s="410"/>
      <c r="AI139" s="410"/>
      <c r="AJ139" s="410"/>
      <c r="AK139" s="410"/>
      <c r="AL139" s="410"/>
      <c r="AM139" s="296">
        <f>SUM(Y139:AL139)</f>
        <v>1</v>
      </c>
    </row>
    <row r="140" spans="2:39" ht="15" outlineLevel="1">
      <c r="B140" s="294" t="s">
        <v>261</v>
      </c>
      <c r="C140" s="291" t="s">
        <v>141</v>
      </c>
      <c r="D140" s="295">
        <v>3859</v>
      </c>
      <c r="E140" s="295">
        <v>3859</v>
      </c>
      <c r="F140" s="295">
        <v>3859</v>
      </c>
      <c r="G140" s="295">
        <v>3859</v>
      </c>
      <c r="H140" s="295">
        <v>3859</v>
      </c>
      <c r="I140" s="295">
        <v>3859</v>
      </c>
      <c r="J140" s="295">
        <v>3859</v>
      </c>
      <c r="K140" s="295">
        <v>3859</v>
      </c>
      <c r="L140" s="295">
        <v>3859</v>
      </c>
      <c r="M140" s="295"/>
      <c r="N140" s="295">
        <f>N139</f>
        <v>0</v>
      </c>
      <c r="O140" s="295">
        <v>1</v>
      </c>
      <c r="P140" s="295">
        <v>1</v>
      </c>
      <c r="Q140" s="295">
        <v>1</v>
      </c>
      <c r="R140" s="295">
        <v>1</v>
      </c>
      <c r="S140" s="295">
        <v>1</v>
      </c>
      <c r="T140" s="295">
        <v>1</v>
      </c>
      <c r="U140" s="295">
        <v>1</v>
      </c>
      <c r="V140" s="295">
        <v>1</v>
      </c>
      <c r="W140" s="295">
        <v>1</v>
      </c>
      <c r="X140" s="295"/>
      <c r="Y140" s="411">
        <f>Y139</f>
        <v>1</v>
      </c>
      <c r="Z140" s="411">
        <f>Z139</f>
        <v>0</v>
      </c>
      <c r="AA140" s="411">
        <f>AA139</f>
        <v>0</v>
      </c>
      <c r="AB140" s="411">
        <f>AB139</f>
        <v>0</v>
      </c>
      <c r="AC140" s="411">
        <f>AC139</f>
        <v>0</v>
      </c>
      <c r="AD140" s="411">
        <f>AD139</f>
        <v>0</v>
      </c>
      <c r="AE140" s="411">
        <f>AE139</f>
        <v>0</v>
      </c>
      <c r="AF140" s="411">
        <f>AF139</f>
        <v>0</v>
      </c>
      <c r="AG140" s="411">
        <f>AG139</f>
        <v>0</v>
      </c>
      <c r="AH140" s="411">
        <f>AH139</f>
        <v>0</v>
      </c>
      <c r="AI140" s="411">
        <f>AI139</f>
        <v>0</v>
      </c>
      <c r="AJ140" s="411">
        <f>AJ139</f>
        <v>0</v>
      </c>
      <c r="AK140" s="411">
        <f>AK139</f>
        <v>0</v>
      </c>
      <c r="AL140" s="411">
        <f>AL139</f>
        <v>0</v>
      </c>
      <c r="AM140" s="297"/>
    </row>
    <row r="141" spans="2:39" ht="15.75" outlineLevel="1">
      <c r="B141" s="298"/>
      <c r="C141" s="299"/>
      <c r="D141" s="304"/>
      <c r="E141" s="304"/>
      <c r="F141" s="304"/>
      <c r="G141" s="304"/>
      <c r="H141" s="304"/>
      <c r="I141" s="304"/>
      <c r="J141" s="304"/>
      <c r="K141" s="304"/>
      <c r="L141" s="304"/>
      <c r="M141" s="304"/>
      <c r="N141" s="300"/>
      <c r="O141" s="304"/>
      <c r="P141" s="304"/>
      <c r="Q141" s="304"/>
      <c r="R141" s="304"/>
      <c r="S141" s="304"/>
      <c r="T141" s="304"/>
      <c r="U141" s="304"/>
      <c r="V141" s="304"/>
      <c r="W141" s="304"/>
      <c r="X141" s="304"/>
      <c r="Y141" s="412"/>
      <c r="Z141" s="413"/>
      <c r="AA141" s="413"/>
      <c r="AB141" s="413"/>
      <c r="AC141" s="413"/>
      <c r="AD141" s="413"/>
      <c r="AE141" s="413"/>
      <c r="AF141" s="413"/>
      <c r="AG141" s="413"/>
      <c r="AH141" s="413"/>
      <c r="AI141" s="413"/>
      <c r="AJ141" s="413"/>
      <c r="AK141" s="413"/>
      <c r="AL141" s="413"/>
      <c r="AM141" s="302"/>
    </row>
    <row r="142" spans="1:39" ht="15" outlineLevel="1">
      <c r="A142" s="519">
        <v>7</v>
      </c>
      <c r="B142" s="517" t="str">
        <f>VLOOKUP(A142,IESO_pgm,2)</f>
        <v>Save on Energy Retrofit Program</v>
      </c>
      <c r="C142" s="291" t="s">
        <v>25</v>
      </c>
      <c r="D142" s="295">
        <v>5282616</v>
      </c>
      <c r="E142" s="295">
        <v>5257666</v>
      </c>
      <c r="F142" s="295">
        <v>5257666</v>
      </c>
      <c r="G142" s="295">
        <v>5257666</v>
      </c>
      <c r="H142" s="295">
        <v>5257666</v>
      </c>
      <c r="I142" s="295">
        <v>5256507</v>
      </c>
      <c r="J142" s="295">
        <v>5256507</v>
      </c>
      <c r="K142" s="295">
        <v>5256507</v>
      </c>
      <c r="L142" s="295">
        <v>5256507</v>
      </c>
      <c r="M142" s="295"/>
      <c r="N142" s="295">
        <f>VLOOKUP(A142,IESO_pgm,3)</f>
        <v>12</v>
      </c>
      <c r="O142" s="295">
        <v>205</v>
      </c>
      <c r="P142" s="295">
        <v>200</v>
      </c>
      <c r="Q142" s="295">
        <v>200</v>
      </c>
      <c r="R142" s="295">
        <v>200</v>
      </c>
      <c r="S142" s="295">
        <v>200</v>
      </c>
      <c r="T142" s="295">
        <v>200</v>
      </c>
      <c r="U142" s="295">
        <v>200</v>
      </c>
      <c r="V142" s="295">
        <v>200</v>
      </c>
      <c r="W142" s="295">
        <v>200</v>
      </c>
      <c r="X142" s="295"/>
      <c r="Y142" s="410">
        <v>0</v>
      </c>
      <c r="Z142" s="410">
        <v>0.41432996457321802</v>
      </c>
      <c r="AA142" s="410">
        <v>0.57431879008109898</v>
      </c>
      <c r="AB142" s="410"/>
      <c r="AC142" s="410"/>
      <c r="AD142" s="410"/>
      <c r="AE142" s="410"/>
      <c r="AF142" s="410"/>
      <c r="AG142" s="410"/>
      <c r="AH142" s="410"/>
      <c r="AI142" s="410"/>
      <c r="AJ142" s="410"/>
      <c r="AK142" s="410"/>
      <c r="AL142" s="410"/>
      <c r="AM142" s="296">
        <f>SUM(Y142:AL142)</f>
        <v>0.98864875465431701</v>
      </c>
    </row>
    <row r="143" spans="2:39" ht="15" outlineLevel="1">
      <c r="B143" s="294" t="s">
        <v>261</v>
      </c>
      <c r="C143" s="291" t="s">
        <v>141</v>
      </c>
      <c r="D143" s="295">
        <v>1552764</v>
      </c>
      <c r="E143" s="295">
        <v>1577713</v>
      </c>
      <c r="F143" s="295">
        <v>1605052</v>
      </c>
      <c r="G143" s="295">
        <v>1605052</v>
      </c>
      <c r="H143" s="295">
        <v>1605052</v>
      </c>
      <c r="I143" s="295">
        <v>1599378</v>
      </c>
      <c r="J143" s="295">
        <v>1599378</v>
      </c>
      <c r="K143" s="295">
        <v>1599378</v>
      </c>
      <c r="L143" s="295">
        <v>1599378</v>
      </c>
      <c r="M143" s="295"/>
      <c r="N143" s="295">
        <f>N142</f>
        <v>12</v>
      </c>
      <c r="O143" s="295">
        <v>232</v>
      </c>
      <c r="P143" s="295">
        <v>237</v>
      </c>
      <c r="Q143" s="295">
        <v>242</v>
      </c>
      <c r="R143" s="295">
        <v>242</v>
      </c>
      <c r="S143" s="295">
        <v>242</v>
      </c>
      <c r="T143" s="295">
        <v>242</v>
      </c>
      <c r="U143" s="295">
        <v>242</v>
      </c>
      <c r="V143" s="295">
        <v>242</v>
      </c>
      <c r="W143" s="295">
        <v>242</v>
      </c>
      <c r="X143" s="295"/>
      <c r="Y143" s="410">
        <f>Y142</f>
        <v>0</v>
      </c>
      <c r="Z143" s="410">
        <f>Z142</f>
        <v>0.41432996457321802</v>
      </c>
      <c r="AA143" s="410">
        <f>AA142</f>
        <v>0.57431879008109898</v>
      </c>
      <c r="AB143" s="410"/>
      <c r="AC143" s="410"/>
      <c r="AD143" s="410"/>
      <c r="AE143" s="410"/>
      <c r="AF143" s="410"/>
      <c r="AG143" s="410"/>
      <c r="AH143" s="410"/>
      <c r="AI143" s="410"/>
      <c r="AJ143" s="410"/>
      <c r="AK143" s="410"/>
      <c r="AL143" s="410"/>
      <c r="AM143" s="296"/>
    </row>
    <row r="144" spans="2:39" ht="15" outlineLevel="1">
      <c r="B144" s="775" t="s">
        <v>688</v>
      </c>
      <c r="C144" s="340" t="s">
        <v>687</v>
      </c>
      <c r="D144" s="295">
        <f>-'8.  Streetlighting'!L27</f>
        <v>-3310018.8725308906</v>
      </c>
      <c r="E144" s="295">
        <f>D144</f>
        <v>-3310018.8725308906</v>
      </c>
      <c r="F144" s="295">
        <f>E144</f>
        <v>-3310018.8725308906</v>
      </c>
      <c r="G144" s="295">
        <f>F144</f>
        <v>-3310018.8725308906</v>
      </c>
      <c r="H144" s="295">
        <f>G144</f>
        <v>-3310018.8725308906</v>
      </c>
      <c r="I144" s="295"/>
      <c r="J144" s="295"/>
      <c r="K144" s="295"/>
      <c r="L144" s="295"/>
      <c r="M144" s="295"/>
      <c r="N144" s="295">
        <f>N142</f>
        <v>12</v>
      </c>
      <c r="O144" s="295"/>
      <c r="P144" s="295"/>
      <c r="Q144" s="295"/>
      <c r="R144" s="295"/>
      <c r="S144" s="295"/>
      <c r="T144" s="295"/>
      <c r="U144" s="295"/>
      <c r="V144" s="295"/>
      <c r="W144" s="295"/>
      <c r="X144" s="295"/>
      <c r="Y144" s="411">
        <f>Y142</f>
        <v>0</v>
      </c>
      <c r="Z144" s="411">
        <f>Z142</f>
        <v>0.41432996457321802</v>
      </c>
      <c r="AA144" s="411">
        <f>AA142</f>
        <v>0.57431879008109898</v>
      </c>
      <c r="AB144" s="411">
        <f>AB142</f>
        <v>0</v>
      </c>
      <c r="AC144" s="411">
        <f>AC142</f>
        <v>0</v>
      </c>
      <c r="AD144" s="411">
        <f>AD142</f>
        <v>0</v>
      </c>
      <c r="AE144" s="411">
        <f>AE142</f>
        <v>0</v>
      </c>
      <c r="AF144" s="411">
        <f>AF142</f>
        <v>0</v>
      </c>
      <c r="AG144" s="411">
        <f>AG142</f>
        <v>0</v>
      </c>
      <c r="AH144" s="411">
        <f>AH142</f>
        <v>0</v>
      </c>
      <c r="AI144" s="411">
        <f>AI142</f>
        <v>0</v>
      </c>
      <c r="AJ144" s="411">
        <f>AJ142</f>
        <v>0</v>
      </c>
      <c r="AK144" s="411">
        <f>AK142</f>
        <v>0</v>
      </c>
      <c r="AL144" s="411">
        <f>AL142</f>
        <v>0</v>
      </c>
      <c r="AM144" s="297"/>
    </row>
    <row r="145" spans="2:39" ht="15" outlineLevel="1">
      <c r="B145" s="294"/>
      <c r="C145" s="305"/>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12"/>
      <c r="AA145" s="412"/>
      <c r="AB145" s="412"/>
      <c r="AC145" s="412"/>
      <c r="AD145" s="412"/>
      <c r="AE145" s="412"/>
      <c r="AF145" s="412"/>
      <c r="AG145" s="412"/>
      <c r="AH145" s="412"/>
      <c r="AI145" s="412"/>
      <c r="AJ145" s="412"/>
      <c r="AK145" s="412"/>
      <c r="AL145" s="412"/>
      <c r="AM145" s="306"/>
    </row>
    <row r="146" spans="1:39" ht="30" outlineLevel="1">
      <c r="A146" s="519">
        <v>61</v>
      </c>
      <c r="B146" s="517" t="str">
        <f>VLOOKUP(A146,IESO_pgm,2)</f>
        <v>Home Depot Home Appliance Market Uplift Conservation Fund Pilot Program</v>
      </c>
      <c r="C146" s="291" t="s">
        <v>25</v>
      </c>
      <c r="D146" s="295">
        <v>270</v>
      </c>
      <c r="E146" s="295">
        <v>270</v>
      </c>
      <c r="F146" s="295">
        <v>270</v>
      </c>
      <c r="G146" s="295">
        <v>270</v>
      </c>
      <c r="H146" s="295">
        <v>270</v>
      </c>
      <c r="I146" s="295">
        <v>270</v>
      </c>
      <c r="J146" s="295">
        <v>270</v>
      </c>
      <c r="K146" s="295">
        <v>270</v>
      </c>
      <c r="L146" s="295">
        <v>270</v>
      </c>
      <c r="M146" s="295"/>
      <c r="N146" s="295">
        <f>VLOOKUP(A146,IESO_pgm,3)</f>
        <v>0</v>
      </c>
      <c r="O146" s="295">
        <v>0</v>
      </c>
      <c r="P146" s="295">
        <v>0</v>
      </c>
      <c r="Q146" s="295">
        <v>0</v>
      </c>
      <c r="R146" s="295">
        <v>0</v>
      </c>
      <c r="S146" s="295">
        <v>0</v>
      </c>
      <c r="T146" s="295">
        <v>0</v>
      </c>
      <c r="U146" s="295">
        <v>0</v>
      </c>
      <c r="V146" s="295">
        <v>0</v>
      </c>
      <c r="W146" s="295">
        <v>0</v>
      </c>
      <c r="X146" s="295"/>
      <c r="Y146" s="410">
        <v>1</v>
      </c>
      <c r="Z146" s="410"/>
      <c r="AA146" s="410"/>
      <c r="AB146" s="410"/>
      <c r="AC146" s="410"/>
      <c r="AD146" s="410"/>
      <c r="AE146" s="410"/>
      <c r="AF146" s="410"/>
      <c r="AG146" s="410"/>
      <c r="AH146" s="410"/>
      <c r="AI146" s="410"/>
      <c r="AJ146" s="410"/>
      <c r="AK146" s="410"/>
      <c r="AL146" s="410"/>
      <c r="AM146" s="296">
        <f>SUM(Y146:AL146)</f>
        <v>1</v>
      </c>
    </row>
    <row r="147" spans="2:39" ht="15" outlineLevel="1">
      <c r="B147" s="294" t="s">
        <v>261</v>
      </c>
      <c r="C147" s="291" t="s">
        <v>141</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1</v>
      </c>
      <c r="Z147" s="411">
        <f>Z146</f>
        <v>0</v>
      </c>
      <c r="AA147" s="411">
        <f>AA146</f>
        <v>0</v>
      </c>
      <c r="AB147" s="411">
        <f>AB146</f>
        <v>0</v>
      </c>
      <c r="AC147" s="411">
        <f>AC146</f>
        <v>0</v>
      </c>
      <c r="AD147" s="411">
        <f>AD146</f>
        <v>0</v>
      </c>
      <c r="AE147" s="411">
        <f>AE146</f>
        <v>0</v>
      </c>
      <c r="AF147" s="411">
        <f>AF146</f>
        <v>0</v>
      </c>
      <c r="AG147" s="411">
        <f>AG146</f>
        <v>0</v>
      </c>
      <c r="AH147" s="411">
        <f>AH146</f>
        <v>0</v>
      </c>
      <c r="AI147" s="411">
        <f>AI146</f>
        <v>0</v>
      </c>
      <c r="AJ147" s="411">
        <f>AJ146</f>
        <v>0</v>
      </c>
      <c r="AK147" s="411">
        <f>AK146</f>
        <v>0</v>
      </c>
      <c r="AL147" s="411">
        <f>AL146</f>
        <v>0</v>
      </c>
      <c r="AM147" s="297"/>
    </row>
    <row r="148" spans="2:39" ht="15" outlineLevel="1">
      <c r="B148" s="294"/>
      <c r="C148" s="305"/>
      <c r="D148" s="304"/>
      <c r="E148" s="304"/>
      <c r="F148" s="304"/>
      <c r="G148" s="304"/>
      <c r="H148" s="304"/>
      <c r="I148" s="304"/>
      <c r="J148" s="304"/>
      <c r="K148" s="304"/>
      <c r="L148" s="304"/>
      <c r="M148" s="304"/>
      <c r="N148" s="291"/>
      <c r="O148" s="304"/>
      <c r="P148" s="304"/>
      <c r="Q148" s="304"/>
      <c r="R148" s="304"/>
      <c r="S148" s="304"/>
      <c r="T148" s="304"/>
      <c r="U148" s="304"/>
      <c r="V148" s="304"/>
      <c r="W148" s="304"/>
      <c r="X148" s="304"/>
      <c r="Y148" s="412"/>
      <c r="Z148" s="412"/>
      <c r="AA148" s="412"/>
      <c r="AB148" s="412"/>
      <c r="AC148" s="412"/>
      <c r="AD148" s="412"/>
      <c r="AE148" s="412"/>
      <c r="AF148" s="412"/>
      <c r="AG148" s="412"/>
      <c r="AH148" s="412"/>
      <c r="AI148" s="412"/>
      <c r="AJ148" s="412"/>
      <c r="AK148" s="412"/>
      <c r="AL148" s="412"/>
      <c r="AM148" s="306"/>
    </row>
    <row r="149" spans="2:39" ht="15" hidden="1" outlineLevel="1">
      <c r="B149" s="294"/>
      <c r="C149" s="291"/>
      <c r="D149" s="291"/>
      <c r="E149" s="291"/>
      <c r="F149" s="291"/>
      <c r="G149" s="291"/>
      <c r="H149" s="291"/>
      <c r="I149" s="291"/>
      <c r="J149" s="291"/>
      <c r="K149" s="291"/>
      <c r="L149" s="291"/>
      <c r="M149" s="291"/>
      <c r="N149" s="291"/>
      <c r="O149" s="291"/>
      <c r="P149" s="291"/>
      <c r="Q149" s="291"/>
      <c r="R149" s="291"/>
      <c r="S149" s="291"/>
      <c r="T149" s="291"/>
      <c r="U149" s="291"/>
      <c r="V149" s="291"/>
      <c r="W149" s="291"/>
      <c r="X149" s="291"/>
      <c r="Y149" s="422"/>
      <c r="Z149" s="423"/>
      <c r="AA149" s="423"/>
      <c r="AB149" s="423"/>
      <c r="AC149" s="423"/>
      <c r="AD149" s="423"/>
      <c r="AE149" s="423"/>
      <c r="AF149" s="423"/>
      <c r="AG149" s="423"/>
      <c r="AH149" s="423"/>
      <c r="AI149" s="423"/>
      <c r="AJ149" s="423"/>
      <c r="AK149" s="423"/>
      <c r="AL149" s="423"/>
      <c r="AM149" s="297"/>
    </row>
    <row r="150" spans="2:39" ht="15" hidden="1" outlineLevel="1">
      <c r="B150" s="310"/>
      <c r="C150" s="312"/>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416"/>
      <c r="Z150" s="416"/>
      <c r="AA150" s="416"/>
      <c r="AB150" s="416"/>
      <c r="AC150" s="416"/>
      <c r="AD150" s="416"/>
      <c r="AE150" s="416"/>
      <c r="AF150" s="416"/>
      <c r="AG150" s="416"/>
      <c r="AH150" s="416"/>
      <c r="AI150" s="416"/>
      <c r="AJ150" s="416"/>
      <c r="AK150" s="416"/>
      <c r="AL150" s="416"/>
      <c r="AM150" s="313"/>
    </row>
    <row r="151" spans="2:39" ht="15" hidden="1" outlineLevel="1">
      <c r="B151" s="314"/>
      <c r="C151" s="312"/>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6"/>
      <c r="Z151" s="417"/>
      <c r="AA151" s="416"/>
      <c r="AB151" s="416"/>
      <c r="AC151" s="416"/>
      <c r="AD151" s="416"/>
      <c r="AE151" s="416"/>
      <c r="AF151" s="416"/>
      <c r="AG151" s="416"/>
      <c r="AH151" s="416"/>
      <c r="AI151" s="416"/>
      <c r="AJ151" s="416"/>
      <c r="AK151" s="416"/>
      <c r="AL151" s="416"/>
      <c r="AM151" s="313"/>
    </row>
    <row r="152" spans="2:39" ht="15" hidden="1" outlineLevel="1">
      <c r="B152" s="314"/>
      <c r="C152" s="312"/>
      <c r="D152" s="316"/>
      <c r="E152" s="316"/>
      <c r="F152" s="316"/>
      <c r="G152" s="316"/>
      <c r="H152" s="316"/>
      <c r="I152" s="316"/>
      <c r="J152" s="316"/>
      <c r="K152" s="316"/>
      <c r="L152" s="316"/>
      <c r="M152" s="316"/>
      <c r="N152" s="291"/>
      <c r="O152" s="316"/>
      <c r="P152" s="316"/>
      <c r="Q152" s="316"/>
      <c r="R152" s="316"/>
      <c r="S152" s="316"/>
      <c r="T152" s="316"/>
      <c r="U152" s="316"/>
      <c r="V152" s="316"/>
      <c r="W152" s="316"/>
      <c r="X152" s="316"/>
      <c r="Y152" s="416"/>
      <c r="Z152" s="417"/>
      <c r="AA152" s="416"/>
      <c r="AB152" s="416"/>
      <c r="AC152" s="416"/>
      <c r="AD152" s="416"/>
      <c r="AE152" s="416"/>
      <c r="AF152" s="416"/>
      <c r="AG152" s="416"/>
      <c r="AH152" s="416"/>
      <c r="AI152" s="416"/>
      <c r="AJ152" s="416"/>
      <c r="AK152" s="416"/>
      <c r="AL152" s="416"/>
      <c r="AM152" s="313"/>
    </row>
    <row r="153" spans="2:39" ht="15" hidden="1" outlineLevel="1">
      <c r="B153" s="314"/>
      <c r="C153" s="312"/>
      <c r="D153" s="316"/>
      <c r="E153" s="316"/>
      <c r="F153" s="316"/>
      <c r="G153" s="316"/>
      <c r="H153" s="316"/>
      <c r="I153" s="316"/>
      <c r="J153" s="316"/>
      <c r="K153" s="316"/>
      <c r="L153" s="316"/>
      <c r="M153" s="316"/>
      <c r="N153" s="291"/>
      <c r="O153" s="316"/>
      <c r="P153" s="316"/>
      <c r="Q153" s="316"/>
      <c r="R153" s="316"/>
      <c r="S153" s="316"/>
      <c r="T153" s="316"/>
      <c r="U153" s="316"/>
      <c r="V153" s="316"/>
      <c r="W153" s="316"/>
      <c r="X153" s="316"/>
      <c r="Y153" s="416"/>
      <c r="Z153" s="416"/>
      <c r="AA153" s="416"/>
      <c r="AB153" s="416"/>
      <c r="AC153" s="416"/>
      <c r="AD153" s="416"/>
      <c r="AE153" s="416"/>
      <c r="AF153" s="416"/>
      <c r="AG153" s="416"/>
      <c r="AH153" s="416"/>
      <c r="AI153" s="416"/>
      <c r="AJ153" s="416"/>
      <c r="AK153" s="416"/>
      <c r="AL153" s="416"/>
      <c r="AM153" s="313"/>
    </row>
    <row r="154" spans="2:39" ht="15" hidden="1" outlineLevel="1">
      <c r="B154" s="314"/>
      <c r="C154" s="312"/>
      <c r="D154" s="316"/>
      <c r="E154" s="316"/>
      <c r="F154" s="316"/>
      <c r="G154" s="316"/>
      <c r="H154" s="316"/>
      <c r="I154" s="316"/>
      <c r="J154" s="316"/>
      <c r="K154" s="316"/>
      <c r="L154" s="316"/>
      <c r="M154" s="316"/>
      <c r="N154" s="291"/>
      <c r="O154" s="316"/>
      <c r="P154" s="316"/>
      <c r="Q154" s="316"/>
      <c r="R154" s="316"/>
      <c r="S154" s="316"/>
      <c r="T154" s="316"/>
      <c r="U154" s="316"/>
      <c r="V154" s="316"/>
      <c r="W154" s="316"/>
      <c r="X154" s="316"/>
      <c r="Y154" s="416"/>
      <c r="Z154" s="417"/>
      <c r="AA154" s="416"/>
      <c r="AB154" s="416"/>
      <c r="AC154" s="416"/>
      <c r="AD154" s="416"/>
      <c r="AE154" s="416"/>
      <c r="AF154" s="416"/>
      <c r="AG154" s="416"/>
      <c r="AH154" s="416"/>
      <c r="AI154" s="416"/>
      <c r="AJ154" s="416"/>
      <c r="AK154" s="416"/>
      <c r="AL154" s="416"/>
      <c r="AM154" s="313"/>
    </row>
    <row r="155" spans="2:39" ht="15" hidden="1" outlineLevel="1">
      <c r="B155" s="294"/>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1"/>
      <c r="AA155" s="421"/>
      <c r="AB155" s="421"/>
      <c r="AC155" s="421"/>
      <c r="AD155" s="421"/>
      <c r="AE155" s="421"/>
      <c r="AF155" s="421"/>
      <c r="AG155" s="421"/>
      <c r="AH155" s="421"/>
      <c r="AI155" s="421"/>
      <c r="AJ155" s="421"/>
      <c r="AK155" s="421"/>
      <c r="AL155" s="421"/>
      <c r="AM155" s="306"/>
    </row>
    <row r="156" spans="2:39" ht="15" hidden="1" outlineLevel="1">
      <c r="B156" s="310"/>
      <c r="C156" s="312"/>
      <c r="D156" s="291"/>
      <c r="E156" s="291"/>
      <c r="F156" s="291"/>
      <c r="G156" s="291"/>
      <c r="H156" s="291"/>
      <c r="I156" s="291"/>
      <c r="J156" s="291"/>
      <c r="K156" s="291"/>
      <c r="L156" s="291"/>
      <c r="M156" s="291"/>
      <c r="N156" s="291"/>
      <c r="O156" s="291"/>
      <c r="P156" s="291"/>
      <c r="Q156" s="291"/>
      <c r="R156" s="291"/>
      <c r="S156" s="291"/>
      <c r="T156" s="291"/>
      <c r="U156" s="291"/>
      <c r="V156" s="291"/>
      <c r="W156" s="291"/>
      <c r="X156" s="291"/>
      <c r="Y156" s="422"/>
      <c r="Z156" s="422"/>
      <c r="AA156" s="412"/>
      <c r="AB156" s="412"/>
      <c r="AC156" s="412"/>
      <c r="AD156" s="412"/>
      <c r="AE156" s="412"/>
      <c r="AF156" s="412"/>
      <c r="AG156" s="412"/>
      <c r="AH156" s="412"/>
      <c r="AI156" s="412"/>
      <c r="AJ156" s="412"/>
      <c r="AK156" s="412"/>
      <c r="AL156" s="412"/>
      <c r="AM156" s="306"/>
    </row>
    <row r="157" spans="2:39" ht="15" hidden="1" outlineLevel="1">
      <c r="B157" s="314"/>
      <c r="C157" s="312"/>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12"/>
      <c r="AA157" s="412"/>
      <c r="AB157" s="412"/>
      <c r="AC157" s="412"/>
      <c r="AD157" s="412"/>
      <c r="AE157" s="412"/>
      <c r="AF157" s="412"/>
      <c r="AG157" s="412"/>
      <c r="AH157" s="412"/>
      <c r="AI157" s="412"/>
      <c r="AJ157" s="412"/>
      <c r="AK157" s="412"/>
      <c r="AL157" s="412"/>
      <c r="AM157" s="306"/>
    </row>
    <row r="158" spans="2:40" ht="15" hidden="1" outlineLevel="1">
      <c r="B158" s="314"/>
      <c r="C158" s="312"/>
      <c r="D158" s="316"/>
      <c r="E158" s="316"/>
      <c r="F158" s="316"/>
      <c r="G158" s="316"/>
      <c r="H158" s="316"/>
      <c r="I158" s="316"/>
      <c r="J158" s="316"/>
      <c r="K158" s="316"/>
      <c r="L158" s="316"/>
      <c r="M158" s="316"/>
      <c r="N158" s="291"/>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1"/>
      <c r="AN158" s="620"/>
    </row>
    <row r="159" spans="2:39" ht="15" hidden="1" outlineLevel="1">
      <c r="B159" s="314"/>
      <c r="C159" s="312"/>
      <c r="D159" s="316"/>
      <c r="E159" s="316"/>
      <c r="F159" s="316"/>
      <c r="G159" s="316"/>
      <c r="H159" s="316"/>
      <c r="I159" s="316"/>
      <c r="J159" s="316"/>
      <c r="K159" s="316"/>
      <c r="L159" s="316"/>
      <c r="M159" s="316"/>
      <c r="N159" s="291"/>
      <c r="O159" s="291"/>
      <c r="P159" s="291"/>
      <c r="Q159" s="291"/>
      <c r="R159" s="291"/>
      <c r="S159" s="291"/>
      <c r="T159" s="291"/>
      <c r="U159" s="291"/>
      <c r="V159" s="291"/>
      <c r="W159" s="291"/>
      <c r="X159" s="291"/>
      <c r="Y159" s="412"/>
      <c r="Z159" s="412"/>
      <c r="AA159" s="412"/>
      <c r="AB159" s="412"/>
      <c r="AC159" s="412"/>
      <c r="AD159" s="412"/>
      <c r="AE159" s="412"/>
      <c r="AF159" s="412"/>
      <c r="AG159" s="412"/>
      <c r="AH159" s="412"/>
      <c r="AI159" s="412"/>
      <c r="AJ159" s="412"/>
      <c r="AK159" s="412"/>
      <c r="AL159" s="412"/>
      <c r="AM159" s="306"/>
    </row>
    <row r="160" spans="1:39" s="283" customFormat="1" ht="15" hidden="1" outlineLevel="1">
      <c r="A160" s="519"/>
      <c r="B160" s="324"/>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412"/>
      <c r="Z160" s="412"/>
      <c r="AA160" s="412"/>
      <c r="AB160" s="412"/>
      <c r="AC160" s="412"/>
      <c r="AD160" s="412"/>
      <c r="AE160" s="416"/>
      <c r="AF160" s="416"/>
      <c r="AG160" s="416"/>
      <c r="AH160" s="416"/>
      <c r="AI160" s="416"/>
      <c r="AJ160" s="416"/>
      <c r="AK160" s="416"/>
      <c r="AL160" s="416"/>
      <c r="AM160" s="313"/>
    </row>
    <row r="161" spans="2:39" ht="15" hidden="1" outlineLevel="1">
      <c r="B161" s="294"/>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22"/>
      <c r="Z161" s="425"/>
      <c r="AA161" s="425"/>
      <c r="AB161" s="425"/>
      <c r="AC161" s="425"/>
      <c r="AD161" s="425"/>
      <c r="AE161" s="425"/>
      <c r="AF161" s="425"/>
      <c r="AG161" s="425"/>
      <c r="AH161" s="425"/>
      <c r="AI161" s="425"/>
      <c r="AJ161" s="425"/>
      <c r="AK161" s="425"/>
      <c r="AL161" s="425"/>
      <c r="AM161" s="306"/>
    </row>
    <row r="162" spans="2:39" ht="15" hidden="1" outlineLevel="1">
      <c r="B162" s="310"/>
      <c r="C162" s="312"/>
      <c r="D162" s="291"/>
      <c r="E162" s="291"/>
      <c r="F162" s="291"/>
      <c r="G162" s="291"/>
      <c r="H162" s="291"/>
      <c r="I162" s="291"/>
      <c r="J162" s="291"/>
      <c r="K162" s="291"/>
      <c r="L162" s="291"/>
      <c r="M162" s="291"/>
      <c r="N162" s="291"/>
      <c r="O162" s="291"/>
      <c r="P162" s="291"/>
      <c r="Q162" s="291"/>
      <c r="R162" s="291"/>
      <c r="S162" s="291"/>
      <c r="T162" s="291"/>
      <c r="U162" s="291"/>
      <c r="V162" s="291"/>
      <c r="W162" s="291"/>
      <c r="X162" s="291"/>
      <c r="Y162" s="423"/>
      <c r="Z162" s="424"/>
      <c r="AA162" s="424"/>
      <c r="AB162" s="424"/>
      <c r="AC162" s="424"/>
      <c r="AD162" s="424"/>
      <c r="AE162" s="424"/>
      <c r="AF162" s="424"/>
      <c r="AG162" s="424"/>
      <c r="AH162" s="424"/>
      <c r="AI162" s="424"/>
      <c r="AJ162" s="424"/>
      <c r="AK162" s="424"/>
      <c r="AL162" s="424"/>
      <c r="AM162" s="297"/>
    </row>
    <row r="163" spans="2:39" ht="15" hidden="1" outlineLevel="1">
      <c r="B163" s="314"/>
      <c r="C163" s="312"/>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412"/>
      <c r="Z163" s="412"/>
      <c r="AA163" s="412"/>
      <c r="AB163" s="412"/>
      <c r="AC163" s="412"/>
      <c r="AD163" s="412"/>
      <c r="AE163" s="412"/>
      <c r="AF163" s="412"/>
      <c r="AG163" s="412"/>
      <c r="AH163" s="412"/>
      <c r="AI163" s="412"/>
      <c r="AJ163" s="412"/>
      <c r="AK163" s="412"/>
      <c r="AL163" s="412"/>
      <c r="AM163" s="306"/>
    </row>
    <row r="164" spans="2:39" ht="15" hidden="1" outlineLevel="1">
      <c r="B164" s="314"/>
      <c r="C164" s="312"/>
      <c r="D164" s="316"/>
      <c r="E164" s="316"/>
      <c r="F164" s="316"/>
      <c r="G164" s="316"/>
      <c r="H164" s="316"/>
      <c r="I164" s="316"/>
      <c r="J164" s="316"/>
      <c r="K164" s="316"/>
      <c r="L164" s="316"/>
      <c r="M164" s="316"/>
      <c r="N164" s="291"/>
      <c r="O164" s="291"/>
      <c r="P164" s="291"/>
      <c r="Q164" s="291"/>
      <c r="R164" s="291"/>
      <c r="S164" s="291"/>
      <c r="T164" s="291"/>
      <c r="U164" s="291"/>
      <c r="V164" s="291"/>
      <c r="W164" s="291"/>
      <c r="X164" s="291"/>
      <c r="Y164" s="412"/>
      <c r="Z164" s="412"/>
      <c r="AA164" s="412"/>
      <c r="AB164" s="412"/>
      <c r="AC164" s="412"/>
      <c r="AD164" s="412"/>
      <c r="AE164" s="412"/>
      <c r="AF164" s="412"/>
      <c r="AG164" s="412"/>
      <c r="AH164" s="412"/>
      <c r="AI164" s="412"/>
      <c r="AJ164" s="412"/>
      <c r="AK164" s="412"/>
      <c r="AL164" s="412"/>
      <c r="AM164" s="306"/>
    </row>
    <row r="165" spans="2:39" ht="15" hidden="1" outlineLevel="1">
      <c r="B165" s="314"/>
      <c r="C165" s="312"/>
      <c r="D165" s="316"/>
      <c r="E165" s="316"/>
      <c r="F165" s="316"/>
      <c r="G165" s="316"/>
      <c r="H165" s="316"/>
      <c r="I165" s="316"/>
      <c r="J165" s="316"/>
      <c r="K165" s="316"/>
      <c r="L165" s="316"/>
      <c r="M165" s="316"/>
      <c r="N165" s="291"/>
      <c r="O165" s="291"/>
      <c r="P165" s="291"/>
      <c r="Q165" s="291"/>
      <c r="R165" s="291"/>
      <c r="S165" s="291"/>
      <c r="T165" s="291"/>
      <c r="U165" s="291"/>
      <c r="V165" s="291"/>
      <c r="W165" s="291"/>
      <c r="X165" s="291"/>
      <c r="Y165" s="422"/>
      <c r="Z165" s="425"/>
      <c r="AA165" s="425"/>
      <c r="AB165" s="425"/>
      <c r="AC165" s="425"/>
      <c r="AD165" s="425"/>
      <c r="AE165" s="425"/>
      <c r="AF165" s="425"/>
      <c r="AG165" s="425"/>
      <c r="AH165" s="425"/>
      <c r="AI165" s="425"/>
      <c r="AJ165" s="425"/>
      <c r="AK165" s="425"/>
      <c r="AL165" s="425"/>
      <c r="AM165" s="306"/>
    </row>
    <row r="166" spans="2:39" ht="15" hidden="1" outlineLevel="1">
      <c r="B166" s="294"/>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422"/>
      <c r="Z166" s="425"/>
      <c r="AA166" s="425"/>
      <c r="AB166" s="425"/>
      <c r="AC166" s="425"/>
      <c r="AD166" s="425"/>
      <c r="AE166" s="425"/>
      <c r="AF166" s="425"/>
      <c r="AG166" s="425"/>
      <c r="AH166" s="425"/>
      <c r="AI166" s="425"/>
      <c r="AJ166" s="425"/>
      <c r="AK166" s="425"/>
      <c r="AL166" s="425"/>
      <c r="AM166" s="306"/>
    </row>
    <row r="167" spans="2:39" ht="15" hidden="1" outlineLevel="1">
      <c r="B167" s="294"/>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22"/>
      <c r="Z167" s="425"/>
      <c r="AA167" s="425"/>
      <c r="AB167" s="425"/>
      <c r="AC167" s="425"/>
      <c r="AD167" s="425"/>
      <c r="AE167" s="425"/>
      <c r="AF167" s="425"/>
      <c r="AG167" s="425"/>
      <c r="AH167" s="425"/>
      <c r="AI167" s="425"/>
      <c r="AJ167" s="425"/>
      <c r="AK167" s="425"/>
      <c r="AL167" s="425"/>
      <c r="AM167" s="306"/>
    </row>
    <row r="168" spans="2:39" ht="15" hidden="1" outlineLevel="1">
      <c r="B168" s="310"/>
      <c r="C168" s="312"/>
      <c r="D168" s="291"/>
      <c r="E168" s="291"/>
      <c r="F168" s="291"/>
      <c r="G168" s="291"/>
      <c r="H168" s="291"/>
      <c r="I168" s="291"/>
      <c r="J168" s="291"/>
      <c r="K168" s="291"/>
      <c r="L168" s="291"/>
      <c r="M168" s="291"/>
      <c r="N168" s="291"/>
      <c r="O168" s="291"/>
      <c r="P168" s="291"/>
      <c r="Q168" s="291"/>
      <c r="R168" s="291"/>
      <c r="S168" s="291"/>
      <c r="T168" s="291"/>
      <c r="U168" s="291"/>
      <c r="V168" s="291"/>
      <c r="W168" s="291"/>
      <c r="X168" s="291"/>
      <c r="Y168" s="412"/>
      <c r="Z168" s="425"/>
      <c r="AA168" s="425"/>
      <c r="AB168" s="425"/>
      <c r="AC168" s="425"/>
      <c r="AD168" s="425"/>
      <c r="AE168" s="425"/>
      <c r="AF168" s="425"/>
      <c r="AG168" s="425"/>
      <c r="AH168" s="425"/>
      <c r="AI168" s="425"/>
      <c r="AJ168" s="425"/>
      <c r="AK168" s="425"/>
      <c r="AL168" s="425"/>
      <c r="AM168" s="306"/>
    </row>
    <row r="169" spans="2:39" ht="15" hidden="1" outlineLevel="1">
      <c r="B169" s="314"/>
      <c r="C169" s="312"/>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412"/>
      <c r="Z169" s="425"/>
      <c r="AA169" s="425"/>
      <c r="AB169" s="425"/>
      <c r="AC169" s="425"/>
      <c r="AD169" s="425"/>
      <c r="AE169" s="425"/>
      <c r="AF169" s="425"/>
      <c r="AG169" s="425"/>
      <c r="AH169" s="425"/>
      <c r="AI169" s="425"/>
      <c r="AJ169" s="425"/>
      <c r="AK169" s="425"/>
      <c r="AL169" s="425"/>
      <c r="AM169" s="306"/>
    </row>
    <row r="170" spans="2:39" ht="15" hidden="1" outlineLevel="1">
      <c r="B170" s="314"/>
      <c r="C170" s="312"/>
      <c r="D170" s="316"/>
      <c r="E170" s="316"/>
      <c r="F170" s="316"/>
      <c r="G170" s="316"/>
      <c r="H170" s="316"/>
      <c r="I170" s="316"/>
      <c r="J170" s="316"/>
      <c r="K170" s="316"/>
      <c r="L170" s="316"/>
      <c r="M170" s="316"/>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2:39" ht="15" hidden="1" outlineLevel="1">
      <c r="B171" s="314"/>
      <c r="C171" s="312"/>
      <c r="D171" s="316"/>
      <c r="E171" s="316"/>
      <c r="F171" s="316"/>
      <c r="G171" s="316"/>
      <c r="H171" s="316"/>
      <c r="I171" s="316"/>
      <c r="J171" s="316"/>
      <c r="K171" s="316"/>
      <c r="L171" s="316"/>
      <c r="M171" s="316"/>
      <c r="N171" s="291"/>
      <c r="O171" s="291"/>
      <c r="P171" s="291"/>
      <c r="Q171" s="291"/>
      <c r="R171" s="291"/>
      <c r="S171" s="291"/>
      <c r="T171" s="291"/>
      <c r="U171" s="291"/>
      <c r="V171" s="291"/>
      <c r="W171" s="291"/>
      <c r="X171" s="291"/>
      <c r="Y171" s="412"/>
      <c r="Z171" s="425"/>
      <c r="AA171" s="425"/>
      <c r="AB171" s="425"/>
      <c r="AC171" s="425"/>
      <c r="AD171" s="425"/>
      <c r="AE171" s="425"/>
      <c r="AF171" s="425"/>
      <c r="AG171" s="425"/>
      <c r="AH171" s="425"/>
      <c r="AI171" s="425"/>
      <c r="AJ171" s="425"/>
      <c r="AK171" s="425"/>
      <c r="AL171" s="425"/>
      <c r="AM171" s="306"/>
    </row>
    <row r="172" spans="2:39" ht="15" hidden="1" outlineLevel="1">
      <c r="B172" s="294"/>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412"/>
      <c r="Z172" s="425"/>
      <c r="AA172" s="425"/>
      <c r="AB172" s="425"/>
      <c r="AC172" s="425"/>
      <c r="AD172" s="425"/>
      <c r="AE172" s="425"/>
      <c r="AF172" s="425"/>
      <c r="AG172" s="425"/>
      <c r="AH172" s="425"/>
      <c r="AI172" s="425"/>
      <c r="AJ172" s="425"/>
      <c r="AK172" s="425"/>
      <c r="AL172" s="425"/>
      <c r="AM172" s="306"/>
    </row>
    <row r="173" spans="2:39" ht="15" hidden="1" outlineLevel="1">
      <c r="B173" s="294"/>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2:39" ht="15" hidden="1" outlineLevel="1">
      <c r="B174" s="310"/>
      <c r="C174" s="312"/>
      <c r="D174" s="291"/>
      <c r="E174" s="291"/>
      <c r="F174" s="291"/>
      <c r="G174" s="291"/>
      <c r="H174" s="291"/>
      <c r="I174" s="291"/>
      <c r="J174" s="291"/>
      <c r="K174" s="291"/>
      <c r="L174" s="291"/>
      <c r="M174" s="291"/>
      <c r="N174" s="291"/>
      <c r="O174" s="291"/>
      <c r="P174" s="291"/>
      <c r="Q174" s="291"/>
      <c r="R174" s="291"/>
      <c r="S174" s="291"/>
      <c r="T174" s="291"/>
      <c r="U174" s="291"/>
      <c r="V174" s="291"/>
      <c r="W174" s="291"/>
      <c r="X174" s="291"/>
      <c r="Y174" s="412"/>
      <c r="Z174" s="425"/>
      <c r="AA174" s="425"/>
      <c r="AB174" s="425"/>
      <c r="AC174" s="425"/>
      <c r="AD174" s="425"/>
      <c r="AE174" s="425"/>
      <c r="AF174" s="425"/>
      <c r="AG174" s="425"/>
      <c r="AH174" s="425"/>
      <c r="AI174" s="425"/>
      <c r="AJ174" s="425"/>
      <c r="AK174" s="425"/>
      <c r="AL174" s="425"/>
      <c r="AM174" s="306"/>
    </row>
    <row r="175" spans="2:39" ht="15" hidden="1" outlineLevel="1">
      <c r="B175" s="314"/>
      <c r="C175" s="312"/>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412"/>
      <c r="Z175" s="425"/>
      <c r="AA175" s="425"/>
      <c r="AB175" s="425"/>
      <c r="AC175" s="425"/>
      <c r="AD175" s="425"/>
      <c r="AE175" s="425"/>
      <c r="AF175" s="425"/>
      <c r="AG175" s="425"/>
      <c r="AH175" s="425"/>
      <c r="AI175" s="425"/>
      <c r="AJ175" s="425"/>
      <c r="AK175" s="425"/>
      <c r="AL175" s="425"/>
      <c r="AM175" s="306"/>
    </row>
    <row r="176" spans="2:39" ht="15" hidden="1" outlineLevel="1">
      <c r="B176" s="314"/>
      <c r="C176" s="312"/>
      <c r="D176" s="316"/>
      <c r="E176" s="316"/>
      <c r="F176" s="316"/>
      <c r="G176" s="316"/>
      <c r="H176" s="316"/>
      <c r="I176" s="316"/>
      <c r="J176" s="316"/>
      <c r="K176" s="316"/>
      <c r="L176" s="316"/>
      <c r="M176" s="316"/>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2:39" ht="15" hidden="1" outlineLevel="1">
      <c r="B177" s="314"/>
      <c r="C177" s="312"/>
      <c r="D177" s="316"/>
      <c r="E177" s="316"/>
      <c r="F177" s="316"/>
      <c r="G177" s="316"/>
      <c r="H177" s="316"/>
      <c r="I177" s="316"/>
      <c r="J177" s="316"/>
      <c r="K177" s="316"/>
      <c r="L177" s="316"/>
      <c r="M177" s="316"/>
      <c r="N177" s="291"/>
      <c r="O177" s="291"/>
      <c r="P177" s="291"/>
      <c r="Q177" s="291"/>
      <c r="R177" s="291"/>
      <c r="S177" s="291"/>
      <c r="T177" s="291"/>
      <c r="U177" s="291"/>
      <c r="V177" s="291"/>
      <c r="W177" s="291"/>
      <c r="X177" s="291"/>
      <c r="Y177" s="412"/>
      <c r="Z177" s="425"/>
      <c r="AA177" s="425"/>
      <c r="AB177" s="425"/>
      <c r="AC177" s="425"/>
      <c r="AD177" s="425"/>
      <c r="AE177" s="425"/>
      <c r="AF177" s="425"/>
      <c r="AG177" s="425"/>
      <c r="AH177" s="425"/>
      <c r="AI177" s="425"/>
      <c r="AJ177" s="425"/>
      <c r="AK177" s="425"/>
      <c r="AL177" s="425"/>
      <c r="AM177" s="306"/>
    </row>
    <row r="178" spans="2:39" ht="15" hidden="1" outlineLevel="1">
      <c r="B178" s="517"/>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412"/>
      <c r="Z178" s="425"/>
      <c r="AA178" s="425"/>
      <c r="AB178" s="425"/>
      <c r="AC178" s="425"/>
      <c r="AD178" s="425"/>
      <c r="AE178" s="425"/>
      <c r="AF178" s="425"/>
      <c r="AG178" s="425"/>
      <c r="AH178" s="425"/>
      <c r="AI178" s="425"/>
      <c r="AJ178" s="425"/>
      <c r="AK178" s="425"/>
      <c r="AL178" s="425"/>
      <c r="AM178" s="306"/>
    </row>
    <row r="179" spans="2:39" ht="15" hidden="1" outlineLevel="1">
      <c r="B179" s="294"/>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2: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2"/>
      <c r="Z180" s="425"/>
      <c r="AA180" s="425"/>
      <c r="AB180" s="425"/>
      <c r="AC180" s="425"/>
      <c r="AD180" s="425"/>
      <c r="AE180" s="425"/>
      <c r="AF180" s="425"/>
      <c r="AG180" s="425"/>
      <c r="AH180" s="425"/>
      <c r="AI180" s="425"/>
      <c r="AJ180" s="425"/>
      <c r="AK180" s="425"/>
      <c r="AL180" s="425"/>
      <c r="AM180" s="306"/>
    </row>
    <row r="181" spans="2:39" ht="15" hidden="1" outlineLevel="1">
      <c r="B181" s="314"/>
      <c r="C181" s="312"/>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412"/>
      <c r="Z181" s="425"/>
      <c r="AA181" s="425"/>
      <c r="AB181" s="425"/>
      <c r="AC181" s="425"/>
      <c r="AD181" s="425"/>
      <c r="AE181" s="425"/>
      <c r="AF181" s="425"/>
      <c r="AG181" s="425"/>
      <c r="AH181" s="425"/>
      <c r="AI181" s="425"/>
      <c r="AJ181" s="425"/>
      <c r="AK181" s="425"/>
      <c r="AL181" s="425"/>
      <c r="AM181" s="306"/>
    </row>
    <row r="182" spans="2:39" ht="15" hidden="1" outlineLevel="1">
      <c r="B182" s="314"/>
      <c r="C182" s="312"/>
      <c r="D182" s="316"/>
      <c r="E182" s="316"/>
      <c r="F182" s="316"/>
      <c r="G182" s="316"/>
      <c r="H182" s="316"/>
      <c r="I182" s="316"/>
      <c r="J182" s="316"/>
      <c r="K182" s="316"/>
      <c r="L182" s="316"/>
      <c r="M182" s="316"/>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2:39" ht="15" hidden="1" outlineLevel="1">
      <c r="B183" s="314"/>
      <c r="C183" s="312"/>
      <c r="D183" s="316"/>
      <c r="E183" s="316"/>
      <c r="F183" s="316"/>
      <c r="G183" s="316"/>
      <c r="H183" s="316"/>
      <c r="I183" s="316"/>
      <c r="J183" s="316"/>
      <c r="K183" s="316"/>
      <c r="L183" s="316"/>
      <c r="M183" s="316"/>
      <c r="N183" s="291"/>
      <c r="O183" s="291"/>
      <c r="P183" s="291"/>
      <c r="Q183" s="291"/>
      <c r="R183" s="291"/>
      <c r="S183" s="291"/>
      <c r="T183" s="291"/>
      <c r="U183" s="291"/>
      <c r="V183" s="291"/>
      <c r="W183" s="291"/>
      <c r="X183" s="291"/>
      <c r="Y183" s="412"/>
      <c r="Z183" s="425"/>
      <c r="AA183" s="425"/>
      <c r="AB183" s="425"/>
      <c r="AC183" s="425"/>
      <c r="AD183" s="425"/>
      <c r="AE183" s="425"/>
      <c r="AF183" s="425"/>
      <c r="AG183" s="425"/>
      <c r="AH183" s="425"/>
      <c r="AI183" s="425"/>
      <c r="AJ183" s="425"/>
      <c r="AK183" s="425"/>
      <c r="AL183" s="425"/>
      <c r="AM183" s="306"/>
    </row>
    <row r="184" spans="2:39" ht="15" hidden="1" outlineLevel="1">
      <c r="B184" s="517"/>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412"/>
      <c r="Z184" s="425"/>
      <c r="AA184" s="425"/>
      <c r="AB184" s="425"/>
      <c r="AC184" s="425"/>
      <c r="AD184" s="425"/>
      <c r="AE184" s="425"/>
      <c r="AF184" s="425"/>
      <c r="AG184" s="425"/>
      <c r="AH184" s="425"/>
      <c r="AI184" s="425"/>
      <c r="AJ184" s="425"/>
      <c r="AK184" s="425"/>
      <c r="AL184" s="425"/>
      <c r="AM184" s="306"/>
    </row>
    <row r="185" spans="2:39" ht="15" hidden="1" outlineLevel="1">
      <c r="B185" s="294"/>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2:39" ht="15" hidden="1" outlineLevel="1">
      <c r="B186" s="310"/>
      <c r="C186" s="312"/>
      <c r="D186" s="291"/>
      <c r="E186" s="291"/>
      <c r="F186" s="291"/>
      <c r="G186" s="291"/>
      <c r="H186" s="291"/>
      <c r="I186" s="291"/>
      <c r="J186" s="291"/>
      <c r="K186" s="291"/>
      <c r="L186" s="291"/>
      <c r="M186" s="291"/>
      <c r="N186" s="291"/>
      <c r="O186" s="291"/>
      <c r="P186" s="291"/>
      <c r="Q186" s="291"/>
      <c r="R186" s="291"/>
      <c r="S186" s="291"/>
      <c r="T186" s="291"/>
      <c r="U186" s="291"/>
      <c r="V186" s="291"/>
      <c r="W186" s="291"/>
      <c r="X186" s="291"/>
      <c r="Y186" s="412"/>
      <c r="Z186" s="425"/>
      <c r="AA186" s="425"/>
      <c r="AB186" s="425"/>
      <c r="AC186" s="425"/>
      <c r="AD186" s="425"/>
      <c r="AE186" s="425"/>
      <c r="AF186" s="425"/>
      <c r="AG186" s="425"/>
      <c r="AH186" s="425"/>
      <c r="AI186" s="425"/>
      <c r="AJ186" s="425"/>
      <c r="AK186" s="425"/>
      <c r="AL186" s="425"/>
      <c r="AM186" s="306"/>
    </row>
    <row r="187" spans="2:39" ht="15" hidden="1" outlineLevel="1">
      <c r="B187" s="314"/>
      <c r="C187" s="312"/>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412"/>
      <c r="Z187" s="425"/>
      <c r="AA187" s="425"/>
      <c r="AB187" s="425"/>
      <c r="AC187" s="425"/>
      <c r="AD187" s="425"/>
      <c r="AE187" s="425"/>
      <c r="AF187" s="425"/>
      <c r="AG187" s="425"/>
      <c r="AH187" s="425"/>
      <c r="AI187" s="425"/>
      <c r="AJ187" s="425"/>
      <c r="AK187" s="425"/>
      <c r="AL187" s="425"/>
      <c r="AM187" s="306"/>
    </row>
    <row r="188" spans="2:39" ht="15" hidden="1" outlineLevel="1">
      <c r="B188" s="314"/>
      <c r="C188" s="312"/>
      <c r="D188" s="316"/>
      <c r="E188" s="316"/>
      <c r="F188" s="316"/>
      <c r="G188" s="316"/>
      <c r="H188" s="316"/>
      <c r="I188" s="316"/>
      <c r="J188" s="316"/>
      <c r="K188" s="316"/>
      <c r="L188" s="316"/>
      <c r="M188" s="316"/>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2:39" ht="15" hidden="1" outlineLevel="1">
      <c r="B189" s="314"/>
      <c r="C189" s="312"/>
      <c r="D189" s="316"/>
      <c r="E189" s="316"/>
      <c r="F189" s="316"/>
      <c r="G189" s="316"/>
      <c r="H189" s="316"/>
      <c r="I189" s="316"/>
      <c r="J189" s="316"/>
      <c r="K189" s="316"/>
      <c r="L189" s="316"/>
      <c r="M189" s="316"/>
      <c r="N189" s="291"/>
      <c r="O189" s="291"/>
      <c r="P189" s="291"/>
      <c r="Q189" s="291"/>
      <c r="R189" s="291"/>
      <c r="S189" s="291"/>
      <c r="T189" s="291"/>
      <c r="U189" s="291"/>
      <c r="V189" s="291"/>
      <c r="W189" s="291"/>
      <c r="X189" s="291"/>
      <c r="Y189" s="412"/>
      <c r="Z189" s="425"/>
      <c r="AA189" s="425"/>
      <c r="AB189" s="425"/>
      <c r="AC189" s="425"/>
      <c r="AD189" s="425"/>
      <c r="AE189" s="425"/>
      <c r="AF189" s="425"/>
      <c r="AG189" s="425"/>
      <c r="AH189" s="425"/>
      <c r="AI189" s="425"/>
      <c r="AJ189" s="425"/>
      <c r="AK189" s="425"/>
      <c r="AL189" s="425"/>
      <c r="AM189" s="306"/>
    </row>
    <row r="190" spans="2:39" ht="15" hidden="1" outlineLevel="1">
      <c r="B190" s="517"/>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412"/>
      <c r="Z190" s="425"/>
      <c r="AA190" s="425"/>
      <c r="AB190" s="425"/>
      <c r="AC190" s="425"/>
      <c r="AD190" s="425"/>
      <c r="AE190" s="425"/>
      <c r="AF190" s="425"/>
      <c r="AG190" s="425"/>
      <c r="AH190" s="425"/>
      <c r="AI190" s="425"/>
      <c r="AJ190" s="425"/>
      <c r="AK190" s="425"/>
      <c r="AL190" s="425"/>
      <c r="AM190" s="306"/>
    </row>
    <row r="191" spans="2:39" ht="15" hidden="1" outlineLevel="1">
      <c r="B191" s="314"/>
      <c r="C191" s="312"/>
      <c r="D191" s="316"/>
      <c r="E191" s="316"/>
      <c r="F191" s="316"/>
      <c r="G191" s="316"/>
      <c r="H191" s="316"/>
      <c r="I191" s="316"/>
      <c r="J191" s="316"/>
      <c r="K191" s="316"/>
      <c r="L191" s="316"/>
      <c r="M191" s="316"/>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2:39" ht="15" hidden="1" outlineLevel="1">
      <c r="B192" s="314"/>
      <c r="C192" s="312"/>
      <c r="D192" s="316"/>
      <c r="E192" s="316"/>
      <c r="F192" s="316"/>
      <c r="G192" s="316"/>
      <c r="H192" s="316"/>
      <c r="I192" s="316"/>
      <c r="J192" s="316"/>
      <c r="K192" s="316"/>
      <c r="L192" s="316"/>
      <c r="M192" s="316"/>
      <c r="N192" s="291"/>
      <c r="O192" s="291"/>
      <c r="P192" s="291"/>
      <c r="Q192" s="291"/>
      <c r="R192" s="291"/>
      <c r="S192" s="291"/>
      <c r="T192" s="291"/>
      <c r="U192" s="291"/>
      <c r="V192" s="291"/>
      <c r="W192" s="291"/>
      <c r="X192" s="291"/>
      <c r="Y192" s="412"/>
      <c r="Z192" s="425"/>
      <c r="AA192" s="425"/>
      <c r="AB192" s="425"/>
      <c r="AC192" s="425"/>
      <c r="AD192" s="425"/>
      <c r="AE192" s="425"/>
      <c r="AF192" s="425"/>
      <c r="AG192" s="425"/>
      <c r="AH192" s="425"/>
      <c r="AI192" s="425"/>
      <c r="AJ192" s="425"/>
      <c r="AK192" s="425"/>
      <c r="AL192" s="425"/>
      <c r="AM192" s="306"/>
    </row>
    <row r="193" spans="2:39" ht="15" outlineLevel="1">
      <c r="B193" s="437"/>
      <c r="C193" s="305"/>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301"/>
      <c r="Z193" s="301"/>
      <c r="AA193" s="301"/>
      <c r="AB193" s="301"/>
      <c r="AC193" s="301"/>
      <c r="AD193" s="301"/>
      <c r="AE193" s="301"/>
      <c r="AF193" s="301"/>
      <c r="AG193" s="301"/>
      <c r="AH193" s="301"/>
      <c r="AI193" s="301"/>
      <c r="AJ193" s="301"/>
      <c r="AK193" s="301"/>
      <c r="AL193" s="301"/>
      <c r="AM193" s="306"/>
    </row>
    <row r="194" spans="2:39" ht="15.75">
      <c r="B194" s="327" t="s">
        <v>246</v>
      </c>
      <c r="C194" s="329"/>
      <c r="D194" s="329">
        <f>SUM(D136:D192)</f>
        <v>7410211.1274691094</v>
      </c>
      <c r="E194" s="329"/>
      <c r="F194" s="329"/>
      <c r="G194" s="329"/>
      <c r="H194" s="329"/>
      <c r="I194" s="329"/>
      <c r="J194" s="329"/>
      <c r="K194" s="329"/>
      <c r="L194" s="329"/>
      <c r="M194" s="329"/>
      <c r="N194" s="329"/>
      <c r="O194" s="329">
        <f>SUM(O136:O192)</f>
        <v>775</v>
      </c>
      <c r="P194" s="329"/>
      <c r="Q194" s="329"/>
      <c r="R194" s="329"/>
      <c r="S194" s="329"/>
      <c r="T194" s="329"/>
      <c r="U194" s="329"/>
      <c r="V194" s="329"/>
      <c r="W194" s="329"/>
      <c r="X194" s="329"/>
      <c r="Y194" s="329">
        <f>IF(Y134="kWh",SUMPRODUCT(D136:D192,Y136:Y192))</f>
        <v>3884850</v>
      </c>
      <c r="Z194" s="329">
        <f>IF(Z134="kWh",SUMPRODUCT(D136:D192,Z136:Z192))</f>
        <v>1460662.751052076</v>
      </c>
      <c r="AA194" s="329">
        <f>IF(AA134="kw",SUMPRODUCT(N136:N192,O136:O192,AA136:AA192),SUMPRODUCT(D136:D192,AA136:AA192))</f>
        <v>3011.7277351852831</v>
      </c>
      <c r="AB194" s="329">
        <f>IF(AB134="kw",SUMPRODUCT(N136:N192,O136:O192,AB136:AB192),SUMPRODUCT(D136:D192,AB136:AB192))</f>
        <v>0</v>
      </c>
      <c r="AC194" s="329">
        <f>IF(AC134="kw",SUMPRODUCT(N136:N192,O136:O192,AC136:AC192),SUMPRODUCT(D136:D192,AC136:AC192))</f>
        <v>0</v>
      </c>
      <c r="AD194" s="778">
        <f>'8.  Streetlighting'!M63</f>
        <v>4269.1731872509981</v>
      </c>
      <c r="AE194" s="329">
        <f>IF(AE134="kw",SUMPRODUCT(N136:N192,O136:O192,AE136:AE192),SUMPRODUCT(D136:D192,AE136:AE192))</f>
        <v>0</v>
      </c>
      <c r="AF194" s="329">
        <f>IF(AF134="kw",SUMPRODUCT(N136:N192,O136:O192,AF136:AF192),SUMPRODUCT(D136:D192,AF136:AF192))</f>
        <v>0</v>
      </c>
      <c r="AG194" s="329">
        <f>IF(AG134="kw",SUMPRODUCT(N136:N192,O136:O192,AG136:AG192),SUMPRODUCT(D136:D192,AG136:AG192))</f>
        <v>0</v>
      </c>
      <c r="AH194" s="329">
        <f>IF(AH134="kw",SUMPRODUCT(N136:N192,O136:O192,AH136:AH192),SUMPRODUCT(D136:D192,AH136:AH192))</f>
        <v>0</v>
      </c>
      <c r="AI194" s="329">
        <f>IF(AI134="kw",SUMPRODUCT(N136:N192,O136:O192,AI136:AI192),SUMPRODUCT(D136:D192,AI136:AI192))</f>
        <v>0</v>
      </c>
      <c r="AJ194" s="329">
        <f>IF(AJ134="kw",SUMPRODUCT(N136:N192,O136:O192,AJ136:AJ192),SUMPRODUCT(D136:D192,AJ136:AJ192))</f>
        <v>0</v>
      </c>
      <c r="AK194" s="329">
        <f>IF(AK134="kw",SUMPRODUCT(N136:N192,O136:O192,AK136:AK192),SUMPRODUCT(D136:D192,AK136:AK192))</f>
        <v>0</v>
      </c>
      <c r="AL194" s="329">
        <f>IF(AL134="kw",SUMPRODUCT(N136:N192,O136:O192,AL136:AL192),SUMPRODUCT(D136:D192,AL136:AL192))</f>
        <v>0</v>
      </c>
      <c r="AM194" s="330"/>
    </row>
    <row r="195" spans="2:39" ht="15.75">
      <c r="B195" s="391" t="s">
        <v>247</v>
      </c>
      <c r="C195" s="392"/>
      <c r="D195" s="392"/>
      <c r="E195" s="392"/>
      <c r="F195" s="392"/>
      <c r="G195" s="392"/>
      <c r="H195" s="392"/>
      <c r="I195" s="392"/>
      <c r="J195" s="392"/>
      <c r="K195" s="392"/>
      <c r="L195" s="392"/>
      <c r="M195" s="392"/>
      <c r="N195" s="392"/>
      <c r="O195" s="392"/>
      <c r="P195" s="392"/>
      <c r="Q195" s="392"/>
      <c r="R195" s="392"/>
      <c r="S195" s="392"/>
      <c r="T195" s="392"/>
      <c r="U195" s="392"/>
      <c r="V195" s="392"/>
      <c r="W195" s="392"/>
      <c r="X195" s="392"/>
      <c r="Y195" s="392">
        <f>HLOOKUP(Y133,'2. LRAMVA Threshold'!$B$42:$Q$53,8,FALSE)</f>
        <v>4550758</v>
      </c>
      <c r="Z195" s="392">
        <f>HLOOKUP(Z133,'2. LRAMVA Threshold'!$B$42:$Q$53,8,FALSE)</f>
        <v>1365379</v>
      </c>
      <c r="AA195" s="392">
        <f>HLOOKUP(AA133,'2. LRAMVA Threshold'!$B$42:$Q$53,8,FALSE)</f>
        <v>8396</v>
      </c>
      <c r="AB195" s="392">
        <f>HLOOKUP(AB133,'2. LRAMVA Threshold'!$B$42:$Q$53,8,FALSE)</f>
        <v>11657</v>
      </c>
      <c r="AC195" s="392">
        <f>HLOOKUP(AC133,'2. LRAMVA Threshold'!$B$42:$Q$53,8,FALSE)</f>
        <v>10</v>
      </c>
      <c r="AD195" s="392">
        <f>HLOOKUP(AD133,'2. LRAMVA Threshold'!$B$42:$Q$53,8,FALSE)</f>
        <v>295</v>
      </c>
      <c r="AE195" s="392">
        <f>HLOOKUP(AE133,'2. LRAMVA Threshold'!$B$42:$Q$53,8,FALSE)</f>
        <v>0</v>
      </c>
      <c r="AF195" s="392">
        <f>HLOOKUP(AF133,'2. LRAMVA Threshold'!$B$42:$Q$53,8,FALSE)</f>
        <v>0</v>
      </c>
      <c r="AG195" s="392">
        <f>HLOOKUP(AG133,'2. LRAMVA Threshold'!$B$42:$Q$53,8,FALSE)</f>
        <v>0</v>
      </c>
      <c r="AH195" s="392">
        <f>HLOOKUP(AH133,'2. LRAMVA Threshold'!$B$42:$Q$53,8,FALSE)</f>
        <v>0</v>
      </c>
      <c r="AI195" s="392">
        <f>HLOOKUP(AI133,'2. LRAMVA Threshold'!$B$42:$Q$53,8,FALSE)</f>
        <v>0</v>
      </c>
      <c r="AJ195" s="392">
        <f>HLOOKUP(AJ133,'2. LRAMVA Threshold'!$B$42:$Q$53,8,FALSE)</f>
        <v>0</v>
      </c>
      <c r="AK195" s="392">
        <f>HLOOKUP(AK133,'2. LRAMVA Threshold'!$B$42:$Q$53,8,FALSE)</f>
        <v>0</v>
      </c>
      <c r="AL195" s="392">
        <f>HLOOKUP(AL133,'2. LRAMVA Threshold'!$B$42:$Q$53,8,FALSE)</f>
        <v>0</v>
      </c>
      <c r="AM195" s="393"/>
    </row>
    <row r="196" spans="2:39" ht="15">
      <c r="B196" s="394"/>
      <c r="C196" s="432"/>
      <c r="D196" s="433"/>
      <c r="E196" s="433"/>
      <c r="F196" s="433"/>
      <c r="G196" s="433"/>
      <c r="H196" s="433"/>
      <c r="I196" s="433"/>
      <c r="J196" s="433"/>
      <c r="K196" s="433"/>
      <c r="L196" s="433"/>
      <c r="M196" s="433"/>
      <c r="N196" s="433"/>
      <c r="O196" s="434"/>
      <c r="P196" s="433"/>
      <c r="Q196" s="433"/>
      <c r="R196" s="433"/>
      <c r="S196" s="435"/>
      <c r="T196" s="435"/>
      <c r="U196" s="435"/>
      <c r="V196" s="435"/>
      <c r="W196" s="433"/>
      <c r="X196" s="433"/>
      <c r="Y196" s="436"/>
      <c r="Z196" s="436"/>
      <c r="AA196" s="436"/>
      <c r="AB196" s="436"/>
      <c r="AC196" s="436"/>
      <c r="AD196" s="436"/>
      <c r="AE196" s="436"/>
      <c r="AF196" s="399"/>
      <c r="AG196" s="399"/>
      <c r="AH196" s="399"/>
      <c r="AI196" s="399"/>
      <c r="AJ196" s="399"/>
      <c r="AK196" s="399"/>
      <c r="AL196" s="399"/>
      <c r="AM196" s="400"/>
    </row>
    <row r="197" spans="2:42" ht="15">
      <c r="B197" s="324" t="s">
        <v>248</v>
      </c>
      <c r="C197" s="338"/>
      <c r="D197" s="338"/>
      <c r="E197" s="376"/>
      <c r="F197" s="376"/>
      <c r="G197" s="376"/>
      <c r="H197" s="376"/>
      <c r="I197" s="376"/>
      <c r="J197" s="376"/>
      <c r="K197" s="376"/>
      <c r="L197" s="376"/>
      <c r="M197" s="376"/>
      <c r="N197" s="376"/>
      <c r="O197" s="291"/>
      <c r="P197" s="340"/>
      <c r="Q197" s="340"/>
      <c r="R197" s="340"/>
      <c r="S197" s="339"/>
      <c r="T197" s="339"/>
      <c r="U197" s="339"/>
      <c r="V197" s="339"/>
      <c r="W197" s="340"/>
      <c r="X197" s="340"/>
      <c r="Y197" s="341">
        <f>HLOOKUP(Y$35,'3.  Distribution Rates'!$C$122:$P$133,8,FALSE)</f>
        <v>0</v>
      </c>
      <c r="Z197" s="341">
        <f>HLOOKUP(Z$35,'3.  Distribution Rates'!$C$122:$P$133,8,FALSE)</f>
        <v>0</v>
      </c>
      <c r="AA197" s="341">
        <f>HLOOKUP(AA$35,'3.  Distribution Rates'!$C$122:$P$133,8,FALSE)</f>
        <v>0</v>
      </c>
      <c r="AB197" s="341">
        <f>HLOOKUP(AB$35,'3.  Distribution Rates'!$C$122:$P$133,8,FALSE)</f>
        <v>0</v>
      </c>
      <c r="AC197" s="341">
        <f>HLOOKUP(AC$35,'3.  Distribution Rates'!$C$122:$P$133,8,FALSE)</f>
        <v>0</v>
      </c>
      <c r="AD197" s="341">
        <f>HLOOKUP(AD$35,'3.  Distribution Rates'!$C$122:$P$133,8,FALSE)</f>
        <v>0</v>
      </c>
      <c r="AE197" s="341">
        <f>HLOOKUP(AE$35,'3.  Distribution Rates'!$C$122:$P$133,8,FALSE)</f>
        <v>0</v>
      </c>
      <c r="AF197" s="341">
        <f>HLOOKUP(AF$35,'3.  Distribution Rates'!$C$122:$P$133,8,FALSE)</f>
        <v>0</v>
      </c>
      <c r="AG197" s="341">
        <f>HLOOKUP(AG$35,'3.  Distribution Rates'!$C$122:$P$133,8,FALSE)</f>
        <v>0</v>
      </c>
      <c r="AH197" s="341">
        <f>HLOOKUP(AH$35,'3.  Distribution Rates'!$C$122:$P$133,8,FALSE)</f>
        <v>0</v>
      </c>
      <c r="AI197" s="341">
        <f>HLOOKUP(AI$35,'3.  Distribution Rates'!$C$122:$P$133,8,FALSE)</f>
        <v>0</v>
      </c>
      <c r="AJ197" s="341">
        <f>HLOOKUP(AJ$35,'3.  Distribution Rates'!$C$122:$P$133,8,FALSE)</f>
        <v>0</v>
      </c>
      <c r="AK197" s="341">
        <f>HLOOKUP(AK$35,'3.  Distribution Rates'!$C$122:$P$133,8,FALSE)</f>
        <v>0</v>
      </c>
      <c r="AL197" s="341">
        <f>HLOOKUP(AL$35,'3.  Distribution Rates'!$C$122:$P$133,8,FALSE)</f>
        <v>0</v>
      </c>
      <c r="AM197" s="377"/>
      <c r="AN197" s="341"/>
      <c r="AO197" s="341"/>
      <c r="AP197" s="341"/>
    </row>
    <row r="198" spans="2:39" ht="15">
      <c r="B198" s="324" t="s">
        <v>249</v>
      </c>
      <c r="C198" s="345"/>
      <c r="D198" s="309"/>
      <c r="E198" s="279"/>
      <c r="F198" s="279"/>
      <c r="G198" s="279"/>
      <c r="H198" s="279"/>
      <c r="I198" s="279"/>
      <c r="J198" s="279"/>
      <c r="K198" s="279"/>
      <c r="L198" s="279"/>
      <c r="M198" s="279"/>
      <c r="N198" s="279"/>
      <c r="O198" s="291"/>
      <c r="P198" s="279"/>
      <c r="Q198" s="279"/>
      <c r="R198" s="279"/>
      <c r="S198" s="309"/>
      <c r="T198" s="309"/>
      <c r="U198" s="309"/>
      <c r="V198" s="309"/>
      <c r="W198" s="279"/>
      <c r="X198" s="279"/>
      <c r="Y198" s="378">
        <f>'4.  2011-2014 LRAM'!Y139*Y197</f>
        <v>0</v>
      </c>
      <c r="Z198" s="378">
        <f>'4.  2011-2014 LRAM'!Z139*Z197</f>
        <v>0</v>
      </c>
      <c r="AA198" s="378">
        <f>'4.  2011-2014 LRAM'!AA139*AA197</f>
        <v>0</v>
      </c>
      <c r="AB198" s="378">
        <f>'4.  2011-2014 LRAM'!AB139*AB197</f>
        <v>0</v>
      </c>
      <c r="AC198" s="378">
        <f>'4.  2011-2014 LRAM'!AC139*AC197</f>
        <v>0</v>
      </c>
      <c r="AD198" s="378">
        <f>'4.  2011-2014 LRAM'!AD139*AD197</f>
        <v>0</v>
      </c>
      <c r="AE198" s="378">
        <f>'4.  2011-2014 LRAM'!AE139*AE197</f>
        <v>0</v>
      </c>
      <c r="AF198" s="378">
        <f>'4.  2011-2014 LRAM'!AF139*AF197</f>
        <v>0</v>
      </c>
      <c r="AG198" s="378">
        <f>'4.  2011-2014 LRAM'!AG139*AG197</f>
        <v>0</v>
      </c>
      <c r="AH198" s="378">
        <f>'4.  2011-2014 LRAM'!AH139*AH197</f>
        <v>0</v>
      </c>
      <c r="AI198" s="378">
        <f>'4.  2011-2014 LRAM'!AI139*AI197</f>
        <v>0</v>
      </c>
      <c r="AJ198" s="378">
        <f>'4.  2011-2014 LRAM'!AJ139*AJ197</f>
        <v>0</v>
      </c>
      <c r="AK198" s="378">
        <f>'4.  2011-2014 LRAM'!AK139*AK197</f>
        <v>0</v>
      </c>
      <c r="AL198" s="378">
        <f>'4.  2011-2014 LRAM'!AL139*AL197</f>
        <v>0</v>
      </c>
      <c r="AM198" s="619">
        <f>SUM(Y198:AL198)</f>
        <v>0</v>
      </c>
    </row>
    <row r="199" spans="2:39" ht="15">
      <c r="B199" s="324" t="s">
        <v>250</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LRAM'!Y268*Y197</f>
        <v>0</v>
      </c>
      <c r="Z199" s="378">
        <f>'4.  2011-2014 LRAM'!Z268*Z197</f>
        <v>0</v>
      </c>
      <c r="AA199" s="378">
        <f>'4.  2011-2014 LRAM'!AA268*AA197</f>
        <v>0</v>
      </c>
      <c r="AB199" s="378">
        <f>'4.  2011-2014 LRAM'!AB268*AB197</f>
        <v>0</v>
      </c>
      <c r="AC199" s="378">
        <f>'4.  2011-2014 LRAM'!AC268*AC197</f>
        <v>0</v>
      </c>
      <c r="AD199" s="378">
        <f>'4.  2011-2014 LRAM'!AD268*AD197</f>
        <v>0</v>
      </c>
      <c r="AE199" s="378">
        <f>'4.  2011-2014 LRAM'!AE268*AE197</f>
        <v>0</v>
      </c>
      <c r="AF199" s="378">
        <f>'4.  2011-2014 LRAM'!AF268*AF197</f>
        <v>0</v>
      </c>
      <c r="AG199" s="378">
        <f>'4.  2011-2014 LRAM'!AG268*AG197</f>
        <v>0</v>
      </c>
      <c r="AH199" s="378">
        <f>'4.  2011-2014 LRAM'!AH268*AH197</f>
        <v>0</v>
      </c>
      <c r="AI199" s="378">
        <f>'4.  2011-2014 LRAM'!AI268*AI197</f>
        <v>0</v>
      </c>
      <c r="AJ199" s="378">
        <f>'4.  2011-2014 LRAM'!AJ268*AJ197</f>
        <v>0</v>
      </c>
      <c r="AK199" s="378">
        <f>'4.  2011-2014 LRAM'!AK268*AK197</f>
        <v>0</v>
      </c>
      <c r="AL199" s="378">
        <f>'4.  2011-2014 LRAM'!AL268*AL197</f>
        <v>0</v>
      </c>
      <c r="AM199" s="619">
        <f>SUM(Y199:AL199)</f>
        <v>0</v>
      </c>
    </row>
    <row r="200" spans="2:39" ht="15">
      <c r="B200" s="324" t="s">
        <v>251</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LRAM'!Y397*Y197</f>
        <v>0</v>
      </c>
      <c r="Z200" s="378">
        <f>'4.  2011-2014 LRAM'!Z397*Z197</f>
        <v>0</v>
      </c>
      <c r="AA200" s="378">
        <f>'4.  2011-2014 LRAM'!AA397*AA197</f>
        <v>0</v>
      </c>
      <c r="AB200" s="378">
        <f>'4.  2011-2014 LRAM'!AB397*AB197</f>
        <v>0</v>
      </c>
      <c r="AC200" s="378">
        <f>'4.  2011-2014 LRAM'!AC397*AC197</f>
        <v>0</v>
      </c>
      <c r="AD200" s="378">
        <f>'4.  2011-2014 LRAM'!AD397*AD197</f>
        <v>0</v>
      </c>
      <c r="AE200" s="378">
        <f>'4.  2011-2014 LRAM'!AE397*AE197</f>
        <v>0</v>
      </c>
      <c r="AF200" s="378">
        <f>'4.  2011-2014 LRAM'!AF397*AF197</f>
        <v>0</v>
      </c>
      <c r="AG200" s="378">
        <f>'4.  2011-2014 LRAM'!AG397*AG197</f>
        <v>0</v>
      </c>
      <c r="AH200" s="378">
        <f>'4.  2011-2014 LRAM'!AH397*AH197</f>
        <v>0</v>
      </c>
      <c r="AI200" s="378">
        <f>'4.  2011-2014 LRAM'!AI397*AI197</f>
        <v>0</v>
      </c>
      <c r="AJ200" s="378">
        <f>'4.  2011-2014 LRAM'!AJ397*AJ197</f>
        <v>0</v>
      </c>
      <c r="AK200" s="378">
        <f>'4.  2011-2014 LRAM'!AK397*AK197</f>
        <v>0</v>
      </c>
      <c r="AL200" s="378">
        <f>'4.  2011-2014 LRAM'!AL397*AL197</f>
        <v>0</v>
      </c>
      <c r="AM200" s="619">
        <f>SUM(Y200:AL200)</f>
        <v>0</v>
      </c>
    </row>
    <row r="201" spans="2:39" ht="15">
      <c r="B201" s="324" t="s">
        <v>252</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LRAM'!Y527*Y197</f>
        <v>0</v>
      </c>
      <c r="Z201" s="378">
        <f>'4.  2011-2014 LRAM'!Z527*Z197</f>
        <v>0</v>
      </c>
      <c r="AA201" s="378">
        <f>'4.  2011-2014 LRAM'!AA527*AA197</f>
        <v>0</v>
      </c>
      <c r="AB201" s="378">
        <f>'4.  2011-2014 LRAM'!AB527*AB197</f>
        <v>0</v>
      </c>
      <c r="AC201" s="378">
        <f>'4.  2011-2014 LRAM'!AC527*AC197</f>
        <v>0</v>
      </c>
      <c r="AD201" s="378">
        <f>'4.  2011-2014 LRAM'!AD527*AD197</f>
        <v>0</v>
      </c>
      <c r="AE201" s="378">
        <f>'4.  2011-2014 LRAM'!AE527*AE197</f>
        <v>0</v>
      </c>
      <c r="AF201" s="378">
        <f>'4.  2011-2014 LRAM'!AF527*AF197</f>
        <v>0</v>
      </c>
      <c r="AG201" s="378">
        <f>'4.  2011-2014 LRAM'!AG527*AG197</f>
        <v>0</v>
      </c>
      <c r="AH201" s="378">
        <f>'4.  2011-2014 LRAM'!AH527*AH197</f>
        <v>0</v>
      </c>
      <c r="AI201" s="378">
        <f>'4.  2011-2014 LRAM'!AI527*AI197</f>
        <v>0</v>
      </c>
      <c r="AJ201" s="378">
        <f>'4.  2011-2014 LRAM'!AJ527*AJ197</f>
        <v>0</v>
      </c>
      <c r="AK201" s="378">
        <f>'4.  2011-2014 LRAM'!AK527*AK197</f>
        <v>0</v>
      </c>
      <c r="AL201" s="378">
        <f>'4.  2011-2014 LRAM'!AL527*AL197</f>
        <v>0</v>
      </c>
      <c r="AM201" s="619">
        <f>SUM(Y201:AL201)</f>
        <v>0</v>
      </c>
    </row>
    <row r="202" spans="2:39" ht="15">
      <c r="B202" s="324" t="s">
        <v>253</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Y123*Y197</f>
        <v>0</v>
      </c>
      <c r="Z202" s="378">
        <f>Z123*Z197</f>
        <v>0</v>
      </c>
      <c r="AA202" s="378">
        <f>AA123*AA197</f>
        <v>0</v>
      </c>
      <c r="AB202" s="378">
        <f>AB123*AB197</f>
        <v>0</v>
      </c>
      <c r="AC202" s="378">
        <f>AC123*AC197</f>
        <v>0</v>
      </c>
      <c r="AD202" s="378">
        <f>AD123*AD197</f>
        <v>0</v>
      </c>
      <c r="AE202" s="378">
        <f>AE123*AE197</f>
        <v>0</v>
      </c>
      <c r="AF202" s="378">
        <f>AF123*AF197</f>
        <v>0</v>
      </c>
      <c r="AG202" s="378">
        <f>AG123*AG197</f>
        <v>0</v>
      </c>
      <c r="AH202" s="378">
        <f>AH123*AH197</f>
        <v>0</v>
      </c>
      <c r="AI202" s="378">
        <f>AI123*AI197</f>
        <v>0</v>
      </c>
      <c r="AJ202" s="378">
        <f>AJ123*AJ197</f>
        <v>0</v>
      </c>
      <c r="AK202" s="378">
        <f>AK123*AK197</f>
        <v>0</v>
      </c>
      <c r="AL202" s="378">
        <f>AL123*AL197</f>
        <v>0</v>
      </c>
      <c r="AM202" s="619">
        <f>SUM(Y202:AL202)</f>
        <v>0</v>
      </c>
    </row>
    <row r="203" spans="2:39" ht="15">
      <c r="B203" s="324" t="s">
        <v>262</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Y194*Y197</f>
        <v>0</v>
      </c>
      <c r="Z203" s="378">
        <f>Z194*Z197</f>
        <v>0</v>
      </c>
      <c r="AA203" s="378">
        <f>AA194*AA197</f>
        <v>0</v>
      </c>
      <c r="AB203" s="378">
        <f>AB194*AB197</f>
        <v>0</v>
      </c>
      <c r="AC203" s="378">
        <f>AC194*AC197</f>
        <v>0</v>
      </c>
      <c r="AD203" s="378">
        <f>AD194*AD197</f>
        <v>0</v>
      </c>
      <c r="AE203" s="378">
        <f>AE194*AE197</f>
        <v>0</v>
      </c>
      <c r="AF203" s="378">
        <f>AF194*AF197</f>
        <v>0</v>
      </c>
      <c r="AG203" s="378">
        <f>AG194*AG197</f>
        <v>0</v>
      </c>
      <c r="AH203" s="378">
        <f>AH194*AH197</f>
        <v>0</v>
      </c>
      <c r="AI203" s="378">
        <f>AI194*AI197</f>
        <v>0</v>
      </c>
      <c r="AJ203" s="378">
        <f>AJ194*AJ197</f>
        <v>0</v>
      </c>
      <c r="AK203" s="378">
        <f>AK194*AK197</f>
        <v>0</v>
      </c>
      <c r="AL203" s="378">
        <f>AL194*AL197</f>
        <v>0</v>
      </c>
      <c r="AM203" s="619">
        <f>SUM(Y203:AL203)</f>
        <v>0</v>
      </c>
    </row>
    <row r="204" spans="2:39" ht="15.75">
      <c r="B204" s="349" t="s">
        <v>254</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SUM(Y198:Y203)</f>
        <v>0</v>
      </c>
      <c r="Z204" s="346">
        <f>SUM(Z198:Z203)</f>
        <v>0</v>
      </c>
      <c r="AA204" s="346">
        <f>SUM(AA198:AA203)</f>
        <v>0</v>
      </c>
      <c r="AB204" s="346">
        <f>SUM(AB198:AB203)</f>
        <v>0</v>
      </c>
      <c r="AC204" s="346">
        <f>SUM(AC198:AC203)</f>
        <v>0</v>
      </c>
      <c r="AD204" s="346">
        <f>SUM(AD198:AD203)</f>
        <v>0</v>
      </c>
      <c r="AE204" s="346">
        <f>SUM(AE198:AE203)</f>
        <v>0</v>
      </c>
      <c r="AF204" s="346">
        <f>SUM(AF198:AF203)</f>
        <v>0</v>
      </c>
      <c r="AG204" s="346">
        <f>SUM(AG198:AG203)</f>
        <v>0</v>
      </c>
      <c r="AH204" s="346">
        <f>SUM(AH198:AH203)</f>
        <v>0</v>
      </c>
      <c r="AI204" s="346">
        <f>SUM(AI198:AI203)</f>
        <v>0</v>
      </c>
      <c r="AJ204" s="346">
        <f>SUM(AJ198:AJ203)</f>
        <v>0</v>
      </c>
      <c r="AK204" s="346">
        <f>SUM(AK198:AK203)</f>
        <v>0</v>
      </c>
      <c r="AL204" s="346">
        <f>SUM(AL198:AL203)</f>
        <v>0</v>
      </c>
      <c r="AM204" s="407">
        <f>SUM(AM198:AM203)</f>
        <v>0</v>
      </c>
    </row>
    <row r="205" spans="2:39" ht="15.75">
      <c r="B205" s="349" t="s">
        <v>255</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Y195*Y197</f>
        <v>0</v>
      </c>
      <c r="Z205" s="347">
        <f>Z195*Z197</f>
        <v>0</v>
      </c>
      <c r="AA205" s="347">
        <f>AA195*AA197</f>
        <v>0</v>
      </c>
      <c r="AB205" s="347">
        <f>AB195*AB197</f>
        <v>0</v>
      </c>
      <c r="AC205" s="347">
        <f>AC195*AC197</f>
        <v>0</v>
      </c>
      <c r="AD205" s="347">
        <f>AD195*AD197</f>
        <v>0</v>
      </c>
      <c r="AE205" s="347">
        <f>AE195*AE197</f>
        <v>0</v>
      </c>
      <c r="AF205" s="347">
        <f>AF195*AF197</f>
        <v>0</v>
      </c>
      <c r="AG205" s="347">
        <f>AG195*AG197</f>
        <v>0</v>
      </c>
      <c r="AH205" s="347">
        <f>AH195*AH197</f>
        <v>0</v>
      </c>
      <c r="AI205" s="347">
        <f>AI195*AI197</f>
        <v>0</v>
      </c>
      <c r="AJ205" s="347">
        <f>AJ195*AJ197</f>
        <v>0</v>
      </c>
      <c r="AK205" s="347">
        <f>AK195*AK197</f>
        <v>0</v>
      </c>
      <c r="AL205" s="347">
        <f>AL195*AL197</f>
        <v>0</v>
      </c>
      <c r="AM205" s="407">
        <f>SUM(Y205:AL205)</f>
        <v>0</v>
      </c>
    </row>
    <row r="206" spans="2:39" ht="15.75">
      <c r="B206" s="349" t="s">
        <v>256</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439" t="s">
        <v>257</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SUMPRODUCT(E136:E192,Y136:Y192)</f>
        <v>3884850</v>
      </c>
      <c r="Z208" s="291">
        <f>SUMPRODUCT(E136:E192,Z136:Z192)</f>
        <v>1460662.3367221113</v>
      </c>
      <c r="AA208" s="291">
        <f>IF(AA134="kw",SUMPRODUCT($N$136:$N$192,$P$136:$P$192,AA136:AA192),SUMPRODUCT($E$136:$E$192,AA136:AA192))</f>
        <v>3011.7277351852831</v>
      </c>
      <c r="AB208" s="291">
        <f>IF(AB134="kw",SUMPRODUCT($N$136:$N$192,$P$136:$P$192,AB136:AB192),SUMPRODUCT($E$136:$E$192,AB136:AB192))</f>
        <v>0</v>
      </c>
      <c r="AC208" s="291">
        <f>IF(AC134="kw",SUMPRODUCT($N$136:$N$192,$P$136:$P$192,AC136:AC192),SUMPRODUCT($E$136:$E$192,AC136:AC192))</f>
        <v>0</v>
      </c>
      <c r="AD208" s="340">
        <f>'8.  Streetlighting'!M65</f>
        <v>5112.5856573705214</v>
      </c>
      <c r="AE208" s="291">
        <f>IF(AE134="kw",SUMPRODUCT($N$136:$N$192,$P$136:$P$192,AE136:AE192),SUMPRODUCT($E$136:$E$192,AE136:AE192))</f>
        <v>0</v>
      </c>
      <c r="AF208" s="291">
        <f>IF(AF134="kw",SUMPRODUCT($N$136:$N$192,$P$136:$P$192,AF136:AF192),SUMPRODUCT($E$136:$E$192,AF136:AF192))</f>
        <v>0</v>
      </c>
      <c r="AG208" s="291">
        <f>IF(AG134="kw",SUMPRODUCT($N$136:$N$192,$P$136:$P$192,AG136:AG192),SUMPRODUCT($E$136:$E$192,AG136:AG192))</f>
        <v>0</v>
      </c>
      <c r="AH208" s="291">
        <f>IF(AH134="kw",SUMPRODUCT($N$136:$N$192,$P$136:$P$192,AH136:AH192),SUMPRODUCT($E$136:$E$192,AH136:AH192))</f>
        <v>0</v>
      </c>
      <c r="AI208" s="291">
        <f>IF(AI134="kw",SUMPRODUCT($N$136:$N$192,$P$136:$P$192,AI136:AI192),SUMPRODUCT($E$136:$E$192,AI136:AI192))</f>
        <v>0</v>
      </c>
      <c r="AJ208" s="291">
        <f>IF(AJ134="kw",SUMPRODUCT($N$136:$N$192,$P$136:$P$192,AJ136:AJ192),SUMPRODUCT($E$136:$E$192,AJ136:AJ192))</f>
        <v>0</v>
      </c>
      <c r="AK208" s="291">
        <f>IF(AK134="kw",SUMPRODUCT($N$136:$N$192,$P$136:$P$192,AK136:AK192),SUMPRODUCT($E$136:$E$192,AK136:AK192))</f>
        <v>0</v>
      </c>
      <c r="AL208" s="291">
        <f>IF(AL134="kw",SUMPRODUCT($N$136:$N$192,$P$136:$P$192,AL136:AL192),SUMPRODUCT($E$136:$E$192,AL136:AL192))</f>
        <v>0</v>
      </c>
      <c r="AM208" s="348"/>
    </row>
    <row r="209" spans="2:39" ht="15">
      <c r="B209" s="439" t="s">
        <v>258</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SUMPRODUCT(F136:F192,Y136:Y192)</f>
        <v>3884850</v>
      </c>
      <c r="Z209" s="291">
        <f>SUMPRODUCT(F136:F192,Z136:Z192)</f>
        <v>1471989.7036235789</v>
      </c>
      <c r="AA209" s="291">
        <f>IF(AA134="kw",SUMPRODUCT($N$136:$N$192,$Q$136:$Q$192,AA136:AA192),SUMPRODUCT($F$136:$F$192,AA136:AA192))</f>
        <v>3046.1868625901488</v>
      </c>
      <c r="AB209" s="291">
        <f>IF(AB134="kw",SUMPRODUCT($N$136:$N$192,$Q$136:$Q$192,AB136:AB192),SUMPRODUCT($F$136:$F$192,AB136:AB192))</f>
        <v>0</v>
      </c>
      <c r="AC209" s="291">
        <f>IF(AC134="kw",SUMPRODUCT($N$136:$N$192,$Q$136:$Q$192,AC136:AC192),SUMPRODUCT($F$136:$F$192,AC136:AC192))</f>
        <v>0</v>
      </c>
      <c r="AD209" s="340">
        <f>'8.  Streetlighting'!M66</f>
        <v>5112.5856573705214</v>
      </c>
      <c r="AE209" s="291">
        <f>IF(AE134="kw",SUMPRODUCT($N$136:$N$192,$Q$136:$Q$192,AE136:AE192),SUMPRODUCT($F$136:$F$192,AE136:AE192))</f>
        <v>0</v>
      </c>
      <c r="AF209" s="291">
        <f>IF(AF134="kw",SUMPRODUCT($N$136:$N$192,$Q$136:$Q$192,AF136:AF192),SUMPRODUCT($F$136:$F$192,AF136:AF192))</f>
        <v>0</v>
      </c>
      <c r="AG209" s="291">
        <f>IF(AG134="kw",SUMPRODUCT($N$136:$N$192,$Q$136:$Q$192,AG136:AG192),SUMPRODUCT($F$136:$F$192,AG136:AG192))</f>
        <v>0</v>
      </c>
      <c r="AH209" s="291">
        <f>IF(AH134="kw",SUMPRODUCT($N$136:$N$192,$Q$136:$Q$192,AH136:AH192),SUMPRODUCT($F$136:$F$192,AH136:AH192))</f>
        <v>0</v>
      </c>
      <c r="AI209" s="291">
        <f>IF(AI134="kw",SUMPRODUCT($N$136:$N$192,$Q$136:$Q$192,AI136:AI192),SUMPRODUCT($F$136:$F$192,AI136:AI192))</f>
        <v>0</v>
      </c>
      <c r="AJ209" s="291">
        <f>IF(AJ134="kw",SUMPRODUCT($N$136:$N$192,$Q$136:$Q$192,AJ136:AJ192),SUMPRODUCT($F$136:$F$192,AJ136:AJ192))</f>
        <v>0</v>
      </c>
      <c r="AK209" s="291">
        <f>IF(AK134="kw",SUMPRODUCT($N$136:$N$192,$Q$136:$Q$192,AK136:AK192),SUMPRODUCT($F$136:$F$192,AK136:AK192))</f>
        <v>0</v>
      </c>
      <c r="AL209" s="291">
        <f>IF(AL134="kw",SUMPRODUCT($N$136:$N$192,$Q$136:$Q$192,AL136:AL192),SUMPRODUCT($F$136:$F$192,AL136:AL192))</f>
        <v>0</v>
      </c>
      <c r="AM209" s="337"/>
    </row>
    <row r="210" spans="2:39" ht="15">
      <c r="B210" s="439" t="s">
        <v>259</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SUMPRODUCT(G136:G192,Y136:Y192)</f>
        <v>3884850</v>
      </c>
      <c r="Z210" s="291">
        <f>SUMPRODUCT(G136:G192,Z136:Z192)</f>
        <v>1471989.7036235789</v>
      </c>
      <c r="AA210" s="291">
        <f>IF(AA134="kw",SUMPRODUCT($N$136:$N$192,$R$136:$R$192,AA136:AA192),SUMPRODUCT($G$136:$G$192,AA136:AA192))</f>
        <v>3046.1868625901488</v>
      </c>
      <c r="AB210" s="291">
        <f>IF(AB134="kw",SUMPRODUCT($N$136:$N$192,$R$136:$R$192,AB136:AB192),SUMPRODUCT($G$136:$G$192,AB136:AB192))</f>
        <v>0</v>
      </c>
      <c r="AC210" s="291">
        <f>IF(AC134="kw",SUMPRODUCT($N$136:$N$192,$R$136:$R$192,AC136:AC192),SUMPRODUCT($G$136:$G$192,AC136:AC192))</f>
        <v>0</v>
      </c>
      <c r="AD210" s="340">
        <f>'8.  Streetlighting'!M67</f>
        <v>5112.5856573705214</v>
      </c>
      <c r="AE210" s="291">
        <f>IF(AE134="kw",SUMPRODUCT($N$136:$N$192,$R$136:$R$192,AE136:AE192),SUMPRODUCT($G$136:$G$192,AE136:AE192))</f>
        <v>0</v>
      </c>
      <c r="AF210" s="291">
        <f>IF(AF134="kw",SUMPRODUCT($N$136:$N$192,$R$136:$R$192,AF136:AF192),SUMPRODUCT($G$136:$G$192,AF136:AF192))</f>
        <v>0</v>
      </c>
      <c r="AG210" s="291">
        <f>IF(AG134="kw",SUMPRODUCT($N$136:$N$192,$R$136:$R$192,AG136:AG192),SUMPRODUCT($G$136:$G$192,AG136:AG192))</f>
        <v>0</v>
      </c>
      <c r="AH210" s="291">
        <f>IF(AH134="kw",SUMPRODUCT($N$136:$N$192,$R$136:$R$192,AH136:AH192),SUMPRODUCT($G$136:$G$192,AH136:AH192))</f>
        <v>0</v>
      </c>
      <c r="AI210" s="291">
        <f>IF(AI134="kw",SUMPRODUCT($N$136:$N$192,$R$136:$R$192,AI136:AI192),SUMPRODUCT($G$136:$G$192,AI136:AI192))</f>
        <v>0</v>
      </c>
      <c r="AJ210" s="291">
        <f>IF(AJ134="kw",SUMPRODUCT($N$136:$N$192,$R$136:$R$192,AJ136:AJ192),SUMPRODUCT($G$136:$G$192,AJ136:AJ192))</f>
        <v>0</v>
      </c>
      <c r="AK210" s="291">
        <f>IF(AK134="kw",SUMPRODUCT($N$136:$N$192,$R$136:$R$192,AK136:AK192),SUMPRODUCT($G$136:$G$192,AK136:AK192))</f>
        <v>0</v>
      </c>
      <c r="AL210" s="291">
        <f>IF(AL134="kw",SUMPRODUCT($N$136:$N$192,$R$136:$R$192,AL136:AL192),SUMPRODUCT($G$136:$G$192,AL136:AL192))</f>
        <v>0</v>
      </c>
      <c r="AM210" s="337"/>
    </row>
    <row r="211" spans="2:39" ht="15">
      <c r="B211" s="440" t="s">
        <v>260</v>
      </c>
      <c r="C211" s="364"/>
      <c r="D211" s="384"/>
      <c r="E211" s="384"/>
      <c r="F211" s="384"/>
      <c r="G211" s="384"/>
      <c r="H211" s="384"/>
      <c r="I211" s="384"/>
      <c r="J211" s="384"/>
      <c r="K211" s="384"/>
      <c r="L211" s="384"/>
      <c r="M211" s="384"/>
      <c r="N211" s="384"/>
      <c r="O211" s="383"/>
      <c r="P211" s="384"/>
      <c r="Q211" s="384"/>
      <c r="R211" s="384"/>
      <c r="S211" s="364"/>
      <c r="T211" s="385"/>
      <c r="U211" s="385"/>
      <c r="V211" s="384"/>
      <c r="W211" s="384"/>
      <c r="X211" s="385"/>
      <c r="Y211" s="326">
        <f>SUMPRODUCT(H136:H192,Y136:Y192)</f>
        <v>3884850</v>
      </c>
      <c r="Z211" s="326">
        <f>SUMPRODUCT(H136:H192,Z136:Z192)</f>
        <v>1471989.7036235789</v>
      </c>
      <c r="AA211" s="326">
        <f>IF(AA134="kw",SUMPRODUCT($N$136:$N$192,$S$136:$S$192,AA136:AA192),SUMPRODUCT($H$136:$H$192,AA136:AA192))</f>
        <v>3046.1868625901488</v>
      </c>
      <c r="AB211" s="326">
        <f>IF(AB134="kw",SUMPRODUCT($N$136:$N$192,$S$136:$S$192,AB136:AB192),SUMPRODUCT($H$136:$H$192,AB136:AB192))</f>
        <v>0</v>
      </c>
      <c r="AC211" s="326">
        <f>IF(AC134="kw",SUMPRODUCT($N$136:$N$192,$S$136:$S$192,AC136:AC192),SUMPRODUCT($H$136:$H$192,AC136:AC192))</f>
        <v>0</v>
      </c>
      <c r="AD211" s="779">
        <f>'8.  Streetlighting'!M68</f>
        <v>5112.5856573705214</v>
      </c>
      <c r="AE211" s="326">
        <f>IF(AE134="kw",SUMPRODUCT($N$136:$N$192,$S$136:$S$192,AE136:AE192),SUMPRODUCT($H$136:$H$192,AE136:AE192))</f>
        <v>0</v>
      </c>
      <c r="AF211" s="326">
        <f>IF(AF134="kw",SUMPRODUCT($N$136:$N$192,$S$136:$S$192,AF136:AF192),SUMPRODUCT($H$136:$H$192,AF136:AF192))</f>
        <v>0</v>
      </c>
      <c r="AG211" s="326">
        <f>IF(AG134="kw",SUMPRODUCT($N$136:$N$192,$S$136:$S$192,AG136:AG192),SUMPRODUCT($H$136:$H$192,AG136:AG192))</f>
        <v>0</v>
      </c>
      <c r="AH211" s="326">
        <f>IF(AH134="kw",SUMPRODUCT($N$136:$N$192,$S$136:$S$192,AH136:AH192),SUMPRODUCT($H$136:$H$192,AH136:AH192))</f>
        <v>0</v>
      </c>
      <c r="AI211" s="326">
        <f>IF(AI134="kw",SUMPRODUCT($N$136:$N$192,$S$136:$S$192,AI136:AI192),SUMPRODUCT($H$136:$H$192,AI136:AI192))</f>
        <v>0</v>
      </c>
      <c r="AJ211" s="326">
        <f>IF(AJ134="kw",SUMPRODUCT($N$136:$N$192,$S$136:$S$192,AJ136:AJ192),SUMPRODUCT($H$136:$H$192,AJ136:AJ192))</f>
        <v>0</v>
      </c>
      <c r="AK211" s="326">
        <f>IF(AK134="kw",SUMPRODUCT($N$136:$N$192,$S$136:$S$192,AK136:AK192),SUMPRODUCT($H$136:$H$192,AK136:AK192))</f>
        <v>0</v>
      </c>
      <c r="AL211" s="326">
        <f>IF(AL134="kw",SUMPRODUCT($N$136:$N$192,$S$136:$S$192,AL136:AL192),SUMPRODUCT($H$136:$H$192,AL136:AL192))</f>
        <v>0</v>
      </c>
      <c r="AM211" s="386"/>
    </row>
    <row r="212" spans="2:39" ht="21" customHeight="1">
      <c r="B212" s="368" t="s">
        <v>488</v>
      </c>
      <c r="C212" s="387"/>
      <c r="D212" s="388"/>
      <c r="E212" s="388"/>
      <c r="F212" s="388"/>
      <c r="G212" s="388"/>
      <c r="H212" s="388"/>
      <c r="I212" s="388"/>
      <c r="J212" s="388"/>
      <c r="K212" s="388"/>
      <c r="L212" s="388"/>
      <c r="M212" s="388"/>
      <c r="N212" s="388"/>
      <c r="O212" s="388"/>
      <c r="P212" s="388"/>
      <c r="Q212" s="388"/>
      <c r="R212" s="388"/>
      <c r="S212" s="371"/>
      <c r="T212" s="372"/>
      <c r="U212" s="388"/>
      <c r="V212" s="388"/>
      <c r="W212" s="388"/>
      <c r="X212" s="388"/>
      <c r="Y212" s="409"/>
      <c r="Z212" s="409"/>
      <c r="AA212" s="409"/>
      <c r="AB212" s="409"/>
      <c r="AC212" s="409"/>
      <c r="AD212" s="409"/>
      <c r="AE212" s="409"/>
      <c r="AF212" s="409"/>
      <c r="AG212" s="409"/>
      <c r="AH212" s="409"/>
      <c r="AI212" s="409"/>
      <c r="AJ212" s="409"/>
      <c r="AK212" s="409"/>
      <c r="AL212" s="409"/>
      <c r="AM212" s="389"/>
    </row>
    <row r="213" ht="15"/>
    <row r="214" ht="15"/>
    <row r="215" spans="2:39" ht="15.75">
      <c r="B215" s="280" t="s">
        <v>263</v>
      </c>
      <c r="C215" s="281"/>
      <c r="D215" s="580" t="s">
        <v>445</v>
      </c>
      <c r="E215" s="253"/>
      <c r="F215" s="582"/>
      <c r="G215" s="253"/>
      <c r="H215" s="253"/>
      <c r="I215" s="253"/>
      <c r="J215" s="253"/>
      <c r="K215" s="253"/>
      <c r="L215" s="253"/>
      <c r="M215" s="253"/>
      <c r="N215" s="253"/>
      <c r="O215" s="281"/>
      <c r="P215" s="253"/>
      <c r="Q215" s="253"/>
      <c r="R215" s="253"/>
      <c r="S215" s="253"/>
      <c r="T215" s="253"/>
      <c r="U215" s="253"/>
      <c r="V215" s="253"/>
      <c r="W215" s="253"/>
      <c r="X215" s="253"/>
      <c r="Y215" s="270"/>
      <c r="Z215" s="267"/>
      <c r="AA215" s="267"/>
      <c r="AB215" s="267"/>
      <c r="AC215" s="267"/>
      <c r="AD215" s="267"/>
      <c r="AE215" s="267"/>
      <c r="AF215" s="267"/>
      <c r="AG215" s="267"/>
      <c r="AH215" s="267"/>
      <c r="AI215" s="267"/>
      <c r="AJ215" s="267"/>
      <c r="AK215" s="267"/>
      <c r="AL215" s="267"/>
      <c r="AM215" s="282"/>
    </row>
    <row r="216" spans="2:39" ht="33.75" customHeight="1">
      <c r="B216" s="844" t="s">
        <v>189</v>
      </c>
      <c r="C216" s="846" t="s">
        <v>33</v>
      </c>
      <c r="D216" s="284" t="s">
        <v>350</v>
      </c>
      <c r="E216" s="848" t="s">
        <v>187</v>
      </c>
      <c r="F216" s="849"/>
      <c r="G216" s="849"/>
      <c r="H216" s="849"/>
      <c r="I216" s="849"/>
      <c r="J216" s="849"/>
      <c r="K216" s="849"/>
      <c r="L216" s="849"/>
      <c r="M216" s="850"/>
      <c r="N216" s="854" t="s">
        <v>191</v>
      </c>
      <c r="O216" s="284" t="s">
        <v>351</v>
      </c>
      <c r="P216" s="848" t="s">
        <v>190</v>
      </c>
      <c r="Q216" s="849"/>
      <c r="R216" s="849"/>
      <c r="S216" s="849"/>
      <c r="T216" s="849"/>
      <c r="U216" s="849"/>
      <c r="V216" s="849"/>
      <c r="W216" s="849"/>
      <c r="X216" s="850"/>
      <c r="Y216" s="851" t="s">
        <v>215</v>
      </c>
      <c r="Z216" s="852"/>
      <c r="AA216" s="852"/>
      <c r="AB216" s="852"/>
      <c r="AC216" s="852"/>
      <c r="AD216" s="852"/>
      <c r="AE216" s="852"/>
      <c r="AF216" s="852"/>
      <c r="AG216" s="852"/>
      <c r="AH216" s="852"/>
      <c r="AI216" s="852"/>
      <c r="AJ216" s="852"/>
      <c r="AK216" s="852"/>
      <c r="AL216" s="852"/>
      <c r="AM216" s="853"/>
    </row>
    <row r="217" spans="2:39" ht="61.5" customHeight="1">
      <c r="B217" s="845"/>
      <c r="C217" s="847"/>
      <c r="D217" s="285">
        <v>2017</v>
      </c>
      <c r="E217" s="285">
        <v>2018</v>
      </c>
      <c r="F217" s="285">
        <v>2019</v>
      </c>
      <c r="G217" s="285">
        <v>2020</v>
      </c>
      <c r="H217" s="285">
        <v>2021</v>
      </c>
      <c r="I217" s="285">
        <v>2022</v>
      </c>
      <c r="J217" s="285">
        <v>2023</v>
      </c>
      <c r="K217" s="285">
        <v>2024</v>
      </c>
      <c r="L217" s="285">
        <v>2025</v>
      </c>
      <c r="M217" s="285">
        <v>2026</v>
      </c>
      <c r="N217" s="855"/>
      <c r="O217" s="285">
        <v>2017</v>
      </c>
      <c r="P217" s="285">
        <v>2018</v>
      </c>
      <c r="Q217" s="285">
        <v>2019</v>
      </c>
      <c r="R217" s="285">
        <v>2020</v>
      </c>
      <c r="S217" s="285">
        <v>2021</v>
      </c>
      <c r="T217" s="285">
        <v>2022</v>
      </c>
      <c r="U217" s="285">
        <v>2023</v>
      </c>
      <c r="V217" s="285">
        <v>2024</v>
      </c>
      <c r="W217" s="285">
        <v>2025</v>
      </c>
      <c r="X217" s="285">
        <v>2026</v>
      </c>
      <c r="Y217" s="285" t="str">
        <f>'1.  LRAMVA Summary'!D52</f>
        <v>Residential</v>
      </c>
      <c r="Z217" s="285" t="str">
        <f>'1.  LRAMVA Summary'!E52</f>
        <v>GS&lt;50 kW</v>
      </c>
      <c r="AA217" s="285" t="str">
        <f>'1.  LRAMVA Summary'!F52</f>
        <v>GS 50 to 4,999 kW</v>
      </c>
      <c r="AB217" s="285" t="str">
        <f>'1.  LRAMVA Summary'!G52</f>
        <v>Unmetered Scattered Load</v>
      </c>
      <c r="AC217" s="285" t="str">
        <f>'1.  LRAMVA Summary'!H52</f>
        <v>Sentinel Lighting</v>
      </c>
      <c r="AD217" s="285" t="str">
        <f>'1.  LRAMVA Summary'!I52</f>
        <v>Street Lighting</v>
      </c>
      <c r="AE217" s="285" t="str">
        <f>'1.  LRAMVA Summary'!J52</f>
        <v/>
      </c>
      <c r="AF217" s="285" t="str">
        <f>'1.  LRAMVA Summary'!K52</f>
        <v/>
      </c>
      <c r="AG217" s="285" t="str">
        <f>'1.  LRAMVA Summary'!L52</f>
        <v/>
      </c>
      <c r="AH217" s="285" t="str">
        <f>'1.  LRAMVA Summary'!M52</f>
        <v/>
      </c>
      <c r="AI217" s="285" t="str">
        <f>'1.  LRAMVA Summary'!N52</f>
        <v/>
      </c>
      <c r="AJ217" s="285" t="str">
        <f>'1.  LRAMVA Summary'!O52</f>
        <v/>
      </c>
      <c r="AK217" s="285" t="str">
        <f>'1.  LRAMVA Summary'!P52</f>
        <v/>
      </c>
      <c r="AL217" s="285" t="str">
        <f>'1.  LRAMVA Summary'!Q52</f>
        <v/>
      </c>
      <c r="AM217" s="287" t="str">
        <f>'1.  LRAMVA Summary'!R52</f>
        <v>Total</v>
      </c>
    </row>
    <row r="218" spans="1:39" ht="15.75" customHeight="1">
      <c r="A218" s="522"/>
      <c r="B218" s="521"/>
      <c r="C218" s="289"/>
      <c r="D218" s="289"/>
      <c r="E218" s="289"/>
      <c r="F218" s="289"/>
      <c r="G218" s="289"/>
      <c r="H218" s="289"/>
      <c r="I218" s="289"/>
      <c r="J218" s="289"/>
      <c r="K218" s="289"/>
      <c r="L218" s="289"/>
      <c r="M218" s="289"/>
      <c r="N218" s="290"/>
      <c r="O218" s="289"/>
      <c r="P218" s="289"/>
      <c r="Q218" s="289"/>
      <c r="R218" s="289"/>
      <c r="S218" s="289"/>
      <c r="T218" s="289"/>
      <c r="U218" s="289"/>
      <c r="V218" s="289"/>
      <c r="W218" s="289"/>
      <c r="X218" s="289"/>
      <c r="Y218" s="291" t="str">
        <f>'1.  LRAMVA Summary'!D53</f>
        <v>kWh</v>
      </c>
      <c r="Z218" s="291" t="str">
        <f>'1.  LRAMVA Summary'!E53</f>
        <v>kWh</v>
      </c>
      <c r="AA218" s="291" t="str">
        <f>'1.  LRAMVA Summary'!F53</f>
        <v>kW</v>
      </c>
      <c r="AB218" s="291" t="str">
        <f>'1.  LRAMVA Summary'!G53</f>
        <v>kWh</v>
      </c>
      <c r="AC218" s="291" t="str">
        <f>'1.  LRAMVA Summary'!H53</f>
        <v>kW</v>
      </c>
      <c r="AD218" s="291" t="str">
        <f>'1.  LRAMVA Summary'!I53</f>
        <v>kW</v>
      </c>
      <c r="AE218" s="291">
        <f>'1.  LRAMVA Summary'!J53</f>
        <v>0</v>
      </c>
      <c r="AF218" s="291">
        <f>'1.  LRAMVA Summary'!K53</f>
        <v>0</v>
      </c>
      <c r="AG218" s="291">
        <f>'1.  LRAMVA Summary'!L53</f>
        <v>0</v>
      </c>
      <c r="AH218" s="291">
        <f>'1.  LRAMVA Summary'!M53</f>
        <v>0</v>
      </c>
      <c r="AI218" s="291">
        <f>'1.  LRAMVA Summary'!N53</f>
        <v>0</v>
      </c>
      <c r="AJ218" s="291">
        <f>'1.  LRAMVA Summary'!O53</f>
        <v>0</v>
      </c>
      <c r="AK218" s="291">
        <f>'1.  LRAMVA Summary'!P53</f>
        <v>0</v>
      </c>
      <c r="AL218" s="291">
        <f>'1.  LRAMVA Summary'!Q53</f>
        <v>0</v>
      </c>
      <c r="AM218" s="292"/>
    </row>
    <row r="219" spans="1:39" ht="15.75" outlineLevel="1">
      <c r="A219" s="522"/>
      <c r="B219" s="502"/>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c r="Z219" s="291"/>
      <c r="AA219" s="291"/>
      <c r="AB219" s="291"/>
      <c r="AC219" s="291"/>
      <c r="AD219" s="291"/>
      <c r="AE219" s="291"/>
      <c r="AF219" s="291"/>
      <c r="AG219" s="291"/>
      <c r="AH219" s="291"/>
      <c r="AI219" s="291"/>
      <c r="AJ219" s="291"/>
      <c r="AK219" s="291"/>
      <c r="AL219" s="291"/>
      <c r="AM219" s="292"/>
    </row>
    <row r="220" spans="1:39" ht="15" outlineLevel="1">
      <c r="A220" s="519">
        <v>1</v>
      </c>
      <c r="B220" s="517" t="str">
        <f>VLOOKUP(A220,IESO_pgm,2)</f>
        <v>Save on Energy Coupon Program</v>
      </c>
      <c r="C220" s="291" t="s">
        <v>25</v>
      </c>
      <c r="D220" s="295">
        <v>3080007</v>
      </c>
      <c r="E220" s="295">
        <v>2479112</v>
      </c>
      <c r="F220" s="295">
        <v>2479112</v>
      </c>
      <c r="G220" s="295">
        <v>2479112</v>
      </c>
      <c r="H220" s="295">
        <v>2479112</v>
      </c>
      <c r="I220" s="295">
        <v>2479112</v>
      </c>
      <c r="J220" s="295">
        <v>2479112</v>
      </c>
      <c r="K220" s="295">
        <v>2479086</v>
      </c>
      <c r="L220" s="295">
        <v>2479086</v>
      </c>
      <c r="M220" s="295">
        <v>2472888</v>
      </c>
      <c r="N220" s="295">
        <f>VLOOKUP(A220,IESO_pgm,3)</f>
        <v>0</v>
      </c>
      <c r="O220" s="295">
        <v>214</v>
      </c>
      <c r="P220" s="295">
        <v>173</v>
      </c>
      <c r="Q220" s="295">
        <v>173</v>
      </c>
      <c r="R220" s="295">
        <v>173</v>
      </c>
      <c r="S220" s="295">
        <v>173</v>
      </c>
      <c r="T220" s="295">
        <v>173</v>
      </c>
      <c r="U220" s="295">
        <v>173</v>
      </c>
      <c r="V220" s="295">
        <v>173</v>
      </c>
      <c r="W220" s="295">
        <v>173</v>
      </c>
      <c r="X220" s="295">
        <v>173</v>
      </c>
      <c r="Y220" s="410">
        <v>1</v>
      </c>
      <c r="Z220" s="410"/>
      <c r="AA220" s="410"/>
      <c r="AB220" s="410"/>
      <c r="AC220" s="410"/>
      <c r="AD220" s="410"/>
      <c r="AE220" s="410"/>
      <c r="AF220" s="410"/>
      <c r="AG220" s="410"/>
      <c r="AH220" s="410"/>
      <c r="AI220" s="410"/>
      <c r="AJ220" s="410"/>
      <c r="AK220" s="410"/>
      <c r="AL220" s="410"/>
      <c r="AM220" s="296">
        <f>SUM(Y220:AL220)</f>
        <v>1</v>
      </c>
    </row>
    <row r="221" spans="2:39" ht="15" outlineLevel="1">
      <c r="B221" s="294" t="s">
        <v>261</v>
      </c>
      <c r="C221" s="291" t="s">
        <v>141</v>
      </c>
      <c r="D221" s="295"/>
      <c r="E221" s="295"/>
      <c r="F221" s="295"/>
      <c r="G221" s="295"/>
      <c r="H221" s="295"/>
      <c r="I221" s="295"/>
      <c r="J221" s="295"/>
      <c r="K221" s="295"/>
      <c r="L221" s="295"/>
      <c r="M221" s="295"/>
      <c r="N221" s="295">
        <f>N220</f>
        <v>0</v>
      </c>
      <c r="O221" s="295"/>
      <c r="P221" s="295"/>
      <c r="Q221" s="295"/>
      <c r="R221" s="295"/>
      <c r="S221" s="295"/>
      <c r="T221" s="295"/>
      <c r="U221" s="295"/>
      <c r="V221" s="295"/>
      <c r="W221" s="295"/>
      <c r="X221" s="295"/>
      <c r="Y221" s="411">
        <f>Y220</f>
        <v>1</v>
      </c>
      <c r="Z221" s="411">
        <f>Z220</f>
        <v>0</v>
      </c>
      <c r="AA221" s="411">
        <f>AA220</f>
        <v>0</v>
      </c>
      <c r="AB221" s="411">
        <f>AB220</f>
        <v>0</v>
      </c>
      <c r="AC221" s="411">
        <f>AC220</f>
        <v>0</v>
      </c>
      <c r="AD221" s="411">
        <f>AD220</f>
        <v>0</v>
      </c>
      <c r="AE221" s="411">
        <f>AE220</f>
        <v>0</v>
      </c>
      <c r="AF221" s="411">
        <f>AF220</f>
        <v>0</v>
      </c>
      <c r="AG221" s="411">
        <f>AG220</f>
        <v>0</v>
      </c>
      <c r="AH221" s="411">
        <f>AH220</f>
        <v>0</v>
      </c>
      <c r="AI221" s="411">
        <f>AI220</f>
        <v>0</v>
      </c>
      <c r="AJ221" s="411">
        <f>AJ220</f>
        <v>0</v>
      </c>
      <c r="AK221" s="411">
        <f>AK220</f>
        <v>0</v>
      </c>
      <c r="AL221" s="411">
        <f>AL220</f>
        <v>0</v>
      </c>
      <c r="AM221" s="297"/>
    </row>
    <row r="222" spans="2:39" ht="15.75" outlineLevel="1">
      <c r="B222" s="298"/>
      <c r="C222" s="299"/>
      <c r="D222" s="299"/>
      <c r="E222" s="299"/>
      <c r="F222" s="299"/>
      <c r="G222" s="299"/>
      <c r="H222" s="299"/>
      <c r="I222" s="299"/>
      <c r="J222" s="299"/>
      <c r="K222" s="299"/>
      <c r="L222" s="299"/>
      <c r="M222" s="299"/>
      <c r="N222" s="300"/>
      <c r="O222" s="299"/>
      <c r="P222" s="299"/>
      <c r="Q222" s="299"/>
      <c r="R222" s="299"/>
      <c r="S222" s="299"/>
      <c r="T222" s="299"/>
      <c r="U222" s="299"/>
      <c r="V222" s="299"/>
      <c r="W222" s="299"/>
      <c r="X222" s="299"/>
      <c r="Y222" s="412"/>
      <c r="Z222" s="413"/>
      <c r="AA222" s="413"/>
      <c r="AB222" s="413"/>
      <c r="AC222" s="413"/>
      <c r="AD222" s="413"/>
      <c r="AE222" s="413"/>
      <c r="AF222" s="413"/>
      <c r="AG222" s="413"/>
      <c r="AH222" s="413"/>
      <c r="AI222" s="413"/>
      <c r="AJ222" s="413"/>
      <c r="AK222" s="413"/>
      <c r="AL222" s="413"/>
      <c r="AM222" s="302"/>
    </row>
    <row r="223" spans="1:39" ht="15" outlineLevel="1">
      <c r="A223" s="519">
        <v>2</v>
      </c>
      <c r="B223" s="517" t="str">
        <f>VLOOKUP(A223,IESO_pgm,2)</f>
        <v>Save on Energy Instant Discount Program</v>
      </c>
      <c r="C223" s="291" t="s">
        <v>25</v>
      </c>
      <c r="D223" s="295">
        <v>2898005</v>
      </c>
      <c r="E223" s="295">
        <v>2098702</v>
      </c>
      <c r="F223" s="295">
        <v>2098702</v>
      </c>
      <c r="G223" s="295">
        <v>2098702</v>
      </c>
      <c r="H223" s="295">
        <v>2098702</v>
      </c>
      <c r="I223" s="295">
        <v>2098702</v>
      </c>
      <c r="J223" s="295">
        <v>2098702</v>
      </c>
      <c r="K223" s="295">
        <v>2098661</v>
      </c>
      <c r="L223" s="295">
        <v>2098661</v>
      </c>
      <c r="M223" s="295">
        <v>2098661</v>
      </c>
      <c r="N223" s="295">
        <f>VLOOKUP(A223,IESO_pgm,3)</f>
        <v>0</v>
      </c>
      <c r="O223" s="295">
        <v>199</v>
      </c>
      <c r="P223" s="295">
        <v>145</v>
      </c>
      <c r="Q223" s="295">
        <v>145</v>
      </c>
      <c r="R223" s="295">
        <v>145</v>
      </c>
      <c r="S223" s="295">
        <v>145</v>
      </c>
      <c r="T223" s="295">
        <v>145</v>
      </c>
      <c r="U223" s="295">
        <v>145</v>
      </c>
      <c r="V223" s="295">
        <v>145</v>
      </c>
      <c r="W223" s="295">
        <v>145</v>
      </c>
      <c r="X223" s="295">
        <v>145</v>
      </c>
      <c r="Y223" s="410">
        <v>1</v>
      </c>
      <c r="Z223" s="410"/>
      <c r="AA223" s="410"/>
      <c r="AB223" s="410"/>
      <c r="AC223" s="410"/>
      <c r="AD223" s="410"/>
      <c r="AE223" s="410"/>
      <c r="AF223" s="410"/>
      <c r="AG223" s="410"/>
      <c r="AH223" s="410"/>
      <c r="AI223" s="410"/>
      <c r="AJ223" s="410"/>
      <c r="AK223" s="410"/>
      <c r="AL223" s="410"/>
      <c r="AM223" s="296">
        <f>SUM(Y223:AL223)</f>
        <v>1</v>
      </c>
    </row>
    <row r="224" spans="2:39" ht="15" outlineLevel="1">
      <c r="B224" s="294" t="s">
        <v>261</v>
      </c>
      <c r="C224" s="291" t="s">
        <v>141</v>
      </c>
      <c r="D224" s="295"/>
      <c r="E224" s="295"/>
      <c r="F224" s="295"/>
      <c r="G224" s="295"/>
      <c r="H224" s="295"/>
      <c r="I224" s="295"/>
      <c r="J224" s="295"/>
      <c r="K224" s="295"/>
      <c r="L224" s="295"/>
      <c r="M224" s="295"/>
      <c r="N224" s="295">
        <f>N223</f>
        <v>0</v>
      </c>
      <c r="O224" s="295"/>
      <c r="P224" s="295"/>
      <c r="Q224" s="295"/>
      <c r="R224" s="295"/>
      <c r="S224" s="295"/>
      <c r="T224" s="295"/>
      <c r="U224" s="295"/>
      <c r="V224" s="295"/>
      <c r="W224" s="295"/>
      <c r="X224" s="295"/>
      <c r="Y224" s="411">
        <f>Y223</f>
        <v>1</v>
      </c>
      <c r="Z224" s="411">
        <f>Z223</f>
        <v>0</v>
      </c>
      <c r="AA224" s="411">
        <f>AA223</f>
        <v>0</v>
      </c>
      <c r="AB224" s="411">
        <f>AB223</f>
        <v>0</v>
      </c>
      <c r="AC224" s="411">
        <f>AC223</f>
        <v>0</v>
      </c>
      <c r="AD224" s="411">
        <f>AD223</f>
        <v>0</v>
      </c>
      <c r="AE224" s="411">
        <f>AE223</f>
        <v>0</v>
      </c>
      <c r="AF224" s="411">
        <f>AF223</f>
        <v>0</v>
      </c>
      <c r="AG224" s="411">
        <f>AG223</f>
        <v>0</v>
      </c>
      <c r="AH224" s="411">
        <f>AH223</f>
        <v>0</v>
      </c>
      <c r="AI224" s="411">
        <f>AI223</f>
        <v>0</v>
      </c>
      <c r="AJ224" s="411">
        <f>AJ223</f>
        <v>0</v>
      </c>
      <c r="AK224" s="411">
        <f>AK223</f>
        <v>0</v>
      </c>
      <c r="AL224" s="411">
        <f>AL223</f>
        <v>0</v>
      </c>
      <c r="AM224" s="297"/>
    </row>
    <row r="225" spans="2:39" ht="15.75" outlineLevel="1">
      <c r="B225" s="298"/>
      <c r="C225" s="299"/>
      <c r="D225" s="304"/>
      <c r="E225" s="304"/>
      <c r="F225" s="304"/>
      <c r="G225" s="304"/>
      <c r="H225" s="304"/>
      <c r="I225" s="304"/>
      <c r="J225" s="304"/>
      <c r="K225" s="304"/>
      <c r="L225" s="304"/>
      <c r="M225" s="304"/>
      <c r="N225" s="300"/>
      <c r="O225" s="304"/>
      <c r="P225" s="304"/>
      <c r="Q225" s="304"/>
      <c r="R225" s="304"/>
      <c r="S225" s="304"/>
      <c r="T225" s="304"/>
      <c r="U225" s="304"/>
      <c r="V225" s="304"/>
      <c r="W225" s="304"/>
      <c r="X225" s="304"/>
      <c r="Y225" s="412"/>
      <c r="Z225" s="413"/>
      <c r="AA225" s="413"/>
      <c r="AB225" s="413"/>
      <c r="AC225" s="413"/>
      <c r="AD225" s="413"/>
      <c r="AE225" s="413"/>
      <c r="AF225" s="413"/>
      <c r="AG225" s="413"/>
      <c r="AH225" s="413"/>
      <c r="AI225" s="413"/>
      <c r="AJ225" s="413"/>
      <c r="AK225" s="413"/>
      <c r="AL225" s="413"/>
      <c r="AM225" s="302"/>
    </row>
    <row r="226" spans="1:39" ht="30" outlineLevel="1">
      <c r="A226" s="519">
        <v>3</v>
      </c>
      <c r="B226" s="517" t="str">
        <f>VLOOKUP(A226,IESO_pgm,2)</f>
        <v>Save on Energy Heating &amp; Cooling Program</v>
      </c>
      <c r="C226" s="291" t="s">
        <v>25</v>
      </c>
      <c r="D226" s="295">
        <v>552975</v>
      </c>
      <c r="E226" s="295">
        <v>552975</v>
      </c>
      <c r="F226" s="295">
        <v>552975</v>
      </c>
      <c r="G226" s="295">
        <v>552975</v>
      </c>
      <c r="H226" s="295">
        <v>552975</v>
      </c>
      <c r="I226" s="295">
        <v>552975</v>
      </c>
      <c r="J226" s="295">
        <v>552975</v>
      </c>
      <c r="K226" s="295">
        <v>552975</v>
      </c>
      <c r="L226" s="295">
        <v>552975</v>
      </c>
      <c r="M226" s="295">
        <v>552975</v>
      </c>
      <c r="N226" s="295">
        <f>VLOOKUP(A226,IESO_pgm,3)</f>
        <v>0</v>
      </c>
      <c r="O226" s="295">
        <v>138</v>
      </c>
      <c r="P226" s="295">
        <v>138</v>
      </c>
      <c r="Q226" s="295">
        <v>138</v>
      </c>
      <c r="R226" s="295">
        <v>138</v>
      </c>
      <c r="S226" s="295">
        <v>138</v>
      </c>
      <c r="T226" s="295">
        <v>138</v>
      </c>
      <c r="U226" s="295">
        <v>138</v>
      </c>
      <c r="V226" s="295">
        <v>138</v>
      </c>
      <c r="W226" s="295">
        <v>138</v>
      </c>
      <c r="X226" s="295">
        <v>138</v>
      </c>
      <c r="Y226" s="410">
        <v>1</v>
      </c>
      <c r="Z226" s="410"/>
      <c r="AA226" s="410"/>
      <c r="AB226" s="410"/>
      <c r="AC226" s="410"/>
      <c r="AD226" s="410"/>
      <c r="AE226" s="410"/>
      <c r="AF226" s="410"/>
      <c r="AG226" s="410"/>
      <c r="AH226" s="410"/>
      <c r="AI226" s="410"/>
      <c r="AJ226" s="410"/>
      <c r="AK226" s="410"/>
      <c r="AL226" s="410"/>
      <c r="AM226" s="296">
        <f>SUM(Y226:AL226)</f>
        <v>1</v>
      </c>
    </row>
    <row r="227" spans="2:39" ht="15" outlineLevel="1">
      <c r="B227" s="294" t="s">
        <v>261</v>
      </c>
      <c r="C227" s="291" t="s">
        <v>141</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1</v>
      </c>
      <c r="Z227" s="411">
        <f>Z226</f>
        <v>0</v>
      </c>
      <c r="AA227" s="411">
        <f>AA226</f>
        <v>0</v>
      </c>
      <c r="AB227" s="411">
        <f>AB226</f>
        <v>0</v>
      </c>
      <c r="AC227" s="411">
        <f>AC226</f>
        <v>0</v>
      </c>
      <c r="AD227" s="411">
        <f>AD226</f>
        <v>0</v>
      </c>
      <c r="AE227" s="411">
        <f>AE226</f>
        <v>0</v>
      </c>
      <c r="AF227" s="411">
        <f>AF226</f>
        <v>0</v>
      </c>
      <c r="AG227" s="411">
        <f>AG226</f>
        <v>0</v>
      </c>
      <c r="AH227" s="411">
        <f>AH226</f>
        <v>0</v>
      </c>
      <c r="AI227" s="411">
        <f>AI226</f>
        <v>0</v>
      </c>
      <c r="AJ227" s="411">
        <f>AJ226</f>
        <v>0</v>
      </c>
      <c r="AK227" s="411">
        <f>AK226</f>
        <v>0</v>
      </c>
      <c r="AL227" s="411">
        <f>AL226</f>
        <v>0</v>
      </c>
      <c r="AM227" s="297"/>
    </row>
    <row r="228" spans="2:39" ht="15" outlineLevel="1">
      <c r="B228" s="294"/>
      <c r="C228" s="305"/>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2"/>
      <c r="Z228" s="412"/>
      <c r="AA228" s="412"/>
      <c r="AB228" s="412"/>
      <c r="AC228" s="412"/>
      <c r="AD228" s="412"/>
      <c r="AE228" s="412"/>
      <c r="AF228" s="412"/>
      <c r="AG228" s="412"/>
      <c r="AH228" s="412"/>
      <c r="AI228" s="412"/>
      <c r="AJ228" s="412"/>
      <c r="AK228" s="412"/>
      <c r="AL228" s="412"/>
      <c r="AM228" s="306"/>
    </row>
    <row r="229" spans="1:39" ht="15" outlineLevel="1">
      <c r="A229" s="519">
        <v>6</v>
      </c>
      <c r="B229" s="517" t="str">
        <f>VLOOKUP(A229,IESO_pgm,2)</f>
        <v>Save on Energy Audit Funding Program</v>
      </c>
      <c r="C229" s="291" t="s">
        <v>25</v>
      </c>
      <c r="D229" s="295">
        <v>130667</v>
      </c>
      <c r="E229" s="295">
        <v>130667</v>
      </c>
      <c r="F229" s="295">
        <v>130667</v>
      </c>
      <c r="G229" s="295">
        <v>130667</v>
      </c>
      <c r="H229" s="295">
        <v>130667</v>
      </c>
      <c r="I229" s="295">
        <v>130667</v>
      </c>
      <c r="J229" s="295">
        <v>130667</v>
      </c>
      <c r="K229" s="295">
        <v>130667</v>
      </c>
      <c r="L229" s="295">
        <v>130667</v>
      </c>
      <c r="M229" s="295">
        <v>112855</v>
      </c>
      <c r="N229" s="295">
        <f>VLOOKUP(A229,IESO_pgm,3)</f>
        <v>12</v>
      </c>
      <c r="O229" s="295">
        <v>6</v>
      </c>
      <c r="P229" s="295">
        <v>6</v>
      </c>
      <c r="Q229" s="295">
        <v>6</v>
      </c>
      <c r="R229" s="295">
        <v>6</v>
      </c>
      <c r="S229" s="295">
        <v>6</v>
      </c>
      <c r="T229" s="295">
        <v>6</v>
      </c>
      <c r="U229" s="295">
        <v>6</v>
      </c>
      <c r="V229" s="295">
        <v>6</v>
      </c>
      <c r="W229" s="295">
        <v>6</v>
      </c>
      <c r="X229" s="295">
        <v>5</v>
      </c>
      <c r="Y229" s="410"/>
      <c r="Z229" s="410">
        <v>0.50</v>
      </c>
      <c r="AA229" s="410">
        <v>0.50</v>
      </c>
      <c r="AB229" s="410"/>
      <c r="AC229" s="410"/>
      <c r="AD229" s="410"/>
      <c r="AE229" s="410"/>
      <c r="AF229" s="410"/>
      <c r="AG229" s="410"/>
      <c r="AH229" s="410"/>
      <c r="AI229" s="410"/>
      <c r="AJ229" s="410"/>
      <c r="AK229" s="410"/>
      <c r="AL229" s="410"/>
      <c r="AM229" s="296">
        <f>SUM(Y229:AL229)</f>
        <v>1</v>
      </c>
    </row>
    <row r="230" spans="2:39" ht="15" outlineLevel="1">
      <c r="B230" s="294" t="s">
        <v>261</v>
      </c>
      <c r="C230" s="291" t="s">
        <v>141</v>
      </c>
      <c r="D230" s="295"/>
      <c r="E230" s="295"/>
      <c r="F230" s="295"/>
      <c r="G230" s="295"/>
      <c r="H230" s="295"/>
      <c r="I230" s="295"/>
      <c r="J230" s="295"/>
      <c r="K230" s="295"/>
      <c r="L230" s="295"/>
      <c r="M230" s="295"/>
      <c r="N230" s="295">
        <f>N229</f>
        <v>12</v>
      </c>
      <c r="O230" s="295"/>
      <c r="P230" s="295"/>
      <c r="Q230" s="295"/>
      <c r="R230" s="295"/>
      <c r="S230" s="295"/>
      <c r="T230" s="295"/>
      <c r="U230" s="295"/>
      <c r="V230" s="295"/>
      <c r="W230" s="295"/>
      <c r="X230" s="295"/>
      <c r="Y230" s="411">
        <f>Y229</f>
        <v>0</v>
      </c>
      <c r="Z230" s="411">
        <f>Z229</f>
        <v>0.50</v>
      </c>
      <c r="AA230" s="411">
        <f>AA229</f>
        <v>0.50</v>
      </c>
      <c r="AB230" s="411">
        <f>AB229</f>
        <v>0</v>
      </c>
      <c r="AC230" s="411">
        <f>AC229</f>
        <v>0</v>
      </c>
      <c r="AD230" s="411">
        <f>AD229</f>
        <v>0</v>
      </c>
      <c r="AE230" s="411">
        <f>AE229</f>
        <v>0</v>
      </c>
      <c r="AF230" s="411">
        <f>AF229</f>
        <v>0</v>
      </c>
      <c r="AG230" s="411">
        <f>AG229</f>
        <v>0</v>
      </c>
      <c r="AH230" s="411">
        <f>AH229</f>
        <v>0</v>
      </c>
      <c r="AI230" s="411">
        <f>AI229</f>
        <v>0</v>
      </c>
      <c r="AJ230" s="411">
        <f>AJ229</f>
        <v>0</v>
      </c>
      <c r="AK230" s="411">
        <f>AK229</f>
        <v>0</v>
      </c>
      <c r="AL230" s="411">
        <f>AL229</f>
        <v>0</v>
      </c>
      <c r="AM230" s="297"/>
    </row>
    <row r="231" spans="2:39" ht="15" outlineLevel="1">
      <c r="B231" s="294"/>
      <c r="C231" s="305"/>
      <c r="D231" s="304"/>
      <c r="E231" s="304"/>
      <c r="F231" s="304"/>
      <c r="G231" s="304"/>
      <c r="H231" s="304"/>
      <c r="I231" s="304"/>
      <c r="J231" s="304"/>
      <c r="K231" s="304"/>
      <c r="L231" s="304"/>
      <c r="M231" s="304"/>
      <c r="N231" s="291"/>
      <c r="O231" s="304"/>
      <c r="P231" s="304"/>
      <c r="Q231" s="304"/>
      <c r="R231" s="304"/>
      <c r="S231" s="304"/>
      <c r="T231" s="304"/>
      <c r="U231" s="304"/>
      <c r="V231" s="304"/>
      <c r="W231" s="304"/>
      <c r="X231" s="304"/>
      <c r="Y231" s="412"/>
      <c r="Z231" s="412"/>
      <c r="AA231" s="412"/>
      <c r="AB231" s="412"/>
      <c r="AC231" s="412"/>
      <c r="AD231" s="412"/>
      <c r="AE231" s="412"/>
      <c r="AF231" s="412"/>
      <c r="AG231" s="412"/>
      <c r="AH231" s="412"/>
      <c r="AI231" s="412"/>
      <c r="AJ231" s="412"/>
      <c r="AK231" s="412"/>
      <c r="AL231" s="412"/>
      <c r="AM231" s="306"/>
    </row>
    <row r="232" spans="1:39" ht="15" outlineLevel="1">
      <c r="A232" s="519">
        <v>7</v>
      </c>
      <c r="B232" s="517" t="str">
        <f>VLOOKUP(A232,IESO_pgm,2)</f>
        <v>Save on Energy Retrofit Program</v>
      </c>
      <c r="C232" s="291" t="s">
        <v>25</v>
      </c>
      <c r="D232" s="295">
        <v>2776692</v>
      </c>
      <c r="E232" s="295">
        <v>2949396</v>
      </c>
      <c r="F232" s="295">
        <v>2949396</v>
      </c>
      <c r="G232" s="295">
        <v>2949396</v>
      </c>
      <c r="H232" s="295">
        <v>2949396</v>
      </c>
      <c r="I232" s="295">
        <v>2757954</v>
      </c>
      <c r="J232" s="295">
        <v>2757954</v>
      </c>
      <c r="K232" s="295">
        <v>2757954</v>
      </c>
      <c r="L232" s="295">
        <v>2757954</v>
      </c>
      <c r="M232" s="295">
        <v>2757954</v>
      </c>
      <c r="N232" s="295">
        <f>VLOOKUP(A232,IESO_pgm,3)</f>
        <v>12</v>
      </c>
      <c r="O232" s="295">
        <v>666</v>
      </c>
      <c r="P232" s="295">
        <v>757</v>
      </c>
      <c r="Q232" s="295">
        <v>757</v>
      </c>
      <c r="R232" s="295">
        <v>757</v>
      </c>
      <c r="S232" s="295">
        <v>757</v>
      </c>
      <c r="T232" s="295">
        <v>718</v>
      </c>
      <c r="U232" s="295">
        <v>718</v>
      </c>
      <c r="V232" s="295">
        <v>718</v>
      </c>
      <c r="W232" s="295">
        <v>718</v>
      </c>
      <c r="X232" s="295">
        <v>718</v>
      </c>
      <c r="Y232" s="410"/>
      <c r="Z232" s="410">
        <v>0.25263760099999999</v>
      </c>
      <c r="AA232" s="410">
        <v>0.47941786600000003</v>
      </c>
      <c r="AB232" s="410"/>
      <c r="AC232" s="410"/>
      <c r="AD232" s="410"/>
      <c r="AE232" s="410"/>
      <c r="AF232" s="410"/>
      <c r="AG232" s="410"/>
      <c r="AH232" s="410"/>
      <c r="AI232" s="410"/>
      <c r="AJ232" s="410"/>
      <c r="AK232" s="410"/>
      <c r="AL232" s="410"/>
      <c r="AM232" s="296">
        <f>SUM(Y232:AL232)</f>
        <v>0.73205546700000002</v>
      </c>
    </row>
    <row r="233" spans="2:39" ht="15" outlineLevel="1">
      <c r="B233" s="294" t="s">
        <v>261</v>
      </c>
      <c r="C233" s="291" t="s">
        <v>141</v>
      </c>
      <c r="D233" s="295"/>
      <c r="E233" s="295"/>
      <c r="F233" s="295"/>
      <c r="G233" s="295"/>
      <c r="H233" s="295"/>
      <c r="I233" s="295"/>
      <c r="J233" s="295"/>
      <c r="K233" s="295"/>
      <c r="L233" s="295"/>
      <c r="M233" s="295"/>
      <c r="N233" s="295">
        <f>N232</f>
        <v>12</v>
      </c>
      <c r="O233" s="295"/>
      <c r="P233" s="295"/>
      <c r="Q233" s="295"/>
      <c r="R233" s="295"/>
      <c r="S233" s="295"/>
      <c r="T233" s="295"/>
      <c r="U233" s="295"/>
      <c r="V233" s="295"/>
      <c r="W233" s="295"/>
      <c r="X233" s="295"/>
      <c r="Y233" s="411">
        <f>Y232</f>
        <v>0</v>
      </c>
      <c r="Z233" s="411">
        <f>Z232</f>
        <v>0.25263760099999999</v>
      </c>
      <c r="AA233" s="411">
        <f>AA232</f>
        <v>0.47941786600000003</v>
      </c>
      <c r="AB233" s="411">
        <f>AB232</f>
        <v>0</v>
      </c>
      <c r="AC233" s="411">
        <f>AC232</f>
        <v>0</v>
      </c>
      <c r="AD233" s="411">
        <f>AD232</f>
        <v>0</v>
      </c>
      <c r="AE233" s="411">
        <f>AE232</f>
        <v>0</v>
      </c>
      <c r="AF233" s="411">
        <f>AF232</f>
        <v>0</v>
      </c>
      <c r="AG233" s="411">
        <f>AG232</f>
        <v>0</v>
      </c>
      <c r="AH233" s="411">
        <f>AH232</f>
        <v>0</v>
      </c>
      <c r="AI233" s="411">
        <f>AI232</f>
        <v>0</v>
      </c>
      <c r="AJ233" s="411">
        <f>AJ232</f>
        <v>0</v>
      </c>
      <c r="AK233" s="411">
        <f>AK232</f>
        <v>0</v>
      </c>
      <c r="AL233" s="411">
        <f>AL232</f>
        <v>0</v>
      </c>
      <c r="AM233" s="297"/>
    </row>
    <row r="234" spans="2:39" ht="15" outlineLevel="1">
      <c r="B234" s="294"/>
      <c r="C234" s="291"/>
      <c r="D234" s="291"/>
      <c r="E234" s="291"/>
      <c r="F234" s="291"/>
      <c r="G234" s="291"/>
      <c r="H234" s="291"/>
      <c r="I234" s="291"/>
      <c r="J234" s="291"/>
      <c r="K234" s="291"/>
      <c r="L234" s="291"/>
      <c r="M234" s="291"/>
      <c r="N234" s="291"/>
      <c r="O234" s="291"/>
      <c r="P234" s="291"/>
      <c r="Q234" s="291"/>
      <c r="R234" s="291"/>
      <c r="S234" s="291"/>
      <c r="T234" s="291"/>
      <c r="U234" s="291"/>
      <c r="V234" s="291"/>
      <c r="W234" s="291"/>
      <c r="X234" s="291"/>
      <c r="Y234" s="422"/>
      <c r="Z234" s="423"/>
      <c r="AA234" s="423"/>
      <c r="AB234" s="423"/>
      <c r="AC234" s="423"/>
      <c r="AD234" s="423"/>
      <c r="AE234" s="423"/>
      <c r="AF234" s="423"/>
      <c r="AG234" s="423"/>
      <c r="AH234" s="423"/>
      <c r="AI234" s="423"/>
      <c r="AJ234" s="423"/>
      <c r="AK234" s="423"/>
      <c r="AL234" s="423"/>
      <c r="AM234" s="297"/>
    </row>
    <row r="235" spans="1:39" ht="30" outlineLevel="1">
      <c r="A235" s="519">
        <v>37</v>
      </c>
      <c r="B235" s="517" t="str">
        <f>VLOOKUP(A235,IESO_pgm,2)</f>
        <v>Home Energy Assessment &amp; Retrofit LDC Innovation Fund Pilot Program</v>
      </c>
      <c r="C235" s="291" t="s">
        <v>25</v>
      </c>
      <c r="D235" s="295">
        <v>106940</v>
      </c>
      <c r="E235" s="295">
        <v>106940</v>
      </c>
      <c r="F235" s="295">
        <v>106940</v>
      </c>
      <c r="G235" s="295">
        <v>106940</v>
      </c>
      <c r="H235" s="295">
        <v>106940</v>
      </c>
      <c r="I235" s="295">
        <v>106940</v>
      </c>
      <c r="J235" s="295">
        <v>106940</v>
      </c>
      <c r="K235" s="295">
        <v>106940</v>
      </c>
      <c r="L235" s="295">
        <v>106940</v>
      </c>
      <c r="M235" s="295">
        <v>106940</v>
      </c>
      <c r="N235" s="295">
        <f>VLOOKUP(A235,IESO_pgm,3)</f>
        <v>0</v>
      </c>
      <c r="O235" s="295">
        <v>20</v>
      </c>
      <c r="P235" s="295">
        <v>20</v>
      </c>
      <c r="Q235" s="295">
        <v>20</v>
      </c>
      <c r="R235" s="295">
        <v>20</v>
      </c>
      <c r="S235" s="295">
        <v>20</v>
      </c>
      <c r="T235" s="295">
        <v>20</v>
      </c>
      <c r="U235" s="295">
        <v>20</v>
      </c>
      <c r="V235" s="295">
        <v>20</v>
      </c>
      <c r="W235" s="295">
        <v>20</v>
      </c>
      <c r="X235" s="295">
        <v>20</v>
      </c>
      <c r="Y235" s="415">
        <v>1</v>
      </c>
      <c r="Z235" s="410"/>
      <c r="AA235" s="410"/>
      <c r="AB235" s="410"/>
      <c r="AC235" s="410"/>
      <c r="AD235" s="410"/>
      <c r="AE235" s="410"/>
      <c r="AF235" s="415"/>
      <c r="AG235" s="415"/>
      <c r="AH235" s="415"/>
      <c r="AI235" s="415"/>
      <c r="AJ235" s="415"/>
      <c r="AK235" s="415"/>
      <c r="AL235" s="415"/>
      <c r="AM235" s="296">
        <f>SUM(Y235:AL235)</f>
        <v>1</v>
      </c>
    </row>
    <row r="236" spans="2:39" ht="15" outlineLevel="1">
      <c r="B236" s="294" t="s">
        <v>261</v>
      </c>
      <c r="C236" s="291" t="s">
        <v>141</v>
      </c>
      <c r="D236" s="295"/>
      <c r="E236" s="295"/>
      <c r="F236" s="295"/>
      <c r="G236" s="295"/>
      <c r="H236" s="295"/>
      <c r="I236" s="295"/>
      <c r="J236" s="295"/>
      <c r="K236" s="295"/>
      <c r="L236" s="295"/>
      <c r="M236" s="295"/>
      <c r="N236" s="295">
        <f>N235</f>
        <v>0</v>
      </c>
      <c r="O236" s="295"/>
      <c r="P236" s="295"/>
      <c r="Q236" s="295"/>
      <c r="R236" s="295"/>
      <c r="S236" s="295"/>
      <c r="T236" s="295"/>
      <c r="U236" s="295"/>
      <c r="V236" s="295"/>
      <c r="W236" s="295"/>
      <c r="X236" s="295"/>
      <c r="Y236" s="411">
        <f>Y235</f>
        <v>1</v>
      </c>
      <c r="Z236" s="411">
        <f>Z235</f>
        <v>0</v>
      </c>
      <c r="AA236" s="411">
        <f>AA235</f>
        <v>0</v>
      </c>
      <c r="AB236" s="411">
        <f>AB235</f>
        <v>0</v>
      </c>
      <c r="AC236" s="411">
        <f>AC235</f>
        <v>0</v>
      </c>
      <c r="AD236" s="411">
        <f>AD235</f>
        <v>0</v>
      </c>
      <c r="AE236" s="411">
        <f>AE235</f>
        <v>0</v>
      </c>
      <c r="AF236" s="411">
        <f>AF235</f>
        <v>0</v>
      </c>
      <c r="AG236" s="411">
        <f>AG235</f>
        <v>0</v>
      </c>
      <c r="AH236" s="411">
        <f>AH235</f>
        <v>0</v>
      </c>
      <c r="AI236" s="411">
        <f>AI235</f>
        <v>0</v>
      </c>
      <c r="AJ236" s="411">
        <f>AJ235</f>
        <v>0</v>
      </c>
      <c r="AK236" s="411">
        <f>AK235</f>
        <v>0</v>
      </c>
      <c r="AL236" s="411">
        <f>AL235</f>
        <v>0</v>
      </c>
      <c r="AM236" s="311"/>
    </row>
    <row r="237" spans="2:39" ht="15" outlineLevel="1">
      <c r="B237" s="310"/>
      <c r="C237" s="312"/>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16"/>
      <c r="Z237" s="416"/>
      <c r="AA237" s="416"/>
      <c r="AB237" s="416"/>
      <c r="AC237" s="416"/>
      <c r="AD237" s="416"/>
      <c r="AE237" s="416"/>
      <c r="AF237" s="416"/>
      <c r="AG237" s="416"/>
      <c r="AH237" s="416"/>
      <c r="AI237" s="416"/>
      <c r="AJ237" s="416"/>
      <c r="AK237" s="416"/>
      <c r="AL237" s="416"/>
      <c r="AM237" s="313"/>
    </row>
    <row r="238" spans="1:39" ht="15" outlineLevel="1">
      <c r="A238" s="519">
        <v>53</v>
      </c>
      <c r="B238" s="517" t="str">
        <f>VLOOKUP(A238,IESO_pgm,2)</f>
        <v>Whole Home Pilot Program</v>
      </c>
      <c r="C238" s="291" t="s">
        <v>25</v>
      </c>
      <c r="D238" s="295">
        <v>36742</v>
      </c>
      <c r="E238" s="780">
        <v>36742</v>
      </c>
      <c r="F238" s="295">
        <v>36742</v>
      </c>
      <c r="G238" s="295">
        <v>36742</v>
      </c>
      <c r="H238" s="295">
        <v>36191</v>
      </c>
      <c r="I238" s="295">
        <v>35856</v>
      </c>
      <c r="J238" s="781">
        <v>35856</v>
      </c>
      <c r="K238" s="295">
        <v>35856</v>
      </c>
      <c r="L238" s="782">
        <v>35856</v>
      </c>
      <c r="M238" s="295">
        <v>35856</v>
      </c>
      <c r="N238" s="295">
        <f>VLOOKUP(A238,IESO_pgm,3)</f>
        <v>0</v>
      </c>
      <c r="O238" s="295">
        <v>5</v>
      </c>
      <c r="P238" s="295">
        <v>5</v>
      </c>
      <c r="Q238" s="295">
        <v>5</v>
      </c>
      <c r="R238" s="295">
        <v>5</v>
      </c>
      <c r="S238" s="295">
        <v>5</v>
      </c>
      <c r="T238" s="783">
        <v>5</v>
      </c>
      <c r="U238" s="295">
        <v>5</v>
      </c>
      <c r="V238" s="784">
        <v>5</v>
      </c>
      <c r="W238" s="784">
        <v>5</v>
      </c>
      <c r="X238" s="784">
        <v>5</v>
      </c>
      <c r="Y238" s="415">
        <v>1</v>
      </c>
      <c r="Z238" s="410"/>
      <c r="AA238" s="410"/>
      <c r="AB238" s="410"/>
      <c r="AC238" s="410"/>
      <c r="AD238" s="410"/>
      <c r="AE238" s="410"/>
      <c r="AF238" s="415"/>
      <c r="AG238" s="415"/>
      <c r="AH238" s="415"/>
      <c r="AI238" s="415"/>
      <c r="AJ238" s="415"/>
      <c r="AK238" s="415"/>
      <c r="AL238" s="415"/>
      <c r="AM238" s="296">
        <f>SUM(Y238:AL238)</f>
        <v>1</v>
      </c>
    </row>
    <row r="239" spans="2:39" ht="15" outlineLevel="1">
      <c r="B239" s="294" t="s">
        <v>261</v>
      </c>
      <c r="C239" s="291" t="s">
        <v>141</v>
      </c>
      <c r="D239" s="295"/>
      <c r="E239" s="295"/>
      <c r="F239" s="295"/>
      <c r="G239" s="295"/>
      <c r="H239" s="295"/>
      <c r="I239" s="295"/>
      <c r="J239" s="295"/>
      <c r="K239" s="295"/>
      <c r="L239" s="295"/>
      <c r="M239" s="295"/>
      <c r="N239" s="295">
        <f>N238</f>
        <v>0</v>
      </c>
      <c r="O239" s="295"/>
      <c r="P239" s="295"/>
      <c r="Q239" s="295"/>
      <c r="R239" s="295"/>
      <c r="S239" s="295"/>
      <c r="T239" s="295"/>
      <c r="U239" s="295"/>
      <c r="V239" s="295"/>
      <c r="W239" s="295"/>
      <c r="X239" s="295"/>
      <c r="Y239" s="411">
        <f>Y238</f>
        <v>1</v>
      </c>
      <c r="Z239" s="411">
        <f>Z238</f>
        <v>0</v>
      </c>
      <c r="AA239" s="411">
        <f>AA238</f>
        <v>0</v>
      </c>
      <c r="AB239" s="411">
        <f>AB238</f>
        <v>0</v>
      </c>
      <c r="AC239" s="411">
        <f>AC238</f>
        <v>0</v>
      </c>
      <c r="AD239" s="411">
        <f>AD238</f>
        <v>0</v>
      </c>
      <c r="AE239" s="411">
        <f>AE238</f>
        <v>0</v>
      </c>
      <c r="AF239" s="411">
        <f>AF238</f>
        <v>0</v>
      </c>
      <c r="AG239" s="411">
        <f>AG238</f>
        <v>0</v>
      </c>
      <c r="AH239" s="411">
        <f>AH238</f>
        <v>0</v>
      </c>
      <c r="AI239" s="411">
        <f>AI238</f>
        <v>0</v>
      </c>
      <c r="AJ239" s="411">
        <f>AJ238</f>
        <v>0</v>
      </c>
      <c r="AK239" s="411">
        <f>AK238</f>
        <v>0</v>
      </c>
      <c r="AL239" s="411">
        <f>AL238</f>
        <v>0</v>
      </c>
      <c r="AM239" s="311"/>
    </row>
    <row r="240" spans="2:39" ht="15" outlineLevel="1">
      <c r="B240" s="314"/>
      <c r="C240" s="312"/>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416"/>
      <c r="Z240" s="417"/>
      <c r="AA240" s="416"/>
      <c r="AB240" s="416"/>
      <c r="AC240" s="416"/>
      <c r="AD240" s="416"/>
      <c r="AE240" s="416"/>
      <c r="AF240" s="416"/>
      <c r="AG240" s="416"/>
      <c r="AH240" s="416"/>
      <c r="AI240" s="416"/>
      <c r="AJ240" s="416"/>
      <c r="AK240" s="416"/>
      <c r="AL240" s="416"/>
      <c r="AM240" s="313"/>
    </row>
    <row r="241" spans="2:39" ht="15" hidden="1" outlineLevel="1">
      <c r="B241" s="314"/>
      <c r="C241" s="312"/>
      <c r="D241" s="316"/>
      <c r="E241" s="316"/>
      <c r="F241" s="316"/>
      <c r="G241" s="316"/>
      <c r="H241" s="316"/>
      <c r="I241" s="316"/>
      <c r="J241" s="316"/>
      <c r="K241" s="316"/>
      <c r="L241" s="316"/>
      <c r="M241" s="316"/>
      <c r="N241" s="291"/>
      <c r="O241" s="316"/>
      <c r="P241" s="316"/>
      <c r="Q241" s="316"/>
      <c r="R241" s="316"/>
      <c r="S241" s="316"/>
      <c r="T241" s="316"/>
      <c r="U241" s="316"/>
      <c r="V241" s="316"/>
      <c r="W241" s="316"/>
      <c r="X241" s="316"/>
      <c r="Y241" s="416"/>
      <c r="Z241" s="417"/>
      <c r="AA241" s="416"/>
      <c r="AB241" s="416"/>
      <c r="AC241" s="416"/>
      <c r="AD241" s="416"/>
      <c r="AE241" s="416"/>
      <c r="AF241" s="416"/>
      <c r="AG241" s="416"/>
      <c r="AH241" s="416"/>
      <c r="AI241" s="416"/>
      <c r="AJ241" s="416"/>
      <c r="AK241" s="416"/>
      <c r="AL241" s="416"/>
      <c r="AM241" s="313"/>
    </row>
    <row r="242" spans="2:39" ht="15" hidden="1" outlineLevel="1">
      <c r="B242" s="314"/>
      <c r="C242" s="312"/>
      <c r="D242" s="316"/>
      <c r="E242" s="316"/>
      <c r="F242" s="316"/>
      <c r="G242" s="316"/>
      <c r="H242" s="316"/>
      <c r="I242" s="316"/>
      <c r="J242" s="316"/>
      <c r="K242" s="316"/>
      <c r="L242" s="316"/>
      <c r="M242" s="316"/>
      <c r="N242" s="291"/>
      <c r="O242" s="316"/>
      <c r="P242" s="316"/>
      <c r="Q242" s="316"/>
      <c r="R242" s="316"/>
      <c r="S242" s="316"/>
      <c r="T242" s="316"/>
      <c r="U242" s="316"/>
      <c r="V242" s="316"/>
      <c r="W242" s="316"/>
      <c r="X242" s="316"/>
      <c r="Y242" s="416"/>
      <c r="Z242" s="416"/>
      <c r="AA242" s="416"/>
      <c r="AB242" s="416"/>
      <c r="AC242" s="416"/>
      <c r="AD242" s="416"/>
      <c r="AE242" s="416"/>
      <c r="AF242" s="416"/>
      <c r="AG242" s="416"/>
      <c r="AH242" s="416"/>
      <c r="AI242" s="416"/>
      <c r="AJ242" s="416"/>
      <c r="AK242" s="416"/>
      <c r="AL242" s="416"/>
      <c r="AM242" s="313"/>
    </row>
    <row r="243" spans="2:39" ht="15" hidden="1" outlineLevel="1">
      <c r="B243" s="314"/>
      <c r="C243" s="312"/>
      <c r="D243" s="316"/>
      <c r="E243" s="316"/>
      <c r="F243" s="316"/>
      <c r="G243" s="316"/>
      <c r="H243" s="316"/>
      <c r="I243" s="316"/>
      <c r="J243" s="316"/>
      <c r="K243" s="316"/>
      <c r="L243" s="316"/>
      <c r="M243" s="316"/>
      <c r="N243" s="291"/>
      <c r="O243" s="316"/>
      <c r="P243" s="316"/>
      <c r="Q243" s="316"/>
      <c r="R243" s="316"/>
      <c r="S243" s="316"/>
      <c r="T243" s="316"/>
      <c r="U243" s="316"/>
      <c r="V243" s="316"/>
      <c r="W243" s="316"/>
      <c r="X243" s="316"/>
      <c r="Y243" s="416"/>
      <c r="Z243" s="417"/>
      <c r="AA243" s="416"/>
      <c r="AB243" s="416"/>
      <c r="AC243" s="416"/>
      <c r="AD243" s="416"/>
      <c r="AE243" s="416"/>
      <c r="AF243" s="416"/>
      <c r="AG243" s="416"/>
      <c r="AH243" s="416"/>
      <c r="AI243" s="416"/>
      <c r="AJ243" s="416"/>
      <c r="AK243" s="416"/>
      <c r="AL243" s="416"/>
      <c r="AM243" s="313"/>
    </row>
    <row r="244" spans="2:39" ht="15" hidden="1" outlineLevel="1">
      <c r="B244" s="29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21"/>
      <c r="AA244" s="421"/>
      <c r="AB244" s="421"/>
      <c r="AC244" s="421"/>
      <c r="AD244" s="421"/>
      <c r="AE244" s="421"/>
      <c r="AF244" s="421"/>
      <c r="AG244" s="421"/>
      <c r="AH244" s="421"/>
      <c r="AI244" s="421"/>
      <c r="AJ244" s="421"/>
      <c r="AK244" s="421"/>
      <c r="AL244" s="421"/>
      <c r="AM244" s="306"/>
    </row>
    <row r="245" spans="2:39" ht="15" hidden="1" outlineLevel="1">
      <c r="B245" s="310"/>
      <c r="C245" s="312"/>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22"/>
      <c r="Z245" s="422"/>
      <c r="AA245" s="412"/>
      <c r="AB245" s="412"/>
      <c r="AC245" s="412"/>
      <c r="AD245" s="412"/>
      <c r="AE245" s="412"/>
      <c r="AF245" s="412"/>
      <c r="AG245" s="412"/>
      <c r="AH245" s="412"/>
      <c r="AI245" s="412"/>
      <c r="AJ245" s="412"/>
      <c r="AK245" s="412"/>
      <c r="AL245" s="412"/>
      <c r="AM245" s="306"/>
    </row>
    <row r="246" spans="2:39" ht="15" hidden="1" outlineLevel="1">
      <c r="B246" s="314"/>
      <c r="C246" s="312"/>
      <c r="D246" s="291"/>
      <c r="E246" s="291"/>
      <c r="F246" s="291"/>
      <c r="G246" s="291"/>
      <c r="H246" s="291"/>
      <c r="I246" s="291"/>
      <c r="J246" s="291"/>
      <c r="K246" s="291"/>
      <c r="L246" s="291"/>
      <c r="M246" s="291"/>
      <c r="N246" s="291"/>
      <c r="O246" s="291"/>
      <c r="P246" s="291"/>
      <c r="Q246" s="291"/>
      <c r="R246" s="291"/>
      <c r="S246" s="291"/>
      <c r="T246" s="291"/>
      <c r="U246" s="291"/>
      <c r="V246" s="291"/>
      <c r="W246" s="291"/>
      <c r="X246" s="291"/>
      <c r="Y246" s="412"/>
      <c r="Z246" s="412"/>
      <c r="AA246" s="412"/>
      <c r="AB246" s="412"/>
      <c r="AC246" s="412"/>
      <c r="AD246" s="412"/>
      <c r="AE246" s="412"/>
      <c r="AF246" s="412"/>
      <c r="AG246" s="412"/>
      <c r="AH246" s="412"/>
      <c r="AI246" s="412"/>
      <c r="AJ246" s="412"/>
      <c r="AK246" s="412"/>
      <c r="AL246" s="412"/>
      <c r="AM246" s="306"/>
    </row>
    <row r="247" spans="2:40" ht="15" hidden="1" outlineLevel="1">
      <c r="B247" s="314"/>
      <c r="C247" s="312"/>
      <c r="D247" s="316"/>
      <c r="E247" s="316"/>
      <c r="F247" s="316"/>
      <c r="G247" s="316"/>
      <c r="H247" s="316"/>
      <c r="I247" s="316"/>
      <c r="J247" s="316"/>
      <c r="K247" s="316"/>
      <c r="L247" s="316"/>
      <c r="M247" s="316"/>
      <c r="N247" s="291"/>
      <c r="O247" s="291"/>
      <c r="P247" s="291"/>
      <c r="Q247" s="291"/>
      <c r="R247" s="291"/>
      <c r="S247" s="291"/>
      <c r="T247" s="291"/>
      <c r="U247" s="291"/>
      <c r="V247" s="291"/>
      <c r="W247" s="291"/>
      <c r="X247" s="291"/>
      <c r="Y247" s="412"/>
      <c r="Z247" s="412"/>
      <c r="AA247" s="412"/>
      <c r="AB247" s="412"/>
      <c r="AC247" s="412"/>
      <c r="AD247" s="412"/>
      <c r="AE247" s="412"/>
      <c r="AF247" s="412"/>
      <c r="AG247" s="412"/>
      <c r="AH247" s="412"/>
      <c r="AI247" s="412"/>
      <c r="AJ247" s="412"/>
      <c r="AK247" s="412"/>
      <c r="AL247" s="412"/>
      <c r="AM247" s="301"/>
      <c r="AN247" s="620"/>
    </row>
    <row r="248" spans="2:39" ht="15" hidden="1" outlineLevel="1">
      <c r="B248" s="314"/>
      <c r="C248" s="312"/>
      <c r="D248" s="316"/>
      <c r="E248" s="316"/>
      <c r="F248" s="316"/>
      <c r="G248" s="316"/>
      <c r="H248" s="316"/>
      <c r="I248" s="316"/>
      <c r="J248" s="316"/>
      <c r="K248" s="316"/>
      <c r="L248" s="316"/>
      <c r="M248" s="316"/>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06"/>
    </row>
    <row r="249" spans="1:39" s="283" customFormat="1" ht="15" hidden="1" outlineLevel="1">
      <c r="A249" s="519"/>
      <c r="B249" s="324"/>
      <c r="C249" s="291"/>
      <c r="D249" s="291"/>
      <c r="E249" s="291"/>
      <c r="F249" s="291"/>
      <c r="G249" s="291"/>
      <c r="H249" s="291"/>
      <c r="I249" s="291"/>
      <c r="J249" s="291"/>
      <c r="K249" s="291"/>
      <c r="L249" s="291"/>
      <c r="M249" s="291"/>
      <c r="N249" s="291"/>
      <c r="O249" s="291"/>
      <c r="P249" s="291"/>
      <c r="Q249" s="291"/>
      <c r="R249" s="291"/>
      <c r="S249" s="291"/>
      <c r="T249" s="291"/>
      <c r="U249" s="291"/>
      <c r="V249" s="291"/>
      <c r="W249" s="291"/>
      <c r="X249" s="291"/>
      <c r="Y249" s="412"/>
      <c r="Z249" s="412"/>
      <c r="AA249" s="412"/>
      <c r="AB249" s="412"/>
      <c r="AC249" s="412"/>
      <c r="AD249" s="412"/>
      <c r="AE249" s="416"/>
      <c r="AF249" s="416"/>
      <c r="AG249" s="416"/>
      <c r="AH249" s="416"/>
      <c r="AI249" s="416"/>
      <c r="AJ249" s="416"/>
      <c r="AK249" s="416"/>
      <c r="AL249" s="416"/>
      <c r="AM249" s="313"/>
    </row>
    <row r="250" spans="2:39" ht="15" hidden="1" outlineLevel="1">
      <c r="B250" s="294"/>
      <c r="C250" s="291"/>
      <c r="D250" s="291"/>
      <c r="E250" s="291"/>
      <c r="F250" s="291"/>
      <c r="G250" s="291"/>
      <c r="H250" s="291"/>
      <c r="I250" s="291"/>
      <c r="J250" s="291"/>
      <c r="K250" s="291"/>
      <c r="L250" s="291"/>
      <c r="M250" s="291"/>
      <c r="N250" s="291"/>
      <c r="O250" s="291"/>
      <c r="P250" s="291"/>
      <c r="Q250" s="291"/>
      <c r="R250" s="291"/>
      <c r="S250" s="291"/>
      <c r="T250" s="291"/>
      <c r="U250" s="291"/>
      <c r="V250" s="291"/>
      <c r="W250" s="291"/>
      <c r="X250" s="291"/>
      <c r="Y250" s="422"/>
      <c r="Z250" s="425"/>
      <c r="AA250" s="425"/>
      <c r="AB250" s="425"/>
      <c r="AC250" s="425"/>
      <c r="AD250" s="425"/>
      <c r="AE250" s="425"/>
      <c r="AF250" s="425"/>
      <c r="AG250" s="425"/>
      <c r="AH250" s="425"/>
      <c r="AI250" s="425"/>
      <c r="AJ250" s="425"/>
      <c r="AK250" s="425"/>
      <c r="AL250" s="425"/>
      <c r="AM250" s="306"/>
    </row>
    <row r="251" spans="2:39" ht="15" hidden="1" outlineLevel="1">
      <c r="B251" s="310"/>
      <c r="C251" s="312"/>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23"/>
      <c r="Z251" s="424"/>
      <c r="AA251" s="424"/>
      <c r="AB251" s="424"/>
      <c r="AC251" s="424"/>
      <c r="AD251" s="424"/>
      <c r="AE251" s="424"/>
      <c r="AF251" s="424"/>
      <c r="AG251" s="424"/>
      <c r="AH251" s="424"/>
      <c r="AI251" s="424"/>
      <c r="AJ251" s="424"/>
      <c r="AK251" s="424"/>
      <c r="AL251" s="424"/>
      <c r="AM251" s="297"/>
    </row>
    <row r="252" spans="2:39" ht="15" hidden="1" outlineLevel="1">
      <c r="B252" s="314"/>
      <c r="C252" s="312"/>
      <c r="D252" s="291"/>
      <c r="E252" s="291"/>
      <c r="F252" s="291"/>
      <c r="G252" s="291"/>
      <c r="H252" s="291"/>
      <c r="I252" s="291"/>
      <c r="J252" s="291"/>
      <c r="K252" s="291"/>
      <c r="L252" s="291"/>
      <c r="M252" s="291"/>
      <c r="N252" s="291"/>
      <c r="O252" s="291"/>
      <c r="P252" s="291"/>
      <c r="Q252" s="291"/>
      <c r="R252" s="291"/>
      <c r="S252" s="291"/>
      <c r="T252" s="291"/>
      <c r="U252" s="291"/>
      <c r="V252" s="291"/>
      <c r="W252" s="291"/>
      <c r="X252" s="291"/>
      <c r="Y252" s="412"/>
      <c r="Z252" s="412"/>
      <c r="AA252" s="412"/>
      <c r="AB252" s="412"/>
      <c r="AC252" s="412"/>
      <c r="AD252" s="412"/>
      <c r="AE252" s="412"/>
      <c r="AF252" s="412"/>
      <c r="AG252" s="412"/>
      <c r="AH252" s="412"/>
      <c r="AI252" s="412"/>
      <c r="AJ252" s="412"/>
      <c r="AK252" s="412"/>
      <c r="AL252" s="412"/>
      <c r="AM252" s="306"/>
    </row>
    <row r="253" spans="2:39" ht="15" hidden="1" outlineLevel="1">
      <c r="B253" s="314"/>
      <c r="C253" s="312"/>
      <c r="D253" s="316"/>
      <c r="E253" s="316"/>
      <c r="F253" s="316"/>
      <c r="G253" s="316"/>
      <c r="H253" s="316"/>
      <c r="I253" s="316"/>
      <c r="J253" s="316"/>
      <c r="K253" s="316"/>
      <c r="L253" s="316"/>
      <c r="M253" s="316"/>
      <c r="N253" s="291"/>
      <c r="O253" s="291"/>
      <c r="P253" s="291"/>
      <c r="Q253" s="291"/>
      <c r="R253" s="291"/>
      <c r="S253" s="291"/>
      <c r="T253" s="291"/>
      <c r="U253" s="291"/>
      <c r="V253" s="291"/>
      <c r="W253" s="291"/>
      <c r="X253" s="291"/>
      <c r="Y253" s="412"/>
      <c r="Z253" s="412"/>
      <c r="AA253" s="412"/>
      <c r="AB253" s="412"/>
      <c r="AC253" s="412"/>
      <c r="AD253" s="412"/>
      <c r="AE253" s="412"/>
      <c r="AF253" s="412"/>
      <c r="AG253" s="412"/>
      <c r="AH253" s="412"/>
      <c r="AI253" s="412"/>
      <c r="AJ253" s="412"/>
      <c r="AK253" s="412"/>
      <c r="AL253" s="412"/>
      <c r="AM253" s="306"/>
    </row>
    <row r="254" spans="2:39" ht="15" hidden="1" outlineLevel="1">
      <c r="B254" s="314"/>
      <c r="C254" s="312"/>
      <c r="D254" s="316"/>
      <c r="E254" s="316"/>
      <c r="F254" s="316"/>
      <c r="G254" s="316"/>
      <c r="H254" s="316"/>
      <c r="I254" s="316"/>
      <c r="J254" s="316"/>
      <c r="K254" s="316"/>
      <c r="L254" s="316"/>
      <c r="M254" s="316"/>
      <c r="N254" s="291"/>
      <c r="O254" s="291"/>
      <c r="P254" s="291"/>
      <c r="Q254" s="291"/>
      <c r="R254" s="291"/>
      <c r="S254" s="291"/>
      <c r="T254" s="291"/>
      <c r="U254" s="291"/>
      <c r="V254" s="291"/>
      <c r="W254" s="291"/>
      <c r="X254" s="291"/>
      <c r="Y254" s="422"/>
      <c r="Z254" s="425"/>
      <c r="AA254" s="425"/>
      <c r="AB254" s="425"/>
      <c r="AC254" s="425"/>
      <c r="AD254" s="425"/>
      <c r="AE254" s="425"/>
      <c r="AF254" s="425"/>
      <c r="AG254" s="425"/>
      <c r="AH254" s="425"/>
      <c r="AI254" s="425"/>
      <c r="AJ254" s="425"/>
      <c r="AK254" s="425"/>
      <c r="AL254" s="425"/>
      <c r="AM254" s="306"/>
    </row>
    <row r="255" spans="2:39" ht="15" hidden="1" outlineLevel="1">
      <c r="B255" s="294"/>
      <c r="C255" s="291"/>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22"/>
      <c r="Z255" s="425"/>
      <c r="AA255" s="425"/>
      <c r="AB255" s="425"/>
      <c r="AC255" s="425"/>
      <c r="AD255" s="425"/>
      <c r="AE255" s="425"/>
      <c r="AF255" s="425"/>
      <c r="AG255" s="425"/>
      <c r="AH255" s="425"/>
      <c r="AI255" s="425"/>
      <c r="AJ255" s="425"/>
      <c r="AK255" s="425"/>
      <c r="AL255" s="425"/>
      <c r="AM255" s="306"/>
    </row>
    <row r="256" spans="2:39" ht="15" hidden="1" outlineLevel="1">
      <c r="B256" s="294"/>
      <c r="C256" s="291"/>
      <c r="D256" s="291"/>
      <c r="E256" s="291"/>
      <c r="F256" s="291"/>
      <c r="G256" s="291"/>
      <c r="H256" s="291"/>
      <c r="I256" s="291"/>
      <c r="J256" s="291"/>
      <c r="K256" s="291"/>
      <c r="L256" s="291"/>
      <c r="M256" s="291"/>
      <c r="N256" s="291"/>
      <c r="O256" s="291"/>
      <c r="P256" s="291"/>
      <c r="Q256" s="291"/>
      <c r="R256" s="291"/>
      <c r="S256" s="291"/>
      <c r="T256" s="291"/>
      <c r="U256" s="291"/>
      <c r="V256" s="291"/>
      <c r="W256" s="291"/>
      <c r="X256" s="291"/>
      <c r="Y256" s="422"/>
      <c r="Z256" s="425"/>
      <c r="AA256" s="425"/>
      <c r="AB256" s="425"/>
      <c r="AC256" s="425"/>
      <c r="AD256" s="425"/>
      <c r="AE256" s="425"/>
      <c r="AF256" s="425"/>
      <c r="AG256" s="425"/>
      <c r="AH256" s="425"/>
      <c r="AI256" s="425"/>
      <c r="AJ256" s="425"/>
      <c r="AK256" s="425"/>
      <c r="AL256" s="425"/>
      <c r="AM256" s="306"/>
    </row>
    <row r="257" spans="2:39" ht="15" hidden="1" outlineLevel="1">
      <c r="B257" s="310"/>
      <c r="C257" s="312"/>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412"/>
      <c r="Z257" s="425"/>
      <c r="AA257" s="425"/>
      <c r="AB257" s="425"/>
      <c r="AC257" s="425"/>
      <c r="AD257" s="425"/>
      <c r="AE257" s="425"/>
      <c r="AF257" s="425"/>
      <c r="AG257" s="425"/>
      <c r="AH257" s="425"/>
      <c r="AI257" s="425"/>
      <c r="AJ257" s="425"/>
      <c r="AK257" s="425"/>
      <c r="AL257" s="425"/>
      <c r="AM257" s="306"/>
    </row>
    <row r="258" spans="2:39" ht="15" hidden="1" outlineLevel="1">
      <c r="B258" s="314"/>
      <c r="C258" s="312"/>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2"/>
      <c r="Z258" s="425"/>
      <c r="AA258" s="425"/>
      <c r="AB258" s="425"/>
      <c r="AC258" s="425"/>
      <c r="AD258" s="425"/>
      <c r="AE258" s="425"/>
      <c r="AF258" s="425"/>
      <c r="AG258" s="425"/>
      <c r="AH258" s="425"/>
      <c r="AI258" s="425"/>
      <c r="AJ258" s="425"/>
      <c r="AK258" s="425"/>
      <c r="AL258" s="425"/>
      <c r="AM258" s="306"/>
    </row>
    <row r="259" spans="2:39" ht="15" hidden="1" outlineLevel="1">
      <c r="B259" s="314"/>
      <c r="C259" s="312"/>
      <c r="D259" s="316"/>
      <c r="E259" s="316"/>
      <c r="F259" s="316"/>
      <c r="G259" s="316"/>
      <c r="H259" s="316"/>
      <c r="I259" s="316"/>
      <c r="J259" s="316"/>
      <c r="K259" s="316"/>
      <c r="L259" s="316"/>
      <c r="M259" s="316"/>
      <c r="N259" s="291"/>
      <c r="O259" s="291"/>
      <c r="P259" s="291"/>
      <c r="Q259" s="291"/>
      <c r="R259" s="291"/>
      <c r="S259" s="291"/>
      <c r="T259" s="291"/>
      <c r="U259" s="291"/>
      <c r="V259" s="291"/>
      <c r="W259" s="291"/>
      <c r="X259" s="291"/>
      <c r="Y259" s="412"/>
      <c r="Z259" s="425"/>
      <c r="AA259" s="425"/>
      <c r="AB259" s="425"/>
      <c r="AC259" s="425"/>
      <c r="AD259" s="425"/>
      <c r="AE259" s="425"/>
      <c r="AF259" s="425"/>
      <c r="AG259" s="425"/>
      <c r="AH259" s="425"/>
      <c r="AI259" s="425"/>
      <c r="AJ259" s="425"/>
      <c r="AK259" s="425"/>
      <c r="AL259" s="425"/>
      <c r="AM259" s="306"/>
    </row>
    <row r="260" spans="2:39" ht="15" hidden="1" outlineLevel="1">
      <c r="B260" s="314"/>
      <c r="C260" s="312"/>
      <c r="D260" s="316"/>
      <c r="E260" s="316"/>
      <c r="F260" s="316"/>
      <c r="G260" s="316"/>
      <c r="H260" s="316"/>
      <c r="I260" s="316"/>
      <c r="J260" s="316"/>
      <c r="K260" s="316"/>
      <c r="L260" s="316"/>
      <c r="M260" s="316"/>
      <c r="N260" s="291"/>
      <c r="O260" s="291"/>
      <c r="P260" s="291"/>
      <c r="Q260" s="291"/>
      <c r="R260" s="291"/>
      <c r="S260" s="291"/>
      <c r="T260" s="291"/>
      <c r="U260" s="291"/>
      <c r="V260" s="291"/>
      <c r="W260" s="291"/>
      <c r="X260" s="291"/>
      <c r="Y260" s="412"/>
      <c r="Z260" s="425"/>
      <c r="AA260" s="425"/>
      <c r="AB260" s="425"/>
      <c r="AC260" s="425"/>
      <c r="AD260" s="425"/>
      <c r="AE260" s="425"/>
      <c r="AF260" s="425"/>
      <c r="AG260" s="425"/>
      <c r="AH260" s="425"/>
      <c r="AI260" s="425"/>
      <c r="AJ260" s="425"/>
      <c r="AK260" s="425"/>
      <c r="AL260" s="425"/>
      <c r="AM260" s="306"/>
    </row>
    <row r="261" spans="2:39" ht="15" hidden="1" outlineLevel="1">
      <c r="B261" s="294"/>
      <c r="C261" s="291"/>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25"/>
      <c r="AA261" s="425"/>
      <c r="AB261" s="425"/>
      <c r="AC261" s="425"/>
      <c r="AD261" s="425"/>
      <c r="AE261" s="425"/>
      <c r="AF261" s="425"/>
      <c r="AG261" s="425"/>
      <c r="AH261" s="425"/>
      <c r="AI261" s="425"/>
      <c r="AJ261" s="425"/>
      <c r="AK261" s="425"/>
      <c r="AL261" s="425"/>
      <c r="AM261" s="306"/>
    </row>
    <row r="262" spans="2:39" ht="15" hidden="1" outlineLevel="1">
      <c r="B262" s="294"/>
      <c r="C262" s="291"/>
      <c r="D262" s="291"/>
      <c r="E262" s="291"/>
      <c r="F262" s="291"/>
      <c r="G262" s="291"/>
      <c r="H262" s="291"/>
      <c r="I262" s="291"/>
      <c r="J262" s="291"/>
      <c r="K262" s="291"/>
      <c r="L262" s="291"/>
      <c r="M262" s="291"/>
      <c r="N262" s="291"/>
      <c r="O262" s="291"/>
      <c r="P262" s="291"/>
      <c r="Q262" s="291"/>
      <c r="R262" s="291"/>
      <c r="S262" s="291"/>
      <c r="T262" s="291"/>
      <c r="U262" s="291"/>
      <c r="V262" s="291"/>
      <c r="W262" s="291"/>
      <c r="X262" s="291"/>
      <c r="Y262" s="412"/>
      <c r="Z262" s="425"/>
      <c r="AA262" s="425"/>
      <c r="AB262" s="425"/>
      <c r="AC262" s="425"/>
      <c r="AD262" s="425"/>
      <c r="AE262" s="425"/>
      <c r="AF262" s="425"/>
      <c r="AG262" s="425"/>
      <c r="AH262" s="425"/>
      <c r="AI262" s="425"/>
      <c r="AJ262" s="425"/>
      <c r="AK262" s="425"/>
      <c r="AL262" s="425"/>
      <c r="AM262" s="306"/>
    </row>
    <row r="263" spans="2:39" ht="15" hidden="1" outlineLevel="1">
      <c r="B263" s="310"/>
      <c r="C263" s="312"/>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412"/>
      <c r="Z263" s="425"/>
      <c r="AA263" s="425"/>
      <c r="AB263" s="425"/>
      <c r="AC263" s="425"/>
      <c r="AD263" s="425"/>
      <c r="AE263" s="425"/>
      <c r="AF263" s="425"/>
      <c r="AG263" s="425"/>
      <c r="AH263" s="425"/>
      <c r="AI263" s="425"/>
      <c r="AJ263" s="425"/>
      <c r="AK263" s="425"/>
      <c r="AL263" s="425"/>
      <c r="AM263" s="306"/>
    </row>
    <row r="264" spans="2:39" ht="15" hidden="1" outlineLevel="1">
      <c r="B264" s="314"/>
      <c r="C264" s="312"/>
      <c r="D264" s="291"/>
      <c r="E264" s="291"/>
      <c r="F264" s="291"/>
      <c r="G264" s="291"/>
      <c r="H264" s="291"/>
      <c r="I264" s="291"/>
      <c r="J264" s="291"/>
      <c r="K264" s="291"/>
      <c r="L264" s="291"/>
      <c r="M264" s="291"/>
      <c r="N264" s="291"/>
      <c r="O264" s="291"/>
      <c r="P264" s="291"/>
      <c r="Q264" s="291"/>
      <c r="R264" s="291"/>
      <c r="S264" s="291"/>
      <c r="T264" s="291"/>
      <c r="U264" s="291"/>
      <c r="V264" s="291"/>
      <c r="W264" s="291"/>
      <c r="X264" s="291"/>
      <c r="Y264" s="412"/>
      <c r="Z264" s="425"/>
      <c r="AA264" s="425"/>
      <c r="AB264" s="425"/>
      <c r="AC264" s="425"/>
      <c r="AD264" s="425"/>
      <c r="AE264" s="425"/>
      <c r="AF264" s="425"/>
      <c r="AG264" s="425"/>
      <c r="AH264" s="425"/>
      <c r="AI264" s="425"/>
      <c r="AJ264" s="425"/>
      <c r="AK264" s="425"/>
      <c r="AL264" s="425"/>
      <c r="AM264" s="306"/>
    </row>
    <row r="265" spans="2:39" ht="15" hidden="1" outlineLevel="1">
      <c r="B265" s="314"/>
      <c r="C265" s="312"/>
      <c r="D265" s="316"/>
      <c r="E265" s="316"/>
      <c r="F265" s="316"/>
      <c r="G265" s="316"/>
      <c r="H265" s="316"/>
      <c r="I265" s="316"/>
      <c r="J265" s="316"/>
      <c r="K265" s="316"/>
      <c r="L265" s="316"/>
      <c r="M265" s="316"/>
      <c r="N265" s="291"/>
      <c r="O265" s="291"/>
      <c r="P265" s="291"/>
      <c r="Q265" s="291"/>
      <c r="R265" s="291"/>
      <c r="S265" s="291"/>
      <c r="T265" s="291"/>
      <c r="U265" s="291"/>
      <c r="V265" s="291"/>
      <c r="W265" s="291"/>
      <c r="X265" s="291"/>
      <c r="Y265" s="412"/>
      <c r="Z265" s="425"/>
      <c r="AA265" s="425"/>
      <c r="AB265" s="425"/>
      <c r="AC265" s="425"/>
      <c r="AD265" s="425"/>
      <c r="AE265" s="425"/>
      <c r="AF265" s="425"/>
      <c r="AG265" s="425"/>
      <c r="AH265" s="425"/>
      <c r="AI265" s="425"/>
      <c r="AJ265" s="425"/>
      <c r="AK265" s="425"/>
      <c r="AL265" s="425"/>
      <c r="AM265" s="306"/>
    </row>
    <row r="266" spans="2:39" ht="15" hidden="1" outlineLevel="1">
      <c r="B266" s="314"/>
      <c r="C266" s="312"/>
      <c r="D266" s="316"/>
      <c r="E266" s="316"/>
      <c r="F266" s="316"/>
      <c r="G266" s="316"/>
      <c r="H266" s="316"/>
      <c r="I266" s="316"/>
      <c r="J266" s="316"/>
      <c r="K266" s="316"/>
      <c r="L266" s="316"/>
      <c r="M266" s="316"/>
      <c r="N266" s="291"/>
      <c r="O266" s="291"/>
      <c r="P266" s="291"/>
      <c r="Q266" s="291"/>
      <c r="R266" s="291"/>
      <c r="S266" s="291"/>
      <c r="T266" s="291"/>
      <c r="U266" s="291"/>
      <c r="V266" s="291"/>
      <c r="W266" s="291"/>
      <c r="X266" s="291"/>
      <c r="Y266" s="412"/>
      <c r="Z266" s="425"/>
      <c r="AA266" s="425"/>
      <c r="AB266" s="425"/>
      <c r="AC266" s="425"/>
      <c r="AD266" s="425"/>
      <c r="AE266" s="425"/>
      <c r="AF266" s="425"/>
      <c r="AG266" s="425"/>
      <c r="AH266" s="425"/>
      <c r="AI266" s="425"/>
      <c r="AJ266" s="425"/>
      <c r="AK266" s="425"/>
      <c r="AL266" s="425"/>
      <c r="AM266" s="306"/>
    </row>
    <row r="267" spans="2:39" ht="15" hidden="1" outlineLevel="1">
      <c r="B267" s="517"/>
      <c r="C267" s="291"/>
      <c r="D267" s="291"/>
      <c r="E267" s="291"/>
      <c r="F267" s="291"/>
      <c r="G267" s="291"/>
      <c r="H267" s="291"/>
      <c r="I267" s="291"/>
      <c r="J267" s="291"/>
      <c r="K267" s="291"/>
      <c r="L267" s="291"/>
      <c r="M267" s="291"/>
      <c r="N267" s="291"/>
      <c r="O267" s="291"/>
      <c r="P267" s="291"/>
      <c r="Q267" s="291"/>
      <c r="R267" s="291"/>
      <c r="S267" s="291"/>
      <c r="T267" s="291"/>
      <c r="U267" s="291"/>
      <c r="V267" s="291"/>
      <c r="W267" s="291"/>
      <c r="X267" s="291"/>
      <c r="Y267" s="412"/>
      <c r="Z267" s="425"/>
      <c r="AA267" s="425"/>
      <c r="AB267" s="425"/>
      <c r="AC267" s="425"/>
      <c r="AD267" s="425"/>
      <c r="AE267" s="425"/>
      <c r="AF267" s="425"/>
      <c r="AG267" s="425"/>
      <c r="AH267" s="425"/>
      <c r="AI267" s="425"/>
      <c r="AJ267" s="425"/>
      <c r="AK267" s="425"/>
      <c r="AL267" s="425"/>
      <c r="AM267" s="306"/>
    </row>
    <row r="268" spans="2:39" ht="15" hidden="1" outlineLevel="1">
      <c r="B268" s="294"/>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412"/>
      <c r="Z268" s="425"/>
      <c r="AA268" s="425"/>
      <c r="AB268" s="425"/>
      <c r="AC268" s="425"/>
      <c r="AD268" s="425"/>
      <c r="AE268" s="425"/>
      <c r="AF268" s="425"/>
      <c r="AG268" s="425"/>
      <c r="AH268" s="425"/>
      <c r="AI268" s="425"/>
      <c r="AJ268" s="425"/>
      <c r="AK268" s="425"/>
      <c r="AL268" s="425"/>
      <c r="AM268" s="306"/>
    </row>
    <row r="269" spans="2:39" ht="15" hidden="1" outlineLevel="1">
      <c r="B269" s="310"/>
      <c r="C269" s="312"/>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25"/>
      <c r="AA269" s="425"/>
      <c r="AB269" s="425"/>
      <c r="AC269" s="425"/>
      <c r="AD269" s="425"/>
      <c r="AE269" s="425"/>
      <c r="AF269" s="425"/>
      <c r="AG269" s="425"/>
      <c r="AH269" s="425"/>
      <c r="AI269" s="425"/>
      <c r="AJ269" s="425"/>
      <c r="AK269" s="425"/>
      <c r="AL269" s="425"/>
      <c r="AM269" s="306"/>
    </row>
    <row r="270" spans="2:39" ht="15" hidden="1" outlineLevel="1">
      <c r="B270" s="314"/>
      <c r="C270" s="312"/>
      <c r="D270" s="291"/>
      <c r="E270" s="291"/>
      <c r="F270" s="291"/>
      <c r="G270" s="291"/>
      <c r="H270" s="291"/>
      <c r="I270" s="291"/>
      <c r="J270" s="291"/>
      <c r="K270" s="291"/>
      <c r="L270" s="291"/>
      <c r="M270" s="291"/>
      <c r="N270" s="291"/>
      <c r="O270" s="291"/>
      <c r="P270" s="291"/>
      <c r="Q270" s="291"/>
      <c r="R270" s="291"/>
      <c r="S270" s="291"/>
      <c r="T270" s="291"/>
      <c r="U270" s="291"/>
      <c r="V270" s="291"/>
      <c r="W270" s="291"/>
      <c r="X270" s="291"/>
      <c r="Y270" s="412"/>
      <c r="Z270" s="425"/>
      <c r="AA270" s="425"/>
      <c r="AB270" s="425"/>
      <c r="AC270" s="425"/>
      <c r="AD270" s="425"/>
      <c r="AE270" s="425"/>
      <c r="AF270" s="425"/>
      <c r="AG270" s="425"/>
      <c r="AH270" s="425"/>
      <c r="AI270" s="425"/>
      <c r="AJ270" s="425"/>
      <c r="AK270" s="425"/>
      <c r="AL270" s="425"/>
      <c r="AM270" s="306"/>
    </row>
    <row r="271" spans="2:39" ht="15" hidden="1" outlineLevel="1">
      <c r="B271" s="314"/>
      <c r="C271" s="312"/>
      <c r="D271" s="316"/>
      <c r="E271" s="316"/>
      <c r="F271" s="316"/>
      <c r="G271" s="316"/>
      <c r="H271" s="316"/>
      <c r="I271" s="316"/>
      <c r="J271" s="316"/>
      <c r="K271" s="316"/>
      <c r="L271" s="316"/>
      <c r="M271" s="316"/>
      <c r="N271" s="291"/>
      <c r="O271" s="291"/>
      <c r="P271" s="291"/>
      <c r="Q271" s="291"/>
      <c r="R271" s="291"/>
      <c r="S271" s="291"/>
      <c r="T271" s="291"/>
      <c r="U271" s="291"/>
      <c r="V271" s="291"/>
      <c r="W271" s="291"/>
      <c r="X271" s="291"/>
      <c r="Y271" s="412"/>
      <c r="Z271" s="425"/>
      <c r="AA271" s="425"/>
      <c r="AB271" s="425"/>
      <c r="AC271" s="425"/>
      <c r="AD271" s="425"/>
      <c r="AE271" s="425"/>
      <c r="AF271" s="425"/>
      <c r="AG271" s="425"/>
      <c r="AH271" s="425"/>
      <c r="AI271" s="425"/>
      <c r="AJ271" s="425"/>
      <c r="AK271" s="425"/>
      <c r="AL271" s="425"/>
      <c r="AM271" s="306"/>
    </row>
    <row r="272" spans="2:39" ht="15" hidden="1" outlineLevel="1">
      <c r="B272" s="314"/>
      <c r="C272" s="312"/>
      <c r="D272" s="316"/>
      <c r="E272" s="316"/>
      <c r="F272" s="316"/>
      <c r="G272" s="316"/>
      <c r="H272" s="316"/>
      <c r="I272" s="316"/>
      <c r="J272" s="316"/>
      <c r="K272" s="316"/>
      <c r="L272" s="316"/>
      <c r="M272" s="316"/>
      <c r="N272" s="291"/>
      <c r="O272" s="291"/>
      <c r="P272" s="291"/>
      <c r="Q272" s="291"/>
      <c r="R272" s="291"/>
      <c r="S272" s="291"/>
      <c r="T272" s="291"/>
      <c r="U272" s="291"/>
      <c r="V272" s="291"/>
      <c r="W272" s="291"/>
      <c r="X272" s="291"/>
      <c r="Y272" s="412"/>
      <c r="Z272" s="425"/>
      <c r="AA272" s="425"/>
      <c r="AB272" s="425"/>
      <c r="AC272" s="425"/>
      <c r="AD272" s="425"/>
      <c r="AE272" s="425"/>
      <c r="AF272" s="425"/>
      <c r="AG272" s="425"/>
      <c r="AH272" s="425"/>
      <c r="AI272" s="425"/>
      <c r="AJ272" s="425"/>
      <c r="AK272" s="425"/>
      <c r="AL272" s="425"/>
      <c r="AM272" s="306"/>
    </row>
    <row r="273" spans="2:39" ht="15" hidden="1" outlineLevel="1">
      <c r="B273" s="517"/>
      <c r="C273" s="291"/>
      <c r="D273" s="291"/>
      <c r="E273" s="291"/>
      <c r="F273" s="291"/>
      <c r="G273" s="291"/>
      <c r="H273" s="291"/>
      <c r="I273" s="291"/>
      <c r="J273" s="291"/>
      <c r="K273" s="291"/>
      <c r="L273" s="291"/>
      <c r="M273" s="291"/>
      <c r="N273" s="291"/>
      <c r="O273" s="291"/>
      <c r="P273" s="291"/>
      <c r="Q273" s="291"/>
      <c r="R273" s="291"/>
      <c r="S273" s="291"/>
      <c r="T273" s="291"/>
      <c r="U273" s="291"/>
      <c r="V273" s="291"/>
      <c r="W273" s="291"/>
      <c r="X273" s="291"/>
      <c r="Y273" s="412"/>
      <c r="Z273" s="425"/>
      <c r="AA273" s="425"/>
      <c r="AB273" s="425"/>
      <c r="AC273" s="425"/>
      <c r="AD273" s="425"/>
      <c r="AE273" s="425"/>
      <c r="AF273" s="425"/>
      <c r="AG273" s="425"/>
      <c r="AH273" s="425"/>
      <c r="AI273" s="425"/>
      <c r="AJ273" s="425"/>
      <c r="AK273" s="425"/>
      <c r="AL273" s="425"/>
      <c r="AM273" s="306"/>
    </row>
    <row r="274" spans="2:39" ht="15" hidden="1" outlineLevel="1">
      <c r="B274" s="294"/>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412"/>
      <c r="Z274" s="425"/>
      <c r="AA274" s="425"/>
      <c r="AB274" s="425"/>
      <c r="AC274" s="425"/>
      <c r="AD274" s="425"/>
      <c r="AE274" s="425"/>
      <c r="AF274" s="425"/>
      <c r="AG274" s="425"/>
      <c r="AH274" s="425"/>
      <c r="AI274" s="425"/>
      <c r="AJ274" s="425"/>
      <c r="AK274" s="425"/>
      <c r="AL274" s="425"/>
      <c r="AM274" s="306"/>
    </row>
    <row r="275" spans="2:39" ht="15" hidden="1" outlineLevel="1">
      <c r="B275" s="310"/>
      <c r="C275" s="312"/>
      <c r="D275" s="291"/>
      <c r="E275" s="291"/>
      <c r="F275" s="291"/>
      <c r="G275" s="291"/>
      <c r="H275" s="291"/>
      <c r="I275" s="291"/>
      <c r="J275" s="291"/>
      <c r="K275" s="291"/>
      <c r="L275" s="291"/>
      <c r="M275" s="291"/>
      <c r="N275" s="291"/>
      <c r="O275" s="291"/>
      <c r="P275" s="291"/>
      <c r="Q275" s="291"/>
      <c r="R275" s="291"/>
      <c r="S275" s="291"/>
      <c r="T275" s="291"/>
      <c r="U275" s="291"/>
      <c r="V275" s="291"/>
      <c r="W275" s="291"/>
      <c r="X275" s="291"/>
      <c r="Y275" s="412"/>
      <c r="Z275" s="425"/>
      <c r="AA275" s="425"/>
      <c r="AB275" s="425"/>
      <c r="AC275" s="425"/>
      <c r="AD275" s="425"/>
      <c r="AE275" s="425"/>
      <c r="AF275" s="425"/>
      <c r="AG275" s="425"/>
      <c r="AH275" s="425"/>
      <c r="AI275" s="425"/>
      <c r="AJ275" s="425"/>
      <c r="AK275" s="425"/>
      <c r="AL275" s="425"/>
      <c r="AM275" s="306"/>
    </row>
    <row r="276" spans="2:39" ht="15" hidden="1" outlineLevel="1">
      <c r="B276" s="314"/>
      <c r="C276" s="312"/>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12"/>
      <c r="Z276" s="425"/>
      <c r="AA276" s="425"/>
      <c r="AB276" s="425"/>
      <c r="AC276" s="425"/>
      <c r="AD276" s="425"/>
      <c r="AE276" s="425"/>
      <c r="AF276" s="425"/>
      <c r="AG276" s="425"/>
      <c r="AH276" s="425"/>
      <c r="AI276" s="425"/>
      <c r="AJ276" s="425"/>
      <c r="AK276" s="425"/>
      <c r="AL276" s="425"/>
      <c r="AM276" s="306"/>
    </row>
    <row r="277" spans="2:39" ht="15" hidden="1" outlineLevel="1">
      <c r="B277" s="314"/>
      <c r="C277" s="312"/>
      <c r="D277" s="316"/>
      <c r="E277" s="316"/>
      <c r="F277" s="316"/>
      <c r="G277" s="316"/>
      <c r="H277" s="316"/>
      <c r="I277" s="316"/>
      <c r="J277" s="316"/>
      <c r="K277" s="316"/>
      <c r="L277" s="316"/>
      <c r="M277" s="316"/>
      <c r="N277" s="291"/>
      <c r="O277" s="291"/>
      <c r="P277" s="291"/>
      <c r="Q277" s="291"/>
      <c r="R277" s="291"/>
      <c r="S277" s="291"/>
      <c r="T277" s="291"/>
      <c r="U277" s="291"/>
      <c r="V277" s="291"/>
      <c r="W277" s="291"/>
      <c r="X277" s="291"/>
      <c r="Y277" s="412"/>
      <c r="Z277" s="425"/>
      <c r="AA277" s="425"/>
      <c r="AB277" s="425"/>
      <c r="AC277" s="425"/>
      <c r="AD277" s="425"/>
      <c r="AE277" s="425"/>
      <c r="AF277" s="425"/>
      <c r="AG277" s="425"/>
      <c r="AH277" s="425"/>
      <c r="AI277" s="425"/>
      <c r="AJ277" s="425"/>
      <c r="AK277" s="425"/>
      <c r="AL277" s="425"/>
      <c r="AM277" s="306"/>
    </row>
    <row r="278" spans="2:39" ht="15" hidden="1" outlineLevel="1">
      <c r="B278" s="314"/>
      <c r="C278" s="312"/>
      <c r="D278" s="316"/>
      <c r="E278" s="316"/>
      <c r="F278" s="316"/>
      <c r="G278" s="316"/>
      <c r="H278" s="316"/>
      <c r="I278" s="316"/>
      <c r="J278" s="316"/>
      <c r="K278" s="316"/>
      <c r="L278" s="316"/>
      <c r="M278" s="316"/>
      <c r="N278" s="291"/>
      <c r="O278" s="291"/>
      <c r="P278" s="291"/>
      <c r="Q278" s="291"/>
      <c r="R278" s="291"/>
      <c r="S278" s="291"/>
      <c r="T278" s="291"/>
      <c r="U278" s="291"/>
      <c r="V278" s="291"/>
      <c r="W278" s="291"/>
      <c r="X278" s="291"/>
      <c r="Y278" s="412"/>
      <c r="Z278" s="425"/>
      <c r="AA278" s="425"/>
      <c r="AB278" s="425"/>
      <c r="AC278" s="425"/>
      <c r="AD278" s="425"/>
      <c r="AE278" s="425"/>
      <c r="AF278" s="425"/>
      <c r="AG278" s="425"/>
      <c r="AH278" s="425"/>
      <c r="AI278" s="425"/>
      <c r="AJ278" s="425"/>
      <c r="AK278" s="425"/>
      <c r="AL278" s="425"/>
      <c r="AM278" s="306"/>
    </row>
    <row r="279" spans="2:39" ht="15" hidden="1" outlineLevel="1">
      <c r="B279" s="517"/>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12"/>
      <c r="Z279" s="425"/>
      <c r="AA279" s="425"/>
      <c r="AB279" s="425"/>
      <c r="AC279" s="425"/>
      <c r="AD279" s="425"/>
      <c r="AE279" s="425"/>
      <c r="AF279" s="425"/>
      <c r="AG279" s="425"/>
      <c r="AH279" s="425"/>
      <c r="AI279" s="425"/>
      <c r="AJ279" s="425"/>
      <c r="AK279" s="425"/>
      <c r="AL279" s="425"/>
      <c r="AM279" s="306"/>
    </row>
    <row r="280" spans="2:39" ht="15" hidden="1" outlineLevel="1">
      <c r="B280" s="314"/>
      <c r="C280" s="312"/>
      <c r="D280" s="316"/>
      <c r="E280" s="316"/>
      <c r="F280" s="316"/>
      <c r="G280" s="316"/>
      <c r="H280" s="316"/>
      <c r="I280" s="316"/>
      <c r="J280" s="316"/>
      <c r="K280" s="316"/>
      <c r="L280" s="316"/>
      <c r="M280" s="316"/>
      <c r="N280" s="291"/>
      <c r="O280" s="291"/>
      <c r="P280" s="291"/>
      <c r="Q280" s="291"/>
      <c r="R280" s="291"/>
      <c r="S280" s="291"/>
      <c r="T280" s="291"/>
      <c r="U280" s="291"/>
      <c r="V280" s="291"/>
      <c r="W280" s="291"/>
      <c r="X280" s="291"/>
      <c r="Y280" s="412"/>
      <c r="Z280" s="425"/>
      <c r="AA280" s="425"/>
      <c r="AB280" s="425"/>
      <c r="AC280" s="425"/>
      <c r="AD280" s="425"/>
      <c r="AE280" s="425"/>
      <c r="AF280" s="425"/>
      <c r="AG280" s="425"/>
      <c r="AH280" s="425"/>
      <c r="AI280" s="425"/>
      <c r="AJ280" s="425"/>
      <c r="AK280" s="425"/>
      <c r="AL280" s="425"/>
      <c r="AM280" s="306"/>
    </row>
    <row r="281" spans="2:39" ht="15" hidden="1" outlineLevel="1">
      <c r="B281" s="314"/>
      <c r="C281" s="312"/>
      <c r="D281" s="316"/>
      <c r="E281" s="316"/>
      <c r="F281" s="316"/>
      <c r="G281" s="316"/>
      <c r="H281" s="316"/>
      <c r="I281" s="316"/>
      <c r="J281" s="316"/>
      <c r="K281" s="316"/>
      <c r="L281" s="316"/>
      <c r="M281" s="316"/>
      <c r="N281" s="291"/>
      <c r="O281" s="291"/>
      <c r="P281" s="291"/>
      <c r="Q281" s="291"/>
      <c r="R281" s="291"/>
      <c r="S281" s="291"/>
      <c r="T281" s="291"/>
      <c r="U281" s="291"/>
      <c r="V281" s="291"/>
      <c r="W281" s="291"/>
      <c r="X281" s="291"/>
      <c r="Y281" s="412"/>
      <c r="Z281" s="425"/>
      <c r="AA281" s="425"/>
      <c r="AB281" s="425"/>
      <c r="AC281" s="425"/>
      <c r="AD281" s="425"/>
      <c r="AE281" s="425"/>
      <c r="AF281" s="425"/>
      <c r="AG281" s="425"/>
      <c r="AH281" s="425"/>
      <c r="AI281" s="425"/>
      <c r="AJ281" s="425"/>
      <c r="AK281" s="425"/>
      <c r="AL281" s="425"/>
      <c r="AM281" s="306"/>
    </row>
    <row r="282" spans="1:39" ht="15" outlineLevel="1">
      <c r="A282" s="522"/>
      <c r="B282" s="431"/>
      <c r="C282" s="305"/>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301"/>
      <c r="Z282" s="301"/>
      <c r="AA282" s="301"/>
      <c r="AB282" s="301"/>
      <c r="AC282" s="301"/>
      <c r="AD282" s="301"/>
      <c r="AE282" s="301"/>
      <c r="AF282" s="301"/>
      <c r="AG282" s="301"/>
      <c r="AH282" s="301"/>
      <c r="AI282" s="301"/>
      <c r="AJ282" s="301"/>
      <c r="AK282" s="301"/>
      <c r="AL282" s="301"/>
      <c r="AM282" s="306"/>
    </row>
    <row r="283" spans="2:39" ht="15.75">
      <c r="B283" s="327" t="s">
        <v>264</v>
      </c>
      <c r="C283" s="329"/>
      <c r="D283" s="329">
        <f>SUM(D220:D281)</f>
        <v>9582028</v>
      </c>
      <c r="E283" s="329"/>
      <c r="F283" s="329"/>
      <c r="G283" s="329"/>
      <c r="H283" s="329"/>
      <c r="I283" s="329"/>
      <c r="J283" s="329"/>
      <c r="K283" s="329"/>
      <c r="L283" s="329"/>
      <c r="M283" s="329"/>
      <c r="N283" s="329"/>
      <c r="O283" s="329">
        <f>SUM(O220:O281)</f>
        <v>1248</v>
      </c>
      <c r="P283" s="329"/>
      <c r="Q283" s="329"/>
      <c r="R283" s="329"/>
      <c r="S283" s="329"/>
      <c r="T283" s="329"/>
      <c r="U283" s="329"/>
      <c r="V283" s="329"/>
      <c r="W283" s="329"/>
      <c r="X283" s="329"/>
      <c r="Y283" s="329">
        <f>IF(Y218="kWh",SUMPRODUCT(D220:D281,Y220:Y281))</f>
        <v>6674669</v>
      </c>
      <c r="Z283" s="329">
        <f>IF(Z218="kWh",SUMPRODUCT(D220:D281,Z220:Z281))</f>
        <v>766830.30559589202</v>
      </c>
      <c r="AA283" s="329">
        <f>IF(AA218="kw",SUMPRODUCT(N220:N281,O220:O281,AA220:AA281),SUMPRODUCT(D220:D281,AA220:AA281))</f>
        <v>3867.507585072</v>
      </c>
      <c r="AB283" s="329">
        <f>IF(AB218="kw",SUMPRODUCT(N220:N281,O220:O281,AB220:AB281),SUMPRODUCT(D220:D281,AB220:AB281))</f>
        <v>0</v>
      </c>
      <c r="AC283" s="329">
        <f>IF(AC218="kw",SUMPRODUCT(N220:N281,O220:O281,AC220:AC281),SUMPRODUCT(D220:D281,AC220:AC281))</f>
        <v>0</v>
      </c>
      <c r="AD283" s="329">
        <f>IF(AD218="kw",SUMPRODUCT(N220:N281,O220:O281,AD220:AD281),SUMPRODUCT(D220:D281,AD220:AD281))</f>
        <v>0</v>
      </c>
      <c r="AE283" s="329">
        <f>IF(AE218="kw",SUMPRODUCT(N220:N281,O220:O281,AE220:AE281),SUMPRODUCT(D220:D281,AE220:AE281))</f>
        <v>0</v>
      </c>
      <c r="AF283" s="329">
        <f>IF(AF218="kw",SUMPRODUCT(N220:N281,O220:O281,AF220:AF281),SUMPRODUCT(D220:D281,AF220:AF281))</f>
        <v>0</v>
      </c>
      <c r="AG283" s="329">
        <f>IF(AG218="kw",SUMPRODUCT(N220:N281,O220:O281,AG220:AG281),SUMPRODUCT(D220:D281,AG220:AG281))</f>
        <v>0</v>
      </c>
      <c r="AH283" s="329">
        <f>IF(AH218="kw",SUMPRODUCT(N220:N281,O220:O281,AH220:AH281),SUMPRODUCT(D220:D281,AH220:AH281))</f>
        <v>0</v>
      </c>
      <c r="AI283" s="329">
        <f>IF(AI218="kw",SUMPRODUCT(N220:N281,O220:O281,AI220:AI281),SUMPRODUCT(D220:D281,AI220:AI281))</f>
        <v>0</v>
      </c>
      <c r="AJ283" s="329">
        <f>IF(AJ218="kw",SUMPRODUCT(N220:N281,O220:O281,AJ220:AJ281),SUMPRODUCT(D220:D281,AJ220:AJ281))</f>
        <v>0</v>
      </c>
      <c r="AK283" s="329">
        <f>IF(AK218="kw",SUMPRODUCT(N220:N281,O220:O281,AK220:AK281),SUMPRODUCT(D220:D281,AK220:AK281))</f>
        <v>0</v>
      </c>
      <c r="AL283" s="329">
        <f>IF(AL218="kw",SUMPRODUCT(N220:N281,O220:O281,AL220:AL281),SUMPRODUCT(D220:D281,AL220:AL281))</f>
        <v>0</v>
      </c>
      <c r="AM283" s="330"/>
    </row>
    <row r="284" spans="2:39" ht="15.75">
      <c r="B284" s="391" t="s">
        <v>265</v>
      </c>
      <c r="C284" s="392"/>
      <c r="D284" s="392"/>
      <c r="E284" s="392"/>
      <c r="F284" s="392"/>
      <c r="G284" s="392"/>
      <c r="H284" s="392"/>
      <c r="I284" s="392"/>
      <c r="J284" s="392"/>
      <c r="K284" s="392"/>
      <c r="L284" s="392"/>
      <c r="M284" s="392"/>
      <c r="N284" s="392"/>
      <c r="O284" s="392"/>
      <c r="P284" s="392"/>
      <c r="Q284" s="392"/>
      <c r="R284" s="392"/>
      <c r="S284" s="392"/>
      <c r="T284" s="392"/>
      <c r="U284" s="392"/>
      <c r="V284" s="392"/>
      <c r="W284" s="392"/>
      <c r="X284" s="392"/>
      <c r="Y284" s="392">
        <f>HLOOKUP(Y133,'2. LRAMVA Threshold'!$B$42:$Q$53,9,FALSE)</f>
        <v>4550758</v>
      </c>
      <c r="Z284" s="392">
        <f>HLOOKUP(Z133,'2. LRAMVA Threshold'!$B$42:$Q$53,9,FALSE)</f>
        <v>1365379</v>
      </c>
      <c r="AA284" s="392">
        <f>HLOOKUP(AA133,'2. LRAMVA Threshold'!$B$42:$Q$53,9,FALSE)</f>
        <v>8396</v>
      </c>
      <c r="AB284" s="392">
        <f>HLOOKUP(AB133,'2. LRAMVA Threshold'!$B$42:$Q$53,9,FALSE)</f>
        <v>11657</v>
      </c>
      <c r="AC284" s="392">
        <f>HLOOKUP(AC133,'2. LRAMVA Threshold'!$B$42:$Q$53,9,FALSE)</f>
        <v>10</v>
      </c>
      <c r="AD284" s="392">
        <f>HLOOKUP(AD133,'2. LRAMVA Threshold'!$B$42:$Q$53,9,FALSE)</f>
        <v>295</v>
      </c>
      <c r="AE284" s="392">
        <f>HLOOKUP(AE133,'2. LRAMVA Threshold'!$B$42:$Q$53,9,FALSE)</f>
        <v>0</v>
      </c>
      <c r="AF284" s="392">
        <f>HLOOKUP(AF133,'2. LRAMVA Threshold'!$B$42:$Q$53,9,FALSE)</f>
        <v>0</v>
      </c>
      <c r="AG284" s="392">
        <f>HLOOKUP(AG133,'2. LRAMVA Threshold'!$B$42:$Q$53,9,FALSE)</f>
        <v>0</v>
      </c>
      <c r="AH284" s="392">
        <f>HLOOKUP(AH133,'2. LRAMVA Threshold'!$B$42:$Q$53,9,FALSE)</f>
        <v>0</v>
      </c>
      <c r="AI284" s="392">
        <f>HLOOKUP(AI133,'2. LRAMVA Threshold'!$B$42:$Q$53,9,FALSE)</f>
        <v>0</v>
      </c>
      <c r="AJ284" s="392">
        <f>HLOOKUP(AJ133,'2. LRAMVA Threshold'!$B$42:$Q$53,9,FALSE)</f>
        <v>0</v>
      </c>
      <c r="AK284" s="392">
        <f>HLOOKUP(AK133,'2. LRAMVA Threshold'!$B$42:$Q$53,9,FALSE)</f>
        <v>0</v>
      </c>
      <c r="AL284" s="392">
        <f>HLOOKUP(AL133,'2. LRAMVA Threshold'!$B$42:$Q$53,9,FALSE)</f>
        <v>0</v>
      </c>
      <c r="AM284" s="393"/>
    </row>
    <row r="285" spans="2:39" ht="15">
      <c r="B285" s="394"/>
      <c r="C285" s="432"/>
      <c r="D285" s="433"/>
      <c r="E285" s="433"/>
      <c r="F285" s="433"/>
      <c r="G285" s="433"/>
      <c r="H285" s="433"/>
      <c r="I285" s="433"/>
      <c r="J285" s="433"/>
      <c r="K285" s="433"/>
      <c r="L285" s="433"/>
      <c r="M285" s="433"/>
      <c r="N285" s="433"/>
      <c r="O285" s="434"/>
      <c r="P285" s="433"/>
      <c r="Q285" s="433"/>
      <c r="R285" s="433"/>
      <c r="S285" s="435"/>
      <c r="T285" s="435"/>
      <c r="U285" s="435"/>
      <c r="V285" s="435"/>
      <c r="W285" s="433"/>
      <c r="X285" s="433"/>
      <c r="Y285" s="436"/>
      <c r="Z285" s="436"/>
      <c r="AA285" s="436"/>
      <c r="AB285" s="436"/>
      <c r="AC285" s="436"/>
      <c r="AD285" s="436"/>
      <c r="AE285" s="436"/>
      <c r="AF285" s="399"/>
      <c r="AG285" s="399"/>
      <c r="AH285" s="399"/>
      <c r="AI285" s="399"/>
      <c r="AJ285" s="399"/>
      <c r="AK285" s="399"/>
      <c r="AL285" s="399"/>
      <c r="AM285" s="400"/>
    </row>
    <row r="286" spans="2:39" ht="15">
      <c r="B286" s="324" t="s">
        <v>266</v>
      </c>
      <c r="C286" s="338"/>
      <c r="D286" s="338"/>
      <c r="E286" s="376"/>
      <c r="F286" s="376"/>
      <c r="G286" s="376"/>
      <c r="H286" s="376"/>
      <c r="I286" s="376"/>
      <c r="J286" s="376"/>
      <c r="K286" s="376"/>
      <c r="L286" s="376"/>
      <c r="M286" s="376"/>
      <c r="N286" s="376"/>
      <c r="O286" s="291"/>
      <c r="P286" s="340"/>
      <c r="Q286" s="340"/>
      <c r="R286" s="340"/>
      <c r="S286" s="339"/>
      <c r="T286" s="339"/>
      <c r="U286" s="339"/>
      <c r="V286" s="339"/>
      <c r="W286" s="340"/>
      <c r="X286" s="340"/>
      <c r="Y286" s="341">
        <f>HLOOKUP(Y$35,'3.  Distribution Rates'!$C$122:$P$133,9,FALSE)</f>
        <v>0.0115</v>
      </c>
      <c r="Z286" s="341">
        <f>HLOOKUP(Z$35,'3.  Distribution Rates'!$C$122:$P$133,9,FALSE)</f>
        <v>0.0212</v>
      </c>
      <c r="AA286" s="341">
        <f>HLOOKUP(AA$35,'3.  Distribution Rates'!$C$122:$P$133,9,FALSE)</f>
        <v>5.2428999999999997</v>
      </c>
      <c r="AB286" s="341">
        <f>HLOOKUP(AB$35,'3.  Distribution Rates'!$C$122:$P$133,9,FALSE)</f>
        <v>0.029899999999999999</v>
      </c>
      <c r="AC286" s="341">
        <f>HLOOKUP(AC$35,'3.  Distribution Rates'!$C$122:$P$133,9,FALSE)</f>
        <v>26.388000000000002</v>
      </c>
      <c r="AD286" s="341">
        <f>HLOOKUP(AD$35,'3.  Distribution Rates'!$C$122:$P$133,9,FALSE)</f>
        <v>18.918099999999999</v>
      </c>
      <c r="AE286" s="341">
        <f>HLOOKUP(AE$35,'3.  Distribution Rates'!$C$122:$P$133,9,FALSE)</f>
        <v>0</v>
      </c>
      <c r="AF286" s="341">
        <f>HLOOKUP(AF$35,'3.  Distribution Rates'!$C$122:$P$133,9,FALSE)</f>
        <v>0</v>
      </c>
      <c r="AG286" s="341">
        <f>HLOOKUP(AG$35,'3.  Distribution Rates'!$C$122:$P$133,9,FALSE)</f>
        <v>0</v>
      </c>
      <c r="AH286" s="341">
        <f>HLOOKUP(AH$35,'3.  Distribution Rates'!$C$122:$P$133,9,FALSE)</f>
        <v>0</v>
      </c>
      <c r="AI286" s="341">
        <f>HLOOKUP(AI$35,'3.  Distribution Rates'!$C$122:$P$133,9,FALSE)</f>
        <v>0</v>
      </c>
      <c r="AJ286" s="341">
        <f>HLOOKUP(AJ$35,'3.  Distribution Rates'!$C$122:$P$133,9,FALSE)</f>
        <v>0</v>
      </c>
      <c r="AK286" s="341">
        <f>HLOOKUP(AK$35,'3.  Distribution Rates'!$C$122:$P$133,9,FALSE)</f>
        <v>0</v>
      </c>
      <c r="AL286" s="341">
        <f>HLOOKUP(AL$35,'3.  Distribution Rates'!$C$122:$P$133,9,FALSE)</f>
        <v>0</v>
      </c>
      <c r="AM286" s="441"/>
    </row>
    <row r="287" spans="2:39" ht="15">
      <c r="B287" s="324" t="s">
        <v>267</v>
      </c>
      <c r="C287" s="345"/>
      <c r="D287" s="309"/>
      <c r="E287" s="279"/>
      <c r="F287" s="279"/>
      <c r="G287" s="279"/>
      <c r="H287" s="279"/>
      <c r="I287" s="279"/>
      <c r="J287" s="279"/>
      <c r="K287" s="279"/>
      <c r="L287" s="279"/>
      <c r="M287" s="279"/>
      <c r="N287" s="279"/>
      <c r="O287" s="291"/>
      <c r="P287" s="279"/>
      <c r="Q287" s="279"/>
      <c r="R287" s="279"/>
      <c r="S287" s="309"/>
      <c r="T287" s="309"/>
      <c r="U287" s="309"/>
      <c r="V287" s="309"/>
      <c r="W287" s="279"/>
      <c r="X287" s="279"/>
      <c r="Y287" s="378">
        <f>'4.  2011-2014 LRAM'!Y140*Y286</f>
        <v>6317.882239544022</v>
      </c>
      <c r="Z287" s="378">
        <f>'4.  2011-2014 LRAM'!Z140*Z286</f>
        <v>4275.0614912867713</v>
      </c>
      <c r="AA287" s="378">
        <f>'4.  2011-2014 LRAM'!AA140*AA286</f>
        <v>13977.418632764475</v>
      </c>
      <c r="AB287" s="378">
        <f>'4.  2011-2014 LRAM'!AB140*AB286</f>
        <v>0</v>
      </c>
      <c r="AC287" s="378">
        <f>'4.  2011-2014 LRAM'!AC140*AC286</f>
        <v>0</v>
      </c>
      <c r="AD287" s="378">
        <f>'4.  2011-2014 LRAM'!AD140*AD286</f>
        <v>0</v>
      </c>
      <c r="AE287" s="378">
        <f>'4.  2011-2014 LRAM'!AE140*AE286</f>
        <v>0</v>
      </c>
      <c r="AF287" s="378">
        <f>'4.  2011-2014 LRAM'!AF140*AF286</f>
        <v>0</v>
      </c>
      <c r="AG287" s="378">
        <f>'4.  2011-2014 LRAM'!AG140*AG286</f>
        <v>0</v>
      </c>
      <c r="AH287" s="378">
        <f>'4.  2011-2014 LRAM'!AH140*AH286</f>
        <v>0</v>
      </c>
      <c r="AI287" s="378">
        <f>'4.  2011-2014 LRAM'!AI140*AI286</f>
        <v>0</v>
      </c>
      <c r="AJ287" s="378">
        <f>'4.  2011-2014 LRAM'!AJ140*AJ286</f>
        <v>0</v>
      </c>
      <c r="AK287" s="378">
        <f>'4.  2011-2014 LRAM'!AK140*AK286</f>
        <v>0</v>
      </c>
      <c r="AL287" s="378">
        <f>'4.  2011-2014 LRAM'!AL140*AL286</f>
        <v>0</v>
      </c>
      <c r="AM287" s="619">
        <f>SUM(Y287:AL287)</f>
        <v>24570.362363595268</v>
      </c>
    </row>
    <row r="288" spans="2:39" ht="15">
      <c r="B288" s="324" t="s">
        <v>268</v>
      </c>
      <c r="C288" s="345"/>
      <c r="D288" s="309"/>
      <c r="E288" s="279"/>
      <c r="F288" s="279"/>
      <c r="G288" s="279"/>
      <c r="H288" s="279"/>
      <c r="I288" s="279"/>
      <c r="J288" s="279"/>
      <c r="K288" s="279"/>
      <c r="L288" s="279"/>
      <c r="M288" s="279"/>
      <c r="N288" s="279"/>
      <c r="O288" s="291"/>
      <c r="P288" s="279"/>
      <c r="Q288" s="279"/>
      <c r="R288" s="279"/>
      <c r="S288" s="309"/>
      <c r="T288" s="309"/>
      <c r="U288" s="309"/>
      <c r="V288" s="309"/>
      <c r="W288" s="279"/>
      <c r="X288" s="279"/>
      <c r="Y288" s="378">
        <f>'4.  2011-2014 LRAM'!Y269*Y286</f>
        <v>4838.2816242985346</v>
      </c>
      <c r="Z288" s="378">
        <f>'4.  2011-2014 LRAM'!Z269*Z286</f>
        <v>14532.864576705124</v>
      </c>
      <c r="AA288" s="378">
        <f>'4.  2011-2014 LRAM'!AA269*AA286</f>
        <v>19200.089454878653</v>
      </c>
      <c r="AB288" s="378">
        <f>'4.  2011-2014 LRAM'!AB269*AB286</f>
        <v>0</v>
      </c>
      <c r="AC288" s="378">
        <f>'4.  2011-2014 LRAM'!AC269*AC286</f>
        <v>0</v>
      </c>
      <c r="AD288" s="378">
        <f>'4.  2011-2014 LRAM'!AD269*AD286</f>
        <v>0</v>
      </c>
      <c r="AE288" s="378">
        <f>'4.  2011-2014 LRAM'!AE269*AE286</f>
        <v>0</v>
      </c>
      <c r="AF288" s="378">
        <f>'4.  2011-2014 LRAM'!AF269*AF286</f>
        <v>0</v>
      </c>
      <c r="AG288" s="378">
        <f>'4.  2011-2014 LRAM'!AG269*AG286</f>
        <v>0</v>
      </c>
      <c r="AH288" s="378">
        <f>'4.  2011-2014 LRAM'!AH269*AH286</f>
        <v>0</v>
      </c>
      <c r="AI288" s="378">
        <f>'4.  2011-2014 LRAM'!AI269*AI286</f>
        <v>0</v>
      </c>
      <c r="AJ288" s="378">
        <f>'4.  2011-2014 LRAM'!AJ269*AJ286</f>
        <v>0</v>
      </c>
      <c r="AK288" s="378">
        <f>'4.  2011-2014 LRAM'!AK269*AK286</f>
        <v>0</v>
      </c>
      <c r="AL288" s="378">
        <f>'4.  2011-2014 LRAM'!AL269*AL286</f>
        <v>0</v>
      </c>
      <c r="AM288" s="619">
        <f>SUM(Y288:AL288)</f>
        <v>38571.235655882308</v>
      </c>
    </row>
    <row r="289" spans="2:39" ht="15">
      <c r="B289" s="324" t="s">
        <v>269</v>
      </c>
      <c r="C289" s="345"/>
      <c r="D289" s="309"/>
      <c r="E289" s="279"/>
      <c r="F289" s="279"/>
      <c r="G289" s="279"/>
      <c r="H289" s="279"/>
      <c r="I289" s="279"/>
      <c r="J289" s="279"/>
      <c r="K289" s="279"/>
      <c r="L289" s="279"/>
      <c r="M289" s="279"/>
      <c r="N289" s="279"/>
      <c r="O289" s="291"/>
      <c r="P289" s="279"/>
      <c r="Q289" s="279"/>
      <c r="R289" s="279"/>
      <c r="S289" s="309"/>
      <c r="T289" s="309"/>
      <c r="U289" s="309"/>
      <c r="V289" s="309"/>
      <c r="W289" s="279"/>
      <c r="X289" s="279"/>
      <c r="Y289" s="378">
        <f>'4.  2011-2014 LRAM'!Y398*Y286</f>
        <v>7703.4627064445685</v>
      </c>
      <c r="Z289" s="378">
        <f>'4.  2011-2014 LRAM'!Z398*Z286</f>
        <v>11823.063458570994</v>
      </c>
      <c r="AA289" s="378">
        <f>'4.  2011-2014 LRAM'!AA398*AA286</f>
        <v>14974.616490005361</v>
      </c>
      <c r="AB289" s="378">
        <f>'4.  2011-2014 LRAM'!AB398*AB286</f>
        <v>0</v>
      </c>
      <c r="AC289" s="378">
        <f>'4.  2011-2014 LRAM'!AC398*AC286</f>
        <v>0</v>
      </c>
      <c r="AD289" s="378">
        <f>'4.  2011-2014 LRAM'!AD398*AD286</f>
        <v>0</v>
      </c>
      <c r="AE289" s="378">
        <f>'4.  2011-2014 LRAM'!AE398*AE286</f>
        <v>0</v>
      </c>
      <c r="AF289" s="378">
        <f>'4.  2011-2014 LRAM'!AF398*AF286</f>
        <v>0</v>
      </c>
      <c r="AG289" s="378">
        <f>'4.  2011-2014 LRAM'!AG398*AG286</f>
        <v>0</v>
      </c>
      <c r="AH289" s="378">
        <f>'4.  2011-2014 LRAM'!AH398*AH286</f>
        <v>0</v>
      </c>
      <c r="AI289" s="378">
        <f>'4.  2011-2014 LRAM'!AI398*AI286</f>
        <v>0</v>
      </c>
      <c r="AJ289" s="378">
        <f>'4.  2011-2014 LRAM'!AJ398*AJ286</f>
        <v>0</v>
      </c>
      <c r="AK289" s="378">
        <f>'4.  2011-2014 LRAM'!AK398*AK286</f>
        <v>0</v>
      </c>
      <c r="AL289" s="378">
        <f>'4.  2011-2014 LRAM'!AL398*AL286</f>
        <v>0</v>
      </c>
      <c r="AM289" s="619">
        <f>SUM(Y289:AL289)</f>
        <v>34501.142655020922</v>
      </c>
    </row>
    <row r="290" spans="2:39" ht="15">
      <c r="B290" s="324" t="s">
        <v>270</v>
      </c>
      <c r="C290" s="345"/>
      <c r="D290" s="309"/>
      <c r="E290" s="279"/>
      <c r="F290" s="279"/>
      <c r="G290" s="279"/>
      <c r="H290" s="279"/>
      <c r="I290" s="279"/>
      <c r="J290" s="279"/>
      <c r="K290" s="279"/>
      <c r="L290" s="279"/>
      <c r="M290" s="279"/>
      <c r="N290" s="279"/>
      <c r="O290" s="291"/>
      <c r="P290" s="279"/>
      <c r="Q290" s="279"/>
      <c r="R290" s="279"/>
      <c r="S290" s="309"/>
      <c r="T290" s="309"/>
      <c r="U290" s="309"/>
      <c r="V290" s="309"/>
      <c r="W290" s="279"/>
      <c r="X290" s="279"/>
      <c r="Y290" s="378">
        <f>'4.  2011-2014 LRAM'!Y528*Y286</f>
        <v>19098.512767292468</v>
      </c>
      <c r="Z290" s="378">
        <f>'4.  2011-2014 LRAM'!Z528*Z286</f>
        <v>15620.145937404001</v>
      </c>
      <c r="AA290" s="378">
        <f>'4.  2011-2014 LRAM'!AA528*AA286</f>
        <v>4529.7628560735957</v>
      </c>
      <c r="AB290" s="378">
        <f>'4.  2011-2014 LRAM'!AB528*AB286</f>
        <v>0</v>
      </c>
      <c r="AC290" s="378">
        <f>'4.  2011-2014 LRAM'!AC528*AC286</f>
        <v>0</v>
      </c>
      <c r="AD290" s="378">
        <f>'4.  2011-2014 LRAM'!AD528*AD286</f>
        <v>0</v>
      </c>
      <c r="AE290" s="378">
        <f>'4.  2011-2014 LRAM'!AE528*AE286</f>
        <v>0</v>
      </c>
      <c r="AF290" s="378">
        <f>'4.  2011-2014 LRAM'!AF528*AF286</f>
        <v>0</v>
      </c>
      <c r="AG290" s="378">
        <f>'4.  2011-2014 LRAM'!AG528*AG286</f>
        <v>0</v>
      </c>
      <c r="AH290" s="378">
        <f>'4.  2011-2014 LRAM'!AH528*AH286</f>
        <v>0</v>
      </c>
      <c r="AI290" s="378">
        <f>'4.  2011-2014 LRAM'!AI528*AI286</f>
        <v>0</v>
      </c>
      <c r="AJ290" s="378">
        <f>'4.  2011-2014 LRAM'!AJ528*AJ286</f>
        <v>0</v>
      </c>
      <c r="AK290" s="378">
        <f>'4.  2011-2014 LRAM'!AK528*AK286</f>
        <v>0</v>
      </c>
      <c r="AL290" s="378">
        <f>'4.  2011-2014 LRAM'!AL528*AL286</f>
        <v>0</v>
      </c>
      <c r="AM290" s="619">
        <f>SUM(Y290:AL290)</f>
        <v>39248.421560770068</v>
      </c>
    </row>
    <row r="291" spans="2:39" ht="15">
      <c r="B291" s="324" t="s">
        <v>271</v>
      </c>
      <c r="C291" s="345"/>
      <c r="D291" s="309"/>
      <c r="E291" s="279"/>
      <c r="F291" s="279"/>
      <c r="G291" s="279"/>
      <c r="H291" s="279"/>
      <c r="I291" s="279"/>
      <c r="J291" s="279"/>
      <c r="K291" s="279"/>
      <c r="L291" s="279"/>
      <c r="M291" s="279"/>
      <c r="N291" s="279"/>
      <c r="O291" s="291"/>
      <c r="P291" s="279"/>
      <c r="Q291" s="279"/>
      <c r="R291" s="279"/>
      <c r="S291" s="309"/>
      <c r="T291" s="309"/>
      <c r="U291" s="309"/>
      <c r="V291" s="309"/>
      <c r="W291" s="279"/>
      <c r="X291" s="279"/>
      <c r="Y291" s="378">
        <f>Y124*Y286</f>
        <v>21965.620999999999</v>
      </c>
      <c r="Z291" s="378">
        <f>Z124*Z286</f>
        <v>4061.3617561922524</v>
      </c>
      <c r="AA291" s="378">
        <f>AA124*AA286</f>
        <v>20563.726221397894</v>
      </c>
      <c r="AB291" s="378">
        <f>AB124*AB286</f>
        <v>0</v>
      </c>
      <c r="AC291" s="378">
        <f>AC124*AC286</f>
        <v>0</v>
      </c>
      <c r="AD291" s="378">
        <f>AD124*AD286</f>
        <v>17804.848454945106</v>
      </c>
      <c r="AE291" s="378">
        <f>AE124*AE286</f>
        <v>0</v>
      </c>
      <c r="AF291" s="378">
        <f>AF124*AF286</f>
        <v>0</v>
      </c>
      <c r="AG291" s="378">
        <f>AG124*AG286</f>
        <v>0</v>
      </c>
      <c r="AH291" s="378">
        <f>AH124*AH286</f>
        <v>0</v>
      </c>
      <c r="AI291" s="378">
        <f>AI124*AI286</f>
        <v>0</v>
      </c>
      <c r="AJ291" s="378">
        <f>AJ124*AJ286</f>
        <v>0</v>
      </c>
      <c r="AK291" s="378">
        <f>AK124*AK286</f>
        <v>0</v>
      </c>
      <c r="AL291" s="378">
        <f>AL124*AL286</f>
        <v>0</v>
      </c>
      <c r="AM291" s="619">
        <f>SUM(Y291:AL291)</f>
        <v>64395.55743253525</v>
      </c>
    </row>
    <row r="292" spans="2:39" ht="15">
      <c r="B292" s="324" t="s">
        <v>272</v>
      </c>
      <c r="C292" s="345"/>
      <c r="D292" s="309"/>
      <c r="E292" s="279"/>
      <c r="F292" s="279"/>
      <c r="G292" s="279"/>
      <c r="H292" s="279"/>
      <c r="I292" s="279"/>
      <c r="J292" s="279"/>
      <c r="K292" s="279"/>
      <c r="L292" s="279"/>
      <c r="M292" s="279"/>
      <c r="N292" s="279"/>
      <c r="O292" s="291"/>
      <c r="P292" s="279"/>
      <c r="Q292" s="279"/>
      <c r="R292" s="279"/>
      <c r="S292" s="309"/>
      <c r="T292" s="309"/>
      <c r="U292" s="309"/>
      <c r="V292" s="309"/>
      <c r="W292" s="279"/>
      <c r="X292" s="279"/>
      <c r="Y292" s="378">
        <f>Y208*Y286</f>
        <v>44675.775000000001</v>
      </c>
      <c r="Z292" s="378">
        <f>Z208*Z286</f>
        <v>30966.041538508762</v>
      </c>
      <c r="AA292" s="378">
        <f>AA208*AA286</f>
        <v>15790.187342802919</v>
      </c>
      <c r="AB292" s="378">
        <f>AB208*AB286</f>
        <v>0</v>
      </c>
      <c r="AC292" s="378">
        <f>AC208*AC286</f>
        <v>0</v>
      </c>
      <c r="AD292" s="378">
        <f>AD208*AD286</f>
        <v>96720.406724701257</v>
      </c>
      <c r="AE292" s="378">
        <f>AE208*AE286</f>
        <v>0</v>
      </c>
      <c r="AF292" s="378">
        <f>AF208*AF286</f>
        <v>0</v>
      </c>
      <c r="AG292" s="378">
        <f>AG208*AG286</f>
        <v>0</v>
      </c>
      <c r="AH292" s="378">
        <f>AH208*AH286</f>
        <v>0</v>
      </c>
      <c r="AI292" s="378">
        <f>AI208*AI286</f>
        <v>0</v>
      </c>
      <c r="AJ292" s="378">
        <f>AJ208*AJ286</f>
        <v>0</v>
      </c>
      <c r="AK292" s="378">
        <f>AK208*AK286</f>
        <v>0</v>
      </c>
      <c r="AL292" s="378">
        <f>AL208*AL286</f>
        <v>0</v>
      </c>
      <c r="AM292" s="619">
        <f>SUM(Y292:AL292)</f>
        <v>188152.41060601294</v>
      </c>
    </row>
    <row r="293" spans="2:39" ht="15">
      <c r="B293" s="324" t="s">
        <v>273</v>
      </c>
      <c r="C293" s="345"/>
      <c r="D293" s="309"/>
      <c r="E293" s="279"/>
      <c r="F293" s="279"/>
      <c r="G293" s="279"/>
      <c r="H293" s="279"/>
      <c r="I293" s="279"/>
      <c r="J293" s="279"/>
      <c r="K293" s="279"/>
      <c r="L293" s="279"/>
      <c r="M293" s="279"/>
      <c r="N293" s="279"/>
      <c r="O293" s="291"/>
      <c r="P293" s="279"/>
      <c r="Q293" s="279"/>
      <c r="R293" s="279"/>
      <c r="S293" s="309"/>
      <c r="T293" s="309"/>
      <c r="U293" s="309"/>
      <c r="V293" s="309"/>
      <c r="W293" s="279"/>
      <c r="X293" s="279"/>
      <c r="Y293" s="378">
        <f>Y283*Y286</f>
        <v>76758.693499999994</v>
      </c>
      <c r="Z293" s="378">
        <f>Z283*Z286</f>
        <v>16256.802478632912</v>
      </c>
      <c r="AA293" s="378">
        <f>AA283*AA286</f>
        <v>20276.955517773986</v>
      </c>
      <c r="AB293" s="378">
        <f>AB283*AB286</f>
        <v>0</v>
      </c>
      <c r="AC293" s="378">
        <f>AC283*AC286</f>
        <v>0</v>
      </c>
      <c r="AD293" s="378">
        <f>AD283*AD286</f>
        <v>0</v>
      </c>
      <c r="AE293" s="378">
        <f>AE283*AE286</f>
        <v>0</v>
      </c>
      <c r="AF293" s="378">
        <f>AF283*AF286</f>
        <v>0</v>
      </c>
      <c r="AG293" s="378">
        <f>AG283*AG286</f>
        <v>0</v>
      </c>
      <c r="AH293" s="378">
        <f>AH283*AH286</f>
        <v>0</v>
      </c>
      <c r="AI293" s="378">
        <f>AI283*AI286</f>
        <v>0</v>
      </c>
      <c r="AJ293" s="378">
        <f>AJ283*AJ286</f>
        <v>0</v>
      </c>
      <c r="AK293" s="378">
        <f>AK283*AK286</f>
        <v>0</v>
      </c>
      <c r="AL293" s="378">
        <f>AL283*AL286</f>
        <v>0</v>
      </c>
      <c r="AM293" s="619">
        <f>SUM(Y293:AL293)</f>
        <v>113292.4514964069</v>
      </c>
    </row>
    <row r="294" spans="2:39" ht="15.75">
      <c r="B294" s="349" t="s">
        <v>274</v>
      </c>
      <c r="C294" s="345"/>
      <c r="D294" s="336"/>
      <c r="E294" s="334"/>
      <c r="F294" s="334"/>
      <c r="G294" s="334"/>
      <c r="H294" s="334"/>
      <c r="I294" s="334"/>
      <c r="J294" s="334"/>
      <c r="K294" s="334"/>
      <c r="L294" s="334"/>
      <c r="M294" s="334"/>
      <c r="N294" s="334"/>
      <c r="O294" s="300"/>
      <c r="P294" s="334"/>
      <c r="Q294" s="334"/>
      <c r="R294" s="334"/>
      <c r="S294" s="336"/>
      <c r="T294" s="336"/>
      <c r="U294" s="336"/>
      <c r="V294" s="336"/>
      <c r="W294" s="334"/>
      <c r="X294" s="334"/>
      <c r="Y294" s="346">
        <f>SUM(Y287:Y293)</f>
        <v>181358.22883757958</v>
      </c>
      <c r="Z294" s="346">
        <f>SUM(Z287:Z293)</f>
        <v>97535.341237300803</v>
      </c>
      <c r="AA294" s="346">
        <f>SUM(AA287:AA293)</f>
        <v>109312.75651569689</v>
      </c>
      <c r="AB294" s="346">
        <f>SUM(AB287:AB293)</f>
        <v>0</v>
      </c>
      <c r="AC294" s="346">
        <f>SUM(AC287:AC293)</f>
        <v>0</v>
      </c>
      <c r="AD294" s="346">
        <f>SUM(AD287:AD293)</f>
        <v>114525.25517964637</v>
      </c>
      <c r="AE294" s="346">
        <f>SUM(AE287:AE293)</f>
        <v>0</v>
      </c>
      <c r="AF294" s="346">
        <f>SUM(AF287:AF293)</f>
        <v>0</v>
      </c>
      <c r="AG294" s="346">
        <f>SUM(AG287:AG293)</f>
        <v>0</v>
      </c>
      <c r="AH294" s="346">
        <f>SUM(AH287:AH293)</f>
        <v>0</v>
      </c>
      <c r="AI294" s="346">
        <f>SUM(AI287:AI293)</f>
        <v>0</v>
      </c>
      <c r="AJ294" s="346">
        <f>SUM(AJ287:AJ293)</f>
        <v>0</v>
      </c>
      <c r="AK294" s="346">
        <f>SUM(AK287:AK293)</f>
        <v>0</v>
      </c>
      <c r="AL294" s="346">
        <f>SUM(AL287:AL293)</f>
        <v>0</v>
      </c>
      <c r="AM294" s="407">
        <f>SUM(AM287:AM293)</f>
        <v>502731.58177022368</v>
      </c>
    </row>
    <row r="295" spans="2:39" ht="15.75">
      <c r="B295" s="349" t="s">
        <v>275</v>
      </c>
      <c r="C295" s="345"/>
      <c r="D295" s="350"/>
      <c r="E295" s="334"/>
      <c r="F295" s="334"/>
      <c r="G295" s="334"/>
      <c r="H295" s="334"/>
      <c r="I295" s="334"/>
      <c r="J295" s="334"/>
      <c r="K295" s="334"/>
      <c r="L295" s="334"/>
      <c r="M295" s="334"/>
      <c r="N295" s="334"/>
      <c r="O295" s="300"/>
      <c r="P295" s="334"/>
      <c r="Q295" s="334"/>
      <c r="R295" s="334"/>
      <c r="S295" s="336"/>
      <c r="T295" s="336"/>
      <c r="U295" s="336"/>
      <c r="V295" s="336"/>
      <c r="W295" s="334"/>
      <c r="X295" s="334"/>
      <c r="Y295" s="347">
        <f>Y284*Y286</f>
        <v>52333.716999999997</v>
      </c>
      <c r="Z295" s="347">
        <f>Z284*Z286</f>
        <v>28946.034800000001</v>
      </c>
      <c r="AA295" s="347">
        <f>AA284*AA286</f>
        <v>44019.388399999996</v>
      </c>
      <c r="AB295" s="347">
        <f>AB284*AB286</f>
        <v>348.54430000000002</v>
      </c>
      <c r="AC295" s="347">
        <f>AC284*AC286</f>
        <v>263.88</v>
      </c>
      <c r="AD295" s="347">
        <f>AD284*AD286</f>
        <v>5580.8395</v>
      </c>
      <c r="AE295" s="347">
        <f>AE284*AE286</f>
        <v>0</v>
      </c>
      <c r="AF295" s="347">
        <f>AF284*AF286</f>
        <v>0</v>
      </c>
      <c r="AG295" s="347">
        <f>AG284*AG286</f>
        <v>0</v>
      </c>
      <c r="AH295" s="347">
        <f>AH284*AH286</f>
        <v>0</v>
      </c>
      <c r="AI295" s="347">
        <f>AI284*AI286</f>
        <v>0</v>
      </c>
      <c r="AJ295" s="347">
        <f>AJ284*AJ286</f>
        <v>0</v>
      </c>
      <c r="AK295" s="347">
        <f>AK284*AK286</f>
        <v>0</v>
      </c>
      <c r="AL295" s="347">
        <f>AL284*AL286</f>
        <v>0</v>
      </c>
      <c r="AM295" s="407">
        <f>SUM(Y295:AL295)</f>
        <v>131492.40399999998</v>
      </c>
    </row>
    <row r="296" spans="2:39" ht="15.75">
      <c r="B296" s="349" t="s">
        <v>276</v>
      </c>
      <c r="C296" s="345"/>
      <c r="D296" s="350"/>
      <c r="E296" s="334"/>
      <c r="F296" s="334"/>
      <c r="G296" s="334"/>
      <c r="H296" s="334"/>
      <c r="I296" s="334"/>
      <c r="J296" s="334"/>
      <c r="K296" s="334"/>
      <c r="L296" s="334"/>
      <c r="M296" s="334"/>
      <c r="N296" s="334"/>
      <c r="O296" s="300"/>
      <c r="P296" s="334"/>
      <c r="Q296" s="334"/>
      <c r="R296" s="334"/>
      <c r="S296" s="350"/>
      <c r="T296" s="350"/>
      <c r="U296" s="350"/>
      <c r="V296" s="350"/>
      <c r="W296" s="334"/>
      <c r="X296" s="334"/>
      <c r="Y296" s="351"/>
      <c r="Z296" s="351"/>
      <c r="AA296" s="351"/>
      <c r="AB296" s="351"/>
      <c r="AC296" s="351"/>
      <c r="AD296" s="351"/>
      <c r="AE296" s="351"/>
      <c r="AF296" s="351"/>
      <c r="AG296" s="351"/>
      <c r="AH296" s="351"/>
      <c r="AI296" s="351"/>
      <c r="AJ296" s="351"/>
      <c r="AK296" s="351"/>
      <c r="AL296" s="351"/>
      <c r="AM296" s="407">
        <f>AM294-AM295</f>
        <v>371239.1777702237</v>
      </c>
    </row>
    <row r="297" spans="2:39" ht="15">
      <c r="B297" s="324"/>
      <c r="C297" s="350"/>
      <c r="D297" s="350"/>
      <c r="E297" s="334"/>
      <c r="F297" s="334"/>
      <c r="G297" s="334"/>
      <c r="H297" s="334"/>
      <c r="I297" s="334"/>
      <c r="J297" s="334"/>
      <c r="K297" s="334"/>
      <c r="L297" s="334"/>
      <c r="M297" s="334"/>
      <c r="N297" s="334"/>
      <c r="O297" s="300"/>
      <c r="P297" s="334"/>
      <c r="Q297" s="334"/>
      <c r="R297" s="334"/>
      <c r="S297" s="350"/>
      <c r="T297" s="345"/>
      <c r="U297" s="350"/>
      <c r="V297" s="350"/>
      <c r="W297" s="334"/>
      <c r="X297" s="334"/>
      <c r="Y297" s="352"/>
      <c r="Z297" s="352"/>
      <c r="AA297" s="352"/>
      <c r="AB297" s="352"/>
      <c r="AC297" s="352"/>
      <c r="AD297" s="352"/>
      <c r="AE297" s="352"/>
      <c r="AF297" s="352"/>
      <c r="AG297" s="352"/>
      <c r="AH297" s="352"/>
      <c r="AI297" s="352"/>
      <c r="AJ297" s="352"/>
      <c r="AK297" s="352"/>
      <c r="AL297" s="352"/>
      <c r="AM297" s="348"/>
    </row>
    <row r="298" spans="2:39" ht="15">
      <c r="B298" s="439" t="s">
        <v>277</v>
      </c>
      <c r="C298" s="304"/>
      <c r="D298" s="279"/>
      <c r="E298" s="279"/>
      <c r="F298" s="279"/>
      <c r="G298" s="279"/>
      <c r="H298" s="279"/>
      <c r="I298" s="279"/>
      <c r="J298" s="279"/>
      <c r="K298" s="279"/>
      <c r="L298" s="279"/>
      <c r="M298" s="279"/>
      <c r="N298" s="279"/>
      <c r="O298" s="357"/>
      <c r="P298" s="279"/>
      <c r="Q298" s="279"/>
      <c r="R298" s="279"/>
      <c r="S298" s="304"/>
      <c r="T298" s="309"/>
      <c r="U298" s="309"/>
      <c r="V298" s="279"/>
      <c r="W298" s="279"/>
      <c r="X298" s="309"/>
      <c r="Y298" s="291">
        <f>SUMPRODUCT(E220:E281,Y220:Y281)</f>
        <v>5274471</v>
      </c>
      <c r="Z298" s="291">
        <f>SUMPRODUCT(E220:E281,Z220:Z281)</f>
        <v>810461.82983899594</v>
      </c>
      <c r="AA298" s="291">
        <f>IF(AA218="kw",SUMPRODUCT($N$220:$N$281,$P$220:$P$281,AA220:AA281),SUMPRODUCT($E$220:$E$281,AA220:AA281))</f>
        <v>4391.0318947440001</v>
      </c>
      <c r="AB298" s="291">
        <f>IF(AB218="kw",SUMPRODUCT($N$220:$N$281,$P$220:$P$281,AB220:AB281),SUMPRODUCT($E$220:$E$281,AB220:AB281))</f>
        <v>0</v>
      </c>
      <c r="AC298" s="291">
        <f>IF(AC218="kw",SUMPRODUCT($N$220:$N$281,$P$220:$P$281,AC220:AC281),SUMPRODUCT($E$220:$E$281,AC220:AC281))</f>
        <v>0</v>
      </c>
      <c r="AD298" s="291">
        <f>IF(AD218="kw",SUMPRODUCT($N$220:$N$281,$P$220:$P$281,AD220:AD281),SUMPRODUCT($E$220:$E$281,AD220:AD281))</f>
        <v>0</v>
      </c>
      <c r="AE298" s="291">
        <f>IF(AE218="kw",SUMPRODUCT($N$220:$N$281,$P$220:$P$281,AE220:AE281),SUMPRODUCT($E$220:$E$281,AE220:AE281))</f>
        <v>0</v>
      </c>
      <c r="AF298" s="291">
        <f>IF(AF218="kw",SUMPRODUCT($N$220:$N$281,$P$220:$P$281,AF220:AF281),SUMPRODUCT($E$220:$E$281,AF220:AF281))</f>
        <v>0</v>
      </c>
      <c r="AG298" s="291">
        <f>IF(AG218="kw",SUMPRODUCT($N$220:$N$281,$P$220:$P$281,AG220:AG281),SUMPRODUCT($E$220:$E$281,AG220:AG281))</f>
        <v>0</v>
      </c>
      <c r="AH298" s="291">
        <f>IF(AH218="kw",SUMPRODUCT($N$220:$N$281,$P$220:$P$281,AH220:AH281),SUMPRODUCT($E$220:$E$281,AH220:AH281))</f>
        <v>0</v>
      </c>
      <c r="AI298" s="291">
        <f>IF(AI218="kw",SUMPRODUCT($N$220:$N$281,$P$220:$P$281,AI220:AI281),SUMPRODUCT($E$220:$E$281,AI220:AI281))</f>
        <v>0</v>
      </c>
      <c r="AJ298" s="291">
        <f>IF(AJ218="kw",SUMPRODUCT($N$220:$N$281,$P$220:$P$281,AJ220:AJ281),SUMPRODUCT($E$220:$E$281,AJ220:AJ281))</f>
        <v>0</v>
      </c>
      <c r="AK298" s="291">
        <f>IF(AK218="kw",SUMPRODUCT($N$220:$N$281,$P$220:$P$281,AK220:AK281),SUMPRODUCT($E$220:$E$281,AK220:AK281))</f>
        <v>0</v>
      </c>
      <c r="AL298" s="291">
        <f>IF(AL218="kw",SUMPRODUCT($N$220:$N$281,$P$220:$P$281,AL220:AL281),SUMPRODUCT($E$220:$E$281,AL220:AL281))</f>
        <v>0</v>
      </c>
      <c r="AM298" s="337"/>
    </row>
    <row r="299" spans="2:39" ht="15">
      <c r="B299" s="439" t="s">
        <v>278</v>
      </c>
      <c r="C299" s="304"/>
      <c r="D299" s="279"/>
      <c r="E299" s="279"/>
      <c r="F299" s="279"/>
      <c r="G299" s="279"/>
      <c r="H299" s="279"/>
      <c r="I299" s="279"/>
      <c r="J299" s="279"/>
      <c r="K299" s="279"/>
      <c r="L299" s="279"/>
      <c r="M299" s="279"/>
      <c r="N299" s="279"/>
      <c r="O299" s="357"/>
      <c r="P299" s="279"/>
      <c r="Q299" s="279"/>
      <c r="R299" s="279"/>
      <c r="S299" s="304"/>
      <c r="T299" s="309"/>
      <c r="U299" s="309"/>
      <c r="V299" s="279"/>
      <c r="W299" s="279"/>
      <c r="X299" s="309"/>
      <c r="Y299" s="291">
        <f>SUMPRODUCT(F220:F281,Y220:Y281)</f>
        <v>5274471</v>
      </c>
      <c r="Z299" s="291">
        <f>SUMPRODUCT(F220:F281,Z220:Z281)</f>
        <v>810461.82983899594</v>
      </c>
      <c r="AA299" s="291">
        <f>IF(AA218="kw",SUMPRODUCT($N$220:$N$281,$Q$220:$Q$281,AA220:AA281),SUMPRODUCT($F$220:$F$281,AA220:AA281))</f>
        <v>4391.0318947440001</v>
      </c>
      <c r="AB299" s="291">
        <f>IF(AB218="kw",SUMPRODUCT($N$220:$N$281,$Q$220:$Q$281,AB220:AB281),SUMPRODUCT($F$220:$F$281,AB220:AB281))</f>
        <v>0</v>
      </c>
      <c r="AC299" s="291">
        <f>IF(AC218="kw",SUMPRODUCT($N$220:$N$281,$Q$220:$Q$281,AC220:AC281),SUMPRODUCT($F$220:$F$281,AC220:AC281))</f>
        <v>0</v>
      </c>
      <c r="AD299" s="291">
        <f>IF(AD218="kw",SUMPRODUCT($N$220:$N$281,$Q$220:$Q$281,AD220:AD281),SUMPRODUCT($F$220:$F$281,AD220:AD281))</f>
        <v>0</v>
      </c>
      <c r="AE299" s="291">
        <f>IF(AE218="kw",SUMPRODUCT($N$220:$N$281,$Q$220:$Q$281,AE220:AE281),SUMPRODUCT($F$220:$F$281,AE220:AE281))</f>
        <v>0</v>
      </c>
      <c r="AF299" s="291">
        <f>IF(AF218="kw",SUMPRODUCT($N$220:$N$281,$Q$220:$Q$281,AF220:AF281),SUMPRODUCT($F$220:$F$281,AF220:AF281))</f>
        <v>0</v>
      </c>
      <c r="AG299" s="291">
        <f>IF(AG218="kw",SUMPRODUCT($N$220:$N$281,$Q$220:$Q$281,AG220:AG281),SUMPRODUCT($F$220:$F$281,AG220:AG281))</f>
        <v>0</v>
      </c>
      <c r="AH299" s="291">
        <f>IF(AH218="kw",SUMPRODUCT($N$220:$N$281,$Q$220:$Q$281,AH220:AH281),SUMPRODUCT($F$220:$F$281,AH220:AH281))</f>
        <v>0</v>
      </c>
      <c r="AI299" s="291">
        <f>IF(AI218="kw",SUMPRODUCT($N$220:$N$281,$Q$220:$Q$281,AI220:AI281),SUMPRODUCT($F$220:$F$281,AI220:AI281))</f>
        <v>0</v>
      </c>
      <c r="AJ299" s="291">
        <f>IF(AJ218="kw",SUMPRODUCT($N$220:$N$281,$Q$220:$Q$281,AJ220:AJ281),SUMPRODUCT($F$220:$F$281,AJ220:AJ281))</f>
        <v>0</v>
      </c>
      <c r="AK299" s="291">
        <f>IF(AK218="kw",SUMPRODUCT($N$220:$N$281,$Q$220:$Q$281,AK220:AK281),SUMPRODUCT($F$220:$F$281,AK220:AK281))</f>
        <v>0</v>
      </c>
      <c r="AL299" s="291">
        <f>IF(AL218="kw",SUMPRODUCT($N$220:$N$281,$Q$220:$Q$281,AL220:AL281),SUMPRODUCT($F$220:$F$281,AL220:AL281))</f>
        <v>0</v>
      </c>
      <c r="AM299" s="337"/>
    </row>
    <row r="300" spans="2:39" ht="15">
      <c r="B300" s="440" t="s">
        <v>279</v>
      </c>
      <c r="C300" s="364"/>
      <c r="D300" s="384"/>
      <c r="E300" s="384"/>
      <c r="F300" s="384"/>
      <c r="G300" s="384"/>
      <c r="H300" s="384"/>
      <c r="I300" s="384"/>
      <c r="J300" s="384"/>
      <c r="K300" s="384"/>
      <c r="L300" s="384"/>
      <c r="M300" s="384"/>
      <c r="N300" s="384"/>
      <c r="O300" s="383"/>
      <c r="P300" s="384"/>
      <c r="Q300" s="384"/>
      <c r="R300" s="384"/>
      <c r="S300" s="364"/>
      <c r="T300" s="385"/>
      <c r="U300" s="385"/>
      <c r="V300" s="384"/>
      <c r="W300" s="384"/>
      <c r="X300" s="385"/>
      <c r="Y300" s="326">
        <f>SUMPRODUCT(G220:G281,Y220:Y281)</f>
        <v>5274471</v>
      </c>
      <c r="Z300" s="326">
        <f>SUMPRODUCT(G220:G281,Z220:Z281)</f>
        <v>810461.82983899594</v>
      </c>
      <c r="AA300" s="326">
        <f>IF(AA218="kw",SUMPRODUCT($N$220:$N$281,$R$220:$R$281,AA220:AA281),SUMPRODUCT($G$220:$G$281,AA220:AA281))</f>
        <v>4391.0318947440001</v>
      </c>
      <c r="AB300" s="326">
        <f>IF(AB218="kw",SUMPRODUCT($N$220:$N$281,$R$220:$R$281,AB220:AB281),SUMPRODUCT($G$220:$G$281,AB220:AB281))</f>
        <v>0</v>
      </c>
      <c r="AC300" s="326">
        <f>IF(AC218="kw",SUMPRODUCT($N$220:$N$281,$R$220:$R$281,AC220:AC281),SUMPRODUCT($G$220:$G$281,AC220:AC281))</f>
        <v>0</v>
      </c>
      <c r="AD300" s="326">
        <f>IF(AD218="kw",SUMPRODUCT($N$220:$N$281,$R$220:$R$281,AD220:AD281),SUMPRODUCT($G$220:$G$281,AD220:AD281))</f>
        <v>0</v>
      </c>
      <c r="AE300" s="326">
        <f>IF(AE218="kw",SUMPRODUCT($N$220:$N$281,$R$220:$R$281,AE220:AE281),SUMPRODUCT($G$220:$G$281,AE220:AE281))</f>
        <v>0</v>
      </c>
      <c r="AF300" s="326">
        <f>IF(AF218="kw",SUMPRODUCT($N$220:$N$281,$R$220:$R$281,AF220:AF281),SUMPRODUCT($G$220:$G$281,AF220:AF281))</f>
        <v>0</v>
      </c>
      <c r="AG300" s="326">
        <f>IF(AG218="kw",SUMPRODUCT($N$220:$N$281,$R$220:$R$281,AG220:AG281),SUMPRODUCT($G$220:$G$281,AG220:AG281))</f>
        <v>0</v>
      </c>
      <c r="AH300" s="326">
        <f>IF(AH218="kw",SUMPRODUCT($N$220:$N$281,$R$220:$R$281,AH220:AH281),SUMPRODUCT($G$220:$G$281,AH220:AH281))</f>
        <v>0</v>
      </c>
      <c r="AI300" s="326">
        <f>IF(AI218="kw",SUMPRODUCT($N$220:$N$281,$R$220:$R$281,AI220:AI281),SUMPRODUCT($G$220:$G$281,AI220:AI281))</f>
        <v>0</v>
      </c>
      <c r="AJ300" s="326">
        <f>IF(AJ218="kw",SUMPRODUCT($N$220:$N$281,$R$220:$R$281,AJ220:AJ281),SUMPRODUCT($G$220:$G$281,AJ220:AJ281))</f>
        <v>0</v>
      </c>
      <c r="AK300" s="326">
        <f>IF(AK218="kw",SUMPRODUCT($N$220:$N$281,$R$220:$R$281,AK220:AK281),SUMPRODUCT($G$220:$G$281,AK220:AK281))</f>
        <v>0</v>
      </c>
      <c r="AL300" s="326">
        <f>IF(AL218="kw",SUMPRODUCT($N$220:$N$281,$R$220:$R$281,AL220:AL281),SUMPRODUCT($G$220:$G$281,AL220:AL281))</f>
        <v>0</v>
      </c>
      <c r="AM300" s="386"/>
    </row>
    <row r="301" spans="2:39" ht="22.5" customHeight="1">
      <c r="B301" s="368" t="s">
        <v>488</v>
      </c>
      <c r="C301" s="387"/>
      <c r="D301" s="388"/>
      <c r="E301" s="388"/>
      <c r="F301" s="388"/>
      <c r="G301" s="388"/>
      <c r="H301" s="388"/>
      <c r="I301" s="388"/>
      <c r="J301" s="388"/>
      <c r="K301" s="388"/>
      <c r="L301" s="388"/>
      <c r="M301" s="388"/>
      <c r="N301" s="388"/>
      <c r="O301" s="388"/>
      <c r="P301" s="388"/>
      <c r="Q301" s="388"/>
      <c r="R301" s="388"/>
      <c r="S301" s="371"/>
      <c r="T301" s="372"/>
      <c r="U301" s="388"/>
      <c r="V301" s="388"/>
      <c r="W301" s="388"/>
      <c r="X301" s="388"/>
      <c r="Y301" s="409"/>
      <c r="Z301" s="409"/>
      <c r="AA301" s="409"/>
      <c r="AB301" s="409"/>
      <c r="AC301" s="409"/>
      <c r="AD301" s="409"/>
      <c r="AE301" s="409"/>
      <c r="AF301" s="409"/>
      <c r="AG301" s="409"/>
      <c r="AH301" s="409"/>
      <c r="AI301" s="409"/>
      <c r="AJ301" s="409"/>
      <c r="AK301" s="409"/>
      <c r="AL301" s="409"/>
      <c r="AM301" s="389"/>
    </row>
    <row r="302" ht="15"/>
    <row r="303" ht="15"/>
    <row r="304" spans="2:38" ht="15.75">
      <c r="B304" s="280" t="s">
        <v>280</v>
      </c>
      <c r="C304" s="281"/>
      <c r="D304" s="580" t="s">
        <v>445</v>
      </c>
      <c r="E304" s="253"/>
      <c r="F304" s="580"/>
      <c r="G304" s="253"/>
      <c r="H304" s="253"/>
      <c r="I304" s="253"/>
      <c r="J304" s="253"/>
      <c r="K304" s="253"/>
      <c r="L304" s="253"/>
      <c r="M304" s="253"/>
      <c r="N304" s="253"/>
      <c r="O304" s="281"/>
      <c r="P304" s="253"/>
      <c r="Q304" s="253"/>
      <c r="R304" s="253"/>
      <c r="S304" s="253"/>
      <c r="T304" s="253"/>
      <c r="U304" s="253"/>
      <c r="V304" s="253"/>
      <c r="W304" s="253"/>
      <c r="X304" s="253"/>
      <c r="Y304" s="270"/>
      <c r="Z304" s="267"/>
      <c r="AA304" s="267"/>
      <c r="AB304" s="267"/>
      <c r="AC304" s="267"/>
      <c r="AD304" s="267"/>
      <c r="AE304" s="267"/>
      <c r="AF304" s="267"/>
      <c r="AG304" s="267"/>
      <c r="AH304" s="267"/>
      <c r="AI304" s="267"/>
      <c r="AJ304" s="267"/>
      <c r="AK304" s="267"/>
      <c r="AL304" s="267"/>
    </row>
    <row r="305" spans="2:39" ht="33.75" customHeight="1">
      <c r="B305" s="844" t="s">
        <v>189</v>
      </c>
      <c r="C305" s="846" t="s">
        <v>33</v>
      </c>
      <c r="D305" s="284" t="s">
        <v>350</v>
      </c>
      <c r="E305" s="848" t="s">
        <v>187</v>
      </c>
      <c r="F305" s="849"/>
      <c r="G305" s="849"/>
      <c r="H305" s="849"/>
      <c r="I305" s="849"/>
      <c r="J305" s="849"/>
      <c r="K305" s="849"/>
      <c r="L305" s="849"/>
      <c r="M305" s="850"/>
      <c r="N305" s="854" t="s">
        <v>191</v>
      </c>
      <c r="O305" s="284" t="s">
        <v>351</v>
      </c>
      <c r="P305" s="848" t="s">
        <v>190</v>
      </c>
      <c r="Q305" s="849"/>
      <c r="R305" s="849"/>
      <c r="S305" s="849"/>
      <c r="T305" s="849"/>
      <c r="U305" s="849"/>
      <c r="V305" s="849"/>
      <c r="W305" s="849"/>
      <c r="X305" s="850"/>
      <c r="Y305" s="851" t="s">
        <v>215</v>
      </c>
      <c r="Z305" s="852"/>
      <c r="AA305" s="852"/>
      <c r="AB305" s="852"/>
      <c r="AC305" s="852"/>
      <c r="AD305" s="852"/>
      <c r="AE305" s="852"/>
      <c r="AF305" s="852"/>
      <c r="AG305" s="852"/>
      <c r="AH305" s="852"/>
      <c r="AI305" s="852"/>
      <c r="AJ305" s="852"/>
      <c r="AK305" s="852"/>
      <c r="AL305" s="852"/>
      <c r="AM305" s="853"/>
    </row>
    <row r="306" spans="2:39" ht="68.25" customHeight="1">
      <c r="B306" s="845"/>
      <c r="C306" s="847"/>
      <c r="D306" s="285">
        <v>2018</v>
      </c>
      <c r="E306" s="285">
        <v>2019</v>
      </c>
      <c r="F306" s="285">
        <v>2020</v>
      </c>
      <c r="G306" s="285">
        <v>2021</v>
      </c>
      <c r="H306" s="285">
        <v>2022</v>
      </c>
      <c r="I306" s="285">
        <v>2023</v>
      </c>
      <c r="J306" s="285">
        <v>2024</v>
      </c>
      <c r="K306" s="285">
        <v>2025</v>
      </c>
      <c r="L306" s="285">
        <v>2026</v>
      </c>
      <c r="M306" s="285">
        <v>2027</v>
      </c>
      <c r="N306" s="855"/>
      <c r="O306" s="285">
        <v>2018</v>
      </c>
      <c r="P306" s="285">
        <v>2019</v>
      </c>
      <c r="Q306" s="285">
        <v>2020</v>
      </c>
      <c r="R306" s="285">
        <v>2021</v>
      </c>
      <c r="S306" s="285">
        <v>2022</v>
      </c>
      <c r="T306" s="285">
        <v>2023</v>
      </c>
      <c r="U306" s="285">
        <v>2024</v>
      </c>
      <c r="V306" s="285">
        <v>2025</v>
      </c>
      <c r="W306" s="285">
        <v>2026</v>
      </c>
      <c r="X306" s="285">
        <v>2027</v>
      </c>
      <c r="Y306" s="285" t="str">
        <f>'1.  LRAMVA Summary'!D52</f>
        <v>Residential</v>
      </c>
      <c r="Z306" s="285" t="str">
        <f>'1.  LRAMVA Summary'!E52</f>
        <v>GS&lt;50 kW</v>
      </c>
      <c r="AA306" s="285" t="str">
        <f>'1.  LRAMVA Summary'!F52</f>
        <v>GS 50 to 4,999 kW</v>
      </c>
      <c r="AB306" s="285" t="str">
        <f>'1.  LRAMVA Summary'!G52</f>
        <v>Unmetered Scattered Load</v>
      </c>
      <c r="AC306" s="285" t="str">
        <f>'1.  LRAMVA Summary'!H52</f>
        <v>Sentinel Lighting</v>
      </c>
      <c r="AD306" s="285" t="str">
        <f>'1.  LRAMVA Summary'!I52</f>
        <v>Street Lighting</v>
      </c>
      <c r="AE306" s="285" t="str">
        <f>'1.  LRAMVA Summary'!J52</f>
        <v/>
      </c>
      <c r="AF306" s="285" t="str">
        <f>'1.  LRAMVA Summary'!K52</f>
        <v/>
      </c>
      <c r="AG306" s="285" t="str">
        <f>'1.  LRAMVA Summary'!L52</f>
        <v/>
      </c>
      <c r="AH306" s="285" t="str">
        <f>'1.  LRAMVA Summary'!M52</f>
        <v/>
      </c>
      <c r="AI306" s="285" t="str">
        <f>'1.  LRAMVA Summary'!N52</f>
        <v/>
      </c>
      <c r="AJ306" s="285" t="str">
        <f>'1.  LRAMVA Summary'!O52</f>
        <v/>
      </c>
      <c r="AK306" s="285" t="str">
        <f>'1.  LRAMVA Summary'!P52</f>
        <v/>
      </c>
      <c r="AL306" s="285" t="str">
        <f>'1.  LRAMVA Summary'!Q52</f>
        <v/>
      </c>
      <c r="AM306" s="287" t="str">
        <f>'1.  LRAMVA Summary'!R52</f>
        <v>Total</v>
      </c>
    </row>
    <row r="307" spans="1:39" ht="15.75" customHeight="1">
      <c r="A307" s="522"/>
      <c r="B307" s="515" t="s">
        <v>425</v>
      </c>
      <c r="C307" s="289"/>
      <c r="D307" s="289"/>
      <c r="E307" s="289"/>
      <c r="F307" s="289"/>
      <c r="G307" s="289"/>
      <c r="H307" s="289"/>
      <c r="I307" s="289"/>
      <c r="J307" s="289"/>
      <c r="K307" s="289"/>
      <c r="L307" s="289"/>
      <c r="M307" s="289"/>
      <c r="N307" s="290"/>
      <c r="O307" s="289"/>
      <c r="P307" s="289"/>
      <c r="Q307" s="289"/>
      <c r="R307" s="289"/>
      <c r="S307" s="289"/>
      <c r="T307" s="289"/>
      <c r="U307" s="289"/>
      <c r="V307" s="289"/>
      <c r="W307" s="289"/>
      <c r="X307" s="289"/>
      <c r="Y307" s="291" t="str">
        <f>'1.  LRAMVA Summary'!D53</f>
        <v>kWh</v>
      </c>
      <c r="Z307" s="291" t="str">
        <f>'1.  LRAMVA Summary'!E53</f>
        <v>kWh</v>
      </c>
      <c r="AA307" s="291" t="str">
        <f>'1.  LRAMVA Summary'!F53</f>
        <v>kW</v>
      </c>
      <c r="AB307" s="291" t="str">
        <f>'1.  LRAMVA Summary'!G53</f>
        <v>kWh</v>
      </c>
      <c r="AC307" s="291" t="str">
        <f>'1.  LRAMVA Summary'!H53</f>
        <v>kW</v>
      </c>
      <c r="AD307" s="291" t="str">
        <f>'1.  LRAMVA Summary'!I53</f>
        <v>kW</v>
      </c>
      <c r="AE307" s="291">
        <f>'1.  LRAMVA Summary'!J53</f>
        <v>0</v>
      </c>
      <c r="AF307" s="291">
        <f>'1.  LRAMVA Summary'!K53</f>
        <v>0</v>
      </c>
      <c r="AG307" s="291">
        <f>'1.  LRAMVA Summary'!L53</f>
        <v>0</v>
      </c>
      <c r="AH307" s="291">
        <f>'1.  LRAMVA Summary'!M53</f>
        <v>0</v>
      </c>
      <c r="AI307" s="291">
        <f>'1.  LRAMVA Summary'!N53</f>
        <v>0</v>
      </c>
      <c r="AJ307" s="291">
        <f>'1.  LRAMVA Summary'!O53</f>
        <v>0</v>
      </c>
      <c r="AK307" s="291">
        <f>'1.  LRAMVA Summary'!P53</f>
        <v>0</v>
      </c>
      <c r="AL307" s="291">
        <f>'1.  LRAMVA Summary'!Q53</f>
        <v>0</v>
      </c>
      <c r="AM307" s="292"/>
    </row>
    <row r="308" spans="1:39" ht="15.75" hidden="1" outlineLevel="1">
      <c r="A308" s="522"/>
      <c r="B308" s="298"/>
      <c r="C308" s="299"/>
      <c r="D308" s="299"/>
      <c r="E308" s="299"/>
      <c r="F308" s="299"/>
      <c r="G308" s="299"/>
      <c r="H308" s="299"/>
      <c r="I308" s="299"/>
      <c r="J308" s="299"/>
      <c r="K308" s="299"/>
      <c r="L308" s="299"/>
      <c r="M308" s="299"/>
      <c r="N308" s="300"/>
      <c r="O308" s="299"/>
      <c r="P308" s="299"/>
      <c r="Q308" s="299"/>
      <c r="R308" s="299"/>
      <c r="S308" s="299"/>
      <c r="T308" s="299"/>
      <c r="U308" s="299"/>
      <c r="V308" s="299"/>
      <c r="W308" s="299"/>
      <c r="X308" s="299"/>
      <c r="Y308" s="412"/>
      <c r="Z308" s="413"/>
      <c r="AA308" s="413"/>
      <c r="AB308" s="413"/>
      <c r="AC308" s="413"/>
      <c r="AD308" s="413"/>
      <c r="AE308" s="413"/>
      <c r="AF308" s="413"/>
      <c r="AG308" s="413"/>
      <c r="AH308" s="413"/>
      <c r="AI308" s="413"/>
      <c r="AJ308" s="413"/>
      <c r="AK308" s="413"/>
      <c r="AL308" s="413"/>
      <c r="AM308" s="302"/>
    </row>
    <row r="309" spans="1:39" ht="15.75" hidden="1" outlineLevel="1">
      <c r="A309" s="522"/>
      <c r="B309" s="298"/>
      <c r="C309" s="299"/>
      <c r="D309" s="304"/>
      <c r="E309" s="304"/>
      <c r="F309" s="304"/>
      <c r="G309" s="304"/>
      <c r="H309" s="304"/>
      <c r="I309" s="304"/>
      <c r="J309" s="304"/>
      <c r="K309" s="304"/>
      <c r="L309" s="304"/>
      <c r="M309" s="304"/>
      <c r="N309" s="300"/>
      <c r="O309" s="304"/>
      <c r="P309" s="304"/>
      <c r="Q309" s="304"/>
      <c r="R309" s="304"/>
      <c r="S309" s="304"/>
      <c r="T309" s="304"/>
      <c r="U309" s="304"/>
      <c r="V309" s="304"/>
      <c r="W309" s="304"/>
      <c r="X309" s="304"/>
      <c r="Y309" s="412"/>
      <c r="Z309" s="413"/>
      <c r="AA309" s="413"/>
      <c r="AB309" s="413"/>
      <c r="AC309" s="413"/>
      <c r="AD309" s="413"/>
      <c r="AE309" s="413"/>
      <c r="AF309" s="413"/>
      <c r="AG309" s="413"/>
      <c r="AH309" s="413"/>
      <c r="AI309" s="413"/>
      <c r="AJ309" s="413"/>
      <c r="AK309" s="413"/>
      <c r="AL309" s="413"/>
      <c r="AM309" s="302"/>
    </row>
    <row r="310" spans="1:39" ht="15" hidden="1" outlineLevel="1">
      <c r="A310" s="522"/>
      <c r="B310" s="294"/>
      <c r="C310" s="305"/>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412"/>
      <c r="Z310" s="412"/>
      <c r="AA310" s="412"/>
      <c r="AB310" s="412"/>
      <c r="AC310" s="412"/>
      <c r="AD310" s="412"/>
      <c r="AE310" s="412"/>
      <c r="AF310" s="412"/>
      <c r="AG310" s="412"/>
      <c r="AH310" s="412"/>
      <c r="AI310" s="412"/>
      <c r="AJ310" s="412"/>
      <c r="AK310" s="412"/>
      <c r="AL310" s="412"/>
      <c r="AM310" s="306"/>
    </row>
    <row r="311" spans="1:39" ht="15" hidden="1" outlineLevel="1">
      <c r="A311" s="522"/>
      <c r="B311" s="294"/>
      <c r="C311" s="305"/>
      <c r="D311" s="304"/>
      <c r="E311" s="304"/>
      <c r="F311" s="304"/>
      <c r="G311" s="304"/>
      <c r="H311" s="304"/>
      <c r="I311" s="304"/>
      <c r="J311" s="304"/>
      <c r="K311" s="304"/>
      <c r="L311" s="304"/>
      <c r="M311" s="304"/>
      <c r="N311" s="291"/>
      <c r="O311" s="304"/>
      <c r="P311" s="304"/>
      <c r="Q311" s="304"/>
      <c r="R311" s="304"/>
      <c r="S311" s="304"/>
      <c r="T311" s="304"/>
      <c r="U311" s="304"/>
      <c r="V311" s="304"/>
      <c r="W311" s="304"/>
      <c r="X311" s="304"/>
      <c r="Y311" s="412"/>
      <c r="Z311" s="412"/>
      <c r="AA311" s="412"/>
      <c r="AB311" s="412"/>
      <c r="AC311" s="412"/>
      <c r="AD311" s="412"/>
      <c r="AE311" s="412"/>
      <c r="AF311" s="412"/>
      <c r="AG311" s="412"/>
      <c r="AH311" s="412"/>
      <c r="AI311" s="412"/>
      <c r="AJ311" s="412"/>
      <c r="AK311" s="412"/>
      <c r="AL311" s="412"/>
      <c r="AM311" s="306"/>
    </row>
    <row r="312" spans="1:39" ht="15" hidden="1" outlineLevel="1">
      <c r="A312" s="522"/>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22"/>
      <c r="Z312" s="423"/>
      <c r="AA312" s="423"/>
      <c r="AB312" s="423"/>
      <c r="AC312" s="423"/>
      <c r="AD312" s="423"/>
      <c r="AE312" s="423"/>
      <c r="AF312" s="423"/>
      <c r="AG312" s="423"/>
      <c r="AH312" s="423"/>
      <c r="AI312" s="423"/>
      <c r="AJ312" s="423"/>
      <c r="AK312" s="423"/>
      <c r="AL312" s="423"/>
      <c r="AM312" s="297"/>
    </row>
    <row r="313" spans="1:39" ht="15" hidden="1" outlineLevel="1">
      <c r="A313" s="522"/>
      <c r="B313" s="310"/>
      <c r="C313" s="312"/>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6"/>
      <c r="Z313" s="416"/>
      <c r="AA313" s="416"/>
      <c r="AB313" s="416"/>
      <c r="AC313" s="416"/>
      <c r="AD313" s="416"/>
      <c r="AE313" s="416"/>
      <c r="AF313" s="416"/>
      <c r="AG313" s="416"/>
      <c r="AH313" s="416"/>
      <c r="AI313" s="416"/>
      <c r="AJ313" s="416"/>
      <c r="AK313" s="416"/>
      <c r="AL313" s="416"/>
      <c r="AM313" s="313"/>
    </row>
    <row r="314" spans="1:39" ht="15" hidden="1" outlineLevel="1">
      <c r="A314" s="522"/>
      <c r="B314" s="314"/>
      <c r="C314" s="312"/>
      <c r="D314" s="291"/>
      <c r="E314" s="291"/>
      <c r="F314" s="291"/>
      <c r="G314" s="291"/>
      <c r="H314" s="291"/>
      <c r="I314" s="291"/>
      <c r="J314" s="291"/>
      <c r="K314" s="291"/>
      <c r="L314" s="291"/>
      <c r="M314" s="291"/>
      <c r="N314" s="291"/>
      <c r="O314" s="291"/>
      <c r="P314" s="291"/>
      <c r="Q314" s="291"/>
      <c r="R314" s="291"/>
      <c r="S314" s="291"/>
      <c r="T314" s="291"/>
      <c r="U314" s="291"/>
      <c r="V314" s="291"/>
      <c r="W314" s="291"/>
      <c r="X314" s="291"/>
      <c r="Y314" s="416"/>
      <c r="Z314" s="417"/>
      <c r="AA314" s="416"/>
      <c r="AB314" s="416"/>
      <c r="AC314" s="416"/>
      <c r="AD314" s="416"/>
      <c r="AE314" s="416"/>
      <c r="AF314" s="416"/>
      <c r="AG314" s="416"/>
      <c r="AH314" s="416"/>
      <c r="AI314" s="416"/>
      <c r="AJ314" s="416"/>
      <c r="AK314" s="416"/>
      <c r="AL314" s="416"/>
      <c r="AM314" s="313"/>
    </row>
    <row r="315" spans="1:39" ht="15" hidden="1" outlineLevel="1">
      <c r="A315" s="522"/>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22"/>
      <c r="B316" s="314"/>
      <c r="C316" s="312"/>
      <c r="D316" s="316"/>
      <c r="E316" s="316"/>
      <c r="F316" s="316"/>
      <c r="G316" s="316"/>
      <c r="H316" s="316"/>
      <c r="I316" s="316"/>
      <c r="J316" s="316"/>
      <c r="K316" s="316"/>
      <c r="L316" s="316"/>
      <c r="M316" s="316"/>
      <c r="N316" s="291"/>
      <c r="O316" s="316"/>
      <c r="P316" s="316"/>
      <c r="Q316" s="316"/>
      <c r="R316" s="316"/>
      <c r="S316" s="316"/>
      <c r="T316" s="316"/>
      <c r="U316" s="316"/>
      <c r="V316" s="316"/>
      <c r="W316" s="316"/>
      <c r="X316" s="316"/>
      <c r="Y316" s="416"/>
      <c r="Z316" s="416"/>
      <c r="AA316" s="416"/>
      <c r="AB316" s="416"/>
      <c r="AC316" s="416"/>
      <c r="AD316" s="416"/>
      <c r="AE316" s="416"/>
      <c r="AF316" s="416"/>
      <c r="AG316" s="416"/>
      <c r="AH316" s="416"/>
      <c r="AI316" s="416"/>
      <c r="AJ316" s="416"/>
      <c r="AK316" s="416"/>
      <c r="AL316" s="416"/>
      <c r="AM316" s="313"/>
    </row>
    <row r="317" spans="1:39" ht="15" hidden="1" outlineLevel="1">
      <c r="A317" s="522"/>
      <c r="B317" s="314"/>
      <c r="C317" s="312"/>
      <c r="D317" s="316"/>
      <c r="E317" s="316"/>
      <c r="F317" s="316"/>
      <c r="G317" s="316"/>
      <c r="H317" s="316"/>
      <c r="I317" s="316"/>
      <c r="J317" s="316"/>
      <c r="K317" s="316"/>
      <c r="L317" s="316"/>
      <c r="M317" s="316"/>
      <c r="N317" s="291"/>
      <c r="O317" s="316"/>
      <c r="P317" s="316"/>
      <c r="Q317" s="316"/>
      <c r="R317" s="316"/>
      <c r="S317" s="316"/>
      <c r="T317" s="316"/>
      <c r="U317" s="316"/>
      <c r="V317" s="316"/>
      <c r="W317" s="316"/>
      <c r="X317" s="316"/>
      <c r="Y317" s="416"/>
      <c r="Z317" s="417"/>
      <c r="AA317" s="416"/>
      <c r="AB317" s="416"/>
      <c r="AC317" s="416"/>
      <c r="AD317" s="416"/>
      <c r="AE317" s="416"/>
      <c r="AF317" s="416"/>
      <c r="AG317" s="416"/>
      <c r="AH317" s="416"/>
      <c r="AI317" s="416"/>
      <c r="AJ317" s="416"/>
      <c r="AK317" s="416"/>
      <c r="AL317" s="416"/>
      <c r="AM317" s="313"/>
    </row>
    <row r="318" spans="1:39" ht="15" hidden="1" outlineLevel="1">
      <c r="A318" s="522"/>
      <c r="B318" s="315"/>
      <c r="C318" s="305"/>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1"/>
      <c r="AA318" s="421"/>
      <c r="AB318" s="421"/>
      <c r="AC318" s="421"/>
      <c r="AD318" s="421"/>
      <c r="AE318" s="421"/>
      <c r="AF318" s="421"/>
      <c r="AG318" s="421"/>
      <c r="AH318" s="421"/>
      <c r="AI318" s="421"/>
      <c r="AJ318" s="421"/>
      <c r="AK318" s="421"/>
      <c r="AL318" s="421"/>
      <c r="AM318" s="306"/>
    </row>
    <row r="319" spans="1:39" ht="15" hidden="1" outlineLevel="1">
      <c r="A319" s="522"/>
      <c r="B319" s="315"/>
      <c r="C319" s="305"/>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22"/>
      <c r="Z319" s="422"/>
      <c r="AA319" s="412"/>
      <c r="AB319" s="412"/>
      <c r="AC319" s="412"/>
      <c r="AD319" s="412"/>
      <c r="AE319" s="412"/>
      <c r="AF319" s="412"/>
      <c r="AG319" s="412"/>
      <c r="AH319" s="412"/>
      <c r="AI319" s="412"/>
      <c r="AJ319" s="412"/>
      <c r="AK319" s="412"/>
      <c r="AL319" s="412"/>
      <c r="AM319" s="306"/>
    </row>
    <row r="320" spans="1:39" ht="15" hidden="1" outlineLevel="1">
      <c r="A320" s="522"/>
      <c r="B320" s="315"/>
      <c r="C320" s="305"/>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2"/>
      <c r="Z320" s="412"/>
      <c r="AA320" s="412"/>
      <c r="AB320" s="412"/>
      <c r="AC320" s="412"/>
      <c r="AD320" s="412"/>
      <c r="AE320" s="412"/>
      <c r="AF320" s="412"/>
      <c r="AG320" s="412"/>
      <c r="AH320" s="412"/>
      <c r="AI320" s="412"/>
      <c r="AJ320" s="412"/>
      <c r="AK320" s="412"/>
      <c r="AL320" s="412"/>
      <c r="AM320" s="306"/>
    </row>
    <row r="321" spans="1:40" ht="15" hidden="1" outlineLevel="1">
      <c r="A321" s="522"/>
      <c r="B321" s="315"/>
      <c r="C321" s="305"/>
      <c r="D321" s="291"/>
      <c r="E321" s="291"/>
      <c r="F321" s="291"/>
      <c r="G321" s="291"/>
      <c r="H321" s="291"/>
      <c r="I321" s="291"/>
      <c r="J321" s="291"/>
      <c r="K321" s="291"/>
      <c r="L321" s="291"/>
      <c r="M321" s="291"/>
      <c r="N321" s="467"/>
      <c r="O321" s="291"/>
      <c r="P321" s="291"/>
      <c r="Q321" s="291"/>
      <c r="R321" s="291"/>
      <c r="S321" s="291"/>
      <c r="T321" s="291"/>
      <c r="U321" s="291"/>
      <c r="V321" s="291"/>
      <c r="W321" s="291"/>
      <c r="X321" s="291"/>
      <c r="Y321" s="412"/>
      <c r="Z321" s="412"/>
      <c r="AA321" s="412"/>
      <c r="AB321" s="412"/>
      <c r="AC321" s="412"/>
      <c r="AD321" s="412"/>
      <c r="AE321" s="412"/>
      <c r="AF321" s="412"/>
      <c r="AG321" s="412"/>
      <c r="AH321" s="412"/>
      <c r="AI321" s="412"/>
      <c r="AJ321" s="412"/>
      <c r="AK321" s="412"/>
      <c r="AL321" s="412"/>
      <c r="AM321" s="301"/>
      <c r="AN321" s="620"/>
    </row>
    <row r="322" spans="1:39" ht="15" hidden="1" outlineLevel="1">
      <c r="A322" s="522"/>
      <c r="B322" s="315"/>
      <c r="C322" s="305"/>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12"/>
      <c r="AA322" s="412"/>
      <c r="AB322" s="412"/>
      <c r="AC322" s="412"/>
      <c r="AD322" s="412"/>
      <c r="AE322" s="412"/>
      <c r="AF322" s="412"/>
      <c r="AG322" s="412"/>
      <c r="AH322" s="412"/>
      <c r="AI322" s="412"/>
      <c r="AJ322" s="412"/>
      <c r="AK322" s="412"/>
      <c r="AL322" s="412"/>
      <c r="AM322" s="306"/>
    </row>
    <row r="323" spans="1:39" s="283" customFormat="1" ht="15" hidden="1" outlineLevel="1">
      <c r="A323" s="522"/>
      <c r="B323" s="324"/>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2"/>
      <c r="Z323" s="412"/>
      <c r="AA323" s="412"/>
      <c r="AB323" s="412"/>
      <c r="AC323" s="412"/>
      <c r="AD323" s="412"/>
      <c r="AE323" s="416"/>
      <c r="AF323" s="416"/>
      <c r="AG323" s="416"/>
      <c r="AH323" s="416"/>
      <c r="AI323" s="416"/>
      <c r="AJ323" s="416"/>
      <c r="AK323" s="416"/>
      <c r="AL323" s="416"/>
      <c r="AM323" s="313"/>
    </row>
    <row r="324" spans="1:39" ht="15" hidden="1" outlineLevel="1">
      <c r="A324" s="522"/>
      <c r="B324" s="294"/>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22"/>
      <c r="Z324" s="425"/>
      <c r="AA324" s="425"/>
      <c r="AB324" s="425"/>
      <c r="AC324" s="425"/>
      <c r="AD324" s="425"/>
      <c r="AE324" s="425"/>
      <c r="AF324" s="425"/>
      <c r="AG324" s="425"/>
      <c r="AH324" s="425"/>
      <c r="AI324" s="425"/>
      <c r="AJ324" s="425"/>
      <c r="AK324" s="425"/>
      <c r="AL324" s="425"/>
      <c r="AM324" s="306"/>
    </row>
    <row r="325" spans="1:39" ht="15" hidden="1" outlineLevel="1">
      <c r="A325" s="522"/>
      <c r="B325" s="322"/>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23"/>
      <c r="Z325" s="424"/>
      <c r="AA325" s="424"/>
      <c r="AB325" s="424"/>
      <c r="AC325" s="424"/>
      <c r="AD325" s="424"/>
      <c r="AE325" s="424"/>
      <c r="AF325" s="424"/>
      <c r="AG325" s="424"/>
      <c r="AH325" s="424"/>
      <c r="AI325" s="424"/>
      <c r="AJ325" s="424"/>
      <c r="AK325" s="424"/>
      <c r="AL325" s="424"/>
      <c r="AM325" s="297"/>
    </row>
    <row r="326" spans="1:39" ht="15" hidden="1" outlineLevel="1">
      <c r="A326" s="522"/>
      <c r="B326" s="322"/>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12"/>
      <c r="AA326" s="412"/>
      <c r="AB326" s="412"/>
      <c r="AC326" s="412"/>
      <c r="AD326" s="412"/>
      <c r="AE326" s="412"/>
      <c r="AF326" s="412"/>
      <c r="AG326" s="412"/>
      <c r="AH326" s="412"/>
      <c r="AI326" s="412"/>
      <c r="AJ326" s="412"/>
      <c r="AK326" s="412"/>
      <c r="AL326" s="412"/>
      <c r="AM326" s="306"/>
    </row>
    <row r="327" spans="1:39" ht="15.75" hidden="1" outlineLevel="1">
      <c r="A327" s="522"/>
      <c r="B327" s="323"/>
      <c r="C327" s="300"/>
      <c r="D327" s="291"/>
      <c r="E327" s="291"/>
      <c r="F327" s="291"/>
      <c r="G327" s="291"/>
      <c r="H327" s="291"/>
      <c r="I327" s="291"/>
      <c r="J327" s="291"/>
      <c r="K327" s="291"/>
      <c r="L327" s="291"/>
      <c r="M327" s="291"/>
      <c r="N327" s="300"/>
      <c r="O327" s="291"/>
      <c r="P327" s="291"/>
      <c r="Q327" s="291"/>
      <c r="R327" s="291"/>
      <c r="S327" s="291"/>
      <c r="T327" s="291"/>
      <c r="U327" s="291"/>
      <c r="V327" s="291"/>
      <c r="W327" s="291"/>
      <c r="X327" s="291"/>
      <c r="Y327" s="412"/>
      <c r="Z327" s="412"/>
      <c r="AA327" s="412"/>
      <c r="AB327" s="412"/>
      <c r="AC327" s="412"/>
      <c r="AD327" s="412"/>
      <c r="AE327" s="412"/>
      <c r="AF327" s="412"/>
      <c r="AG327" s="412"/>
      <c r="AH327" s="412"/>
      <c r="AI327" s="412"/>
      <c r="AJ327" s="412"/>
      <c r="AK327" s="412"/>
      <c r="AL327" s="412"/>
      <c r="AM327" s="306"/>
    </row>
    <row r="328" spans="1:39" ht="15" hidden="1" outlineLevel="1">
      <c r="A328" s="522"/>
      <c r="B328" s="294"/>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22"/>
      <c r="Z328" s="425"/>
      <c r="AA328" s="425"/>
      <c r="AB328" s="425"/>
      <c r="AC328" s="425"/>
      <c r="AD328" s="425"/>
      <c r="AE328" s="425"/>
      <c r="AF328" s="425"/>
      <c r="AG328" s="425"/>
      <c r="AH328" s="425"/>
      <c r="AI328" s="425"/>
      <c r="AJ328" s="425"/>
      <c r="AK328" s="425"/>
      <c r="AL328" s="425"/>
      <c r="AM328" s="306"/>
    </row>
    <row r="329" spans="1:39" ht="15" hidden="1" outlineLevel="1">
      <c r="A329" s="522"/>
      <c r="B329" s="294"/>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22"/>
      <c r="Z329" s="425"/>
      <c r="AA329" s="425"/>
      <c r="AB329" s="425"/>
      <c r="AC329" s="425"/>
      <c r="AD329" s="425"/>
      <c r="AE329" s="425"/>
      <c r="AF329" s="425"/>
      <c r="AG329" s="425"/>
      <c r="AH329" s="425"/>
      <c r="AI329" s="425"/>
      <c r="AJ329" s="425"/>
      <c r="AK329" s="425"/>
      <c r="AL329" s="425"/>
      <c r="AM329" s="306"/>
    </row>
    <row r="330" spans="1:39" ht="15" hidden="1" outlineLevel="1">
      <c r="A330" s="522"/>
      <c r="B330" s="430"/>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22"/>
      <c r="Z330" s="425"/>
      <c r="AA330" s="425"/>
      <c r="AB330" s="425"/>
      <c r="AC330" s="425"/>
      <c r="AD330" s="425"/>
      <c r="AE330" s="425"/>
      <c r="AF330" s="425"/>
      <c r="AG330" s="425"/>
      <c r="AH330" s="425"/>
      <c r="AI330" s="425"/>
      <c r="AJ330" s="425"/>
      <c r="AK330" s="425"/>
      <c r="AL330" s="425"/>
      <c r="AM330" s="306"/>
    </row>
    <row r="331" spans="1:39" ht="15" hidden="1" outlineLevel="1">
      <c r="A331" s="522"/>
      <c r="B331" s="294"/>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hidden="1" outlineLevel="1">
      <c r="A332" s="522"/>
      <c r="B332" s="294"/>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ht="15" hidden="1" outlineLevel="1">
      <c r="A333" s="522"/>
      <c r="B333" s="294"/>
      <c r="C333" s="291"/>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2"/>
      <c r="Z333" s="425"/>
      <c r="AA333" s="425"/>
      <c r="AB333" s="425"/>
      <c r="AC333" s="425"/>
      <c r="AD333" s="425"/>
      <c r="AE333" s="425"/>
      <c r="AF333" s="425"/>
      <c r="AG333" s="425"/>
      <c r="AH333" s="425"/>
      <c r="AI333" s="425"/>
      <c r="AJ333" s="425"/>
      <c r="AK333" s="425"/>
      <c r="AL333" s="425"/>
      <c r="AM333" s="306"/>
    </row>
    <row r="334" spans="1:39" ht="15" hidden="1" outlineLevel="1">
      <c r="A334" s="522"/>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 hidden="1" outlineLevel="1">
      <c r="A335" s="522"/>
      <c r="B335" s="294"/>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 hidden="1" outlineLevel="1">
      <c r="A336" s="522"/>
      <c r="B336" s="294"/>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ht="15" hidden="1" outlineLevel="1">
      <c r="A337" s="522"/>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 hidden="1" outlineLevel="1">
      <c r="A338" s="522"/>
      <c r="B338" s="428"/>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15" hidden="1" outlineLevel="1">
      <c r="A339" s="522"/>
      <c r="B339" s="428"/>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15" hidden="1" outlineLevel="1">
      <c r="A340" s="522"/>
      <c r="B340" s="428"/>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15" hidden="1" outlineLevel="1">
      <c r="A341" s="522"/>
      <c r="B341" s="428"/>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hidden="1" outlineLevel="1">
      <c r="A342" s="522"/>
      <c r="B342" s="431"/>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ht="15" hidden="1" outlineLevel="1">
      <c r="A343" s="522"/>
      <c r="B343" s="428"/>
      <c r="C343" s="291"/>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2"/>
      <c r="Z343" s="425"/>
      <c r="AA343" s="425"/>
      <c r="AB343" s="425"/>
      <c r="AC343" s="425"/>
      <c r="AD343" s="425"/>
      <c r="AE343" s="425"/>
      <c r="AF343" s="425"/>
      <c r="AG343" s="425"/>
      <c r="AH343" s="425"/>
      <c r="AI343" s="425"/>
      <c r="AJ343" s="425"/>
      <c r="AK343" s="425"/>
      <c r="AL343" s="425"/>
      <c r="AM343" s="306"/>
    </row>
    <row r="344" spans="1:39" ht="15" hidden="1" outlineLevel="1">
      <c r="A344" s="522"/>
      <c r="B344" s="428"/>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15" hidden="1" outlineLevel="1">
      <c r="A345" s="522"/>
      <c r="B345" s="428"/>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t="15" hidden="1" outlineLevel="1">
      <c r="A346" s="522"/>
      <c r="B346" s="428"/>
      <c r="C346" s="291"/>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25"/>
      <c r="AA346" s="425"/>
      <c r="AB346" s="425"/>
      <c r="AC346" s="425"/>
      <c r="AD346" s="425"/>
      <c r="AE346" s="425"/>
      <c r="AF346" s="425"/>
      <c r="AG346" s="425"/>
      <c r="AH346" s="425"/>
      <c r="AI346" s="425"/>
      <c r="AJ346" s="425"/>
      <c r="AK346" s="425"/>
      <c r="AL346" s="425"/>
      <c r="AM346" s="306"/>
    </row>
    <row r="347" spans="1:39" ht="15" hidden="1" outlineLevel="1">
      <c r="A347" s="522"/>
      <c r="B347" s="428"/>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15" hidden="1" outlineLevel="1">
      <c r="A348" s="522"/>
      <c r="B348" s="428"/>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t="15" hidden="1" outlineLevel="1">
      <c r="A349" s="522"/>
      <c r="B349" s="428"/>
      <c r="C349" s="291"/>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25"/>
      <c r="AA349" s="425"/>
      <c r="AB349" s="425"/>
      <c r="AC349" s="425"/>
      <c r="AD349" s="425"/>
      <c r="AE349" s="425"/>
      <c r="AF349" s="425"/>
      <c r="AG349" s="425"/>
      <c r="AH349" s="425"/>
      <c r="AI349" s="425"/>
      <c r="AJ349" s="425"/>
      <c r="AK349" s="425"/>
      <c r="AL349" s="425"/>
      <c r="AM349" s="306"/>
    </row>
    <row r="350" spans="1:39" ht="15" hidden="1" outlineLevel="1">
      <c r="A350" s="522"/>
      <c r="B350" s="428"/>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15" hidden="1" outlineLevel="1">
      <c r="A351" s="522"/>
      <c r="B351" s="428"/>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15" hidden="1" outlineLevel="1">
      <c r="A352" s="522"/>
      <c r="B352" s="428"/>
      <c r="C352" s="291"/>
      <c r="D352" s="291"/>
      <c r="E352" s="291"/>
      <c r="F352" s="291"/>
      <c r="G352" s="291"/>
      <c r="H352" s="291"/>
      <c r="I352" s="291"/>
      <c r="J352" s="291"/>
      <c r="K352" s="291"/>
      <c r="L352" s="291"/>
      <c r="M352" s="291"/>
      <c r="N352" s="291"/>
      <c r="O352" s="291"/>
      <c r="P352" s="291"/>
      <c r="Q352" s="291"/>
      <c r="R352" s="291"/>
      <c r="S352" s="291"/>
      <c r="T352" s="291"/>
      <c r="U352" s="291"/>
      <c r="V352" s="291"/>
      <c r="W352" s="291"/>
      <c r="X352" s="291"/>
      <c r="Y352" s="412"/>
      <c r="Z352" s="425"/>
      <c r="AA352" s="425"/>
      <c r="AB352" s="425"/>
      <c r="AC352" s="425"/>
      <c r="AD352" s="425"/>
      <c r="AE352" s="425"/>
      <c r="AF352" s="425"/>
      <c r="AG352" s="425"/>
      <c r="AH352" s="425"/>
      <c r="AI352" s="425"/>
      <c r="AJ352" s="425"/>
      <c r="AK352" s="425"/>
      <c r="AL352" s="425"/>
      <c r="AM352" s="306"/>
    </row>
    <row r="353" spans="1:39" ht="15" hidden="1" outlineLevel="1">
      <c r="A353" s="522"/>
      <c r="B353" s="428"/>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15" hidden="1" outlineLevel="1">
      <c r="A354" s="522"/>
      <c r="B354" s="428"/>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15" hidden="1" outlineLevel="1">
      <c r="A355" s="522"/>
      <c r="B355" s="428"/>
      <c r="C355" s="291"/>
      <c r="D355" s="291"/>
      <c r="E355" s="291"/>
      <c r="F355" s="291"/>
      <c r="G355" s="291"/>
      <c r="H355" s="291"/>
      <c r="I355" s="291"/>
      <c r="J355" s="291"/>
      <c r="K355" s="291"/>
      <c r="L355" s="291"/>
      <c r="M355" s="291"/>
      <c r="N355" s="291"/>
      <c r="O355" s="291"/>
      <c r="P355" s="291"/>
      <c r="Q355" s="291"/>
      <c r="R355" s="291"/>
      <c r="S355" s="291"/>
      <c r="T355" s="291"/>
      <c r="U355" s="291"/>
      <c r="V355" s="291"/>
      <c r="W355" s="291"/>
      <c r="X355" s="291"/>
      <c r="Y355" s="412"/>
      <c r="Z355" s="425"/>
      <c r="AA355" s="425"/>
      <c r="AB355" s="425"/>
      <c r="AC355" s="425"/>
      <c r="AD355" s="425"/>
      <c r="AE355" s="425"/>
      <c r="AF355" s="425"/>
      <c r="AG355" s="425"/>
      <c r="AH355" s="425"/>
      <c r="AI355" s="425"/>
      <c r="AJ355" s="425"/>
      <c r="AK355" s="425"/>
      <c r="AL355" s="425"/>
      <c r="AM355" s="306"/>
    </row>
    <row r="356" spans="1:39" ht="15" hidden="1" outlineLevel="1">
      <c r="A356" s="522"/>
      <c r="B356" s="294"/>
      <c r="C356" s="305"/>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12"/>
      <c r="AA356" s="412"/>
      <c r="AB356" s="412"/>
      <c r="AC356" s="412"/>
      <c r="AD356" s="412"/>
      <c r="AE356" s="412"/>
      <c r="AF356" s="412"/>
      <c r="AG356" s="412"/>
      <c r="AH356" s="412"/>
      <c r="AI356" s="412"/>
      <c r="AJ356" s="412"/>
      <c r="AK356" s="412"/>
      <c r="AL356" s="412"/>
      <c r="AM356" s="306"/>
    </row>
    <row r="357" spans="2:39" ht="15.75" collapsed="1">
      <c r="B357" s="327" t="s">
        <v>281</v>
      </c>
      <c r="C357" s="329"/>
      <c r="D357" s="329">
        <f>SUM(D308:D355)</f>
        <v>0</v>
      </c>
      <c r="E357" s="329"/>
      <c r="F357" s="329"/>
      <c r="G357" s="329"/>
      <c r="H357" s="329"/>
      <c r="I357" s="329"/>
      <c r="J357" s="329"/>
      <c r="K357" s="329"/>
      <c r="L357" s="329"/>
      <c r="M357" s="329"/>
      <c r="N357" s="329"/>
      <c r="O357" s="329">
        <f>SUM(O308:O355)</f>
        <v>0</v>
      </c>
      <c r="P357" s="329"/>
      <c r="Q357" s="329"/>
      <c r="R357" s="329"/>
      <c r="S357" s="329"/>
      <c r="T357" s="329"/>
      <c r="U357" s="329"/>
      <c r="V357" s="329"/>
      <c r="W357" s="329"/>
      <c r="X357" s="329"/>
      <c r="Y357" s="329">
        <f>IF(Y307="kWh",SUMPRODUCT(D308:D355,Y308:Y355))</f>
        <v>0</v>
      </c>
      <c r="Z357" s="329">
        <f>IF(Z307="kWh",SUMPRODUCT(D308:D355,Z308:Z355))</f>
        <v>0</v>
      </c>
      <c r="AA357" s="329">
        <f>IF(AA307="kw",SUMPRODUCT(N308:N355,O308:O355,AA308:AA355),SUMPRODUCT(D308:D355,AA308:AA355))</f>
        <v>0</v>
      </c>
      <c r="AB357" s="329">
        <f>IF(AB307="kw",SUMPRODUCT(N308:N355,O308:O355,AB308:AB355),SUMPRODUCT(D308:D355,AB308:AB355))</f>
        <v>0</v>
      </c>
      <c r="AC357" s="329">
        <f>IF(AC307="kw",SUMPRODUCT(N308:N355,O308:O355,AC308:AC355),SUMPRODUCT(D308:D355,AC308:AC355))</f>
        <v>0</v>
      </c>
      <c r="AD357" s="329">
        <f>IF(AD307="kw",SUMPRODUCT(N308:N355,O308:O355,AD308:AD355),SUMPRODUCT(D308:D355,AD308:AD355))</f>
        <v>0</v>
      </c>
      <c r="AE357" s="329">
        <f>IF(AE307="kw",SUMPRODUCT(N308:N355,O308:O355,AE308:AE355),SUMPRODUCT(D308:D355,AE308:AE355))</f>
        <v>0</v>
      </c>
      <c r="AF357" s="329">
        <f>IF(AF307="kw",SUMPRODUCT(N308:N355,O308:O355,AF308:AF355),SUMPRODUCT(D308:D355,AF308:AF355))</f>
        <v>0</v>
      </c>
      <c r="AG357" s="329">
        <f>IF(AG307="kw",SUMPRODUCT(N308:N355,O308:O355,AG308:AG355),SUMPRODUCT(D308:D355,AG308:AG355))</f>
        <v>0</v>
      </c>
      <c r="AH357" s="329">
        <f>IF(AH307="kw",SUMPRODUCT(N308:N355,O308:O355,AH308:AH355),SUMPRODUCT(D308:D355,AH308:AH355))</f>
        <v>0</v>
      </c>
      <c r="AI357" s="329">
        <f>IF(AI307="kw",SUMPRODUCT(N308:N355,O308:O355,AI308:AI355),SUMPRODUCT(D308:D355,AI308:AI355))</f>
        <v>0</v>
      </c>
      <c r="AJ357" s="329">
        <f>IF(AJ307="kw",SUMPRODUCT(N308:N355,O308:O355,AJ308:AJ355),SUMPRODUCT(D308:D355,AJ308:AJ355))</f>
        <v>0</v>
      </c>
      <c r="AK357" s="329">
        <f>IF(AK307="kw",SUMPRODUCT(N308:N355,O308:O355,AK308:AK355),SUMPRODUCT(D308:D355,AK308:AK355))</f>
        <v>0</v>
      </c>
      <c r="AL357" s="329">
        <f>IF(AL307="kw",SUMPRODUCT(N308:N355,O308:O355,AL308:AL355),SUMPRODUCT(D308:D355,AL308:AL355))</f>
        <v>0</v>
      </c>
      <c r="AM357" s="330"/>
    </row>
    <row r="358" spans="2:39" ht="15.75">
      <c r="B358" s="391" t="s">
        <v>282</v>
      </c>
      <c r="C358" s="392"/>
      <c r="D358" s="392"/>
      <c r="E358" s="392"/>
      <c r="F358" s="392"/>
      <c r="G358" s="392"/>
      <c r="H358" s="392"/>
      <c r="I358" s="392"/>
      <c r="J358" s="392"/>
      <c r="K358" s="392"/>
      <c r="L358" s="392"/>
      <c r="M358" s="392"/>
      <c r="N358" s="392"/>
      <c r="O358" s="392"/>
      <c r="P358" s="392"/>
      <c r="Q358" s="392"/>
      <c r="R358" s="392"/>
      <c r="S358" s="392"/>
      <c r="T358" s="392"/>
      <c r="U358" s="392"/>
      <c r="V358" s="392"/>
      <c r="W358" s="392"/>
      <c r="X358" s="392"/>
      <c r="Y358" s="392">
        <f>HLOOKUP(Y217,'2. LRAMVA Threshold'!$B$42:$Q$53,10,FALSE)</f>
        <v>0</v>
      </c>
      <c r="Z358" s="392">
        <f>HLOOKUP(Z217,'2. LRAMVA Threshold'!$B$42:$Q$53,10,FALSE)</f>
        <v>0</v>
      </c>
      <c r="AA358" s="392">
        <f>HLOOKUP(AA217,'2. LRAMVA Threshold'!$B$42:$Q$53,10,FALSE)</f>
        <v>0</v>
      </c>
      <c r="AB358" s="392">
        <f>HLOOKUP(AB217,'2. LRAMVA Threshold'!$B$42:$Q$53,10,FALSE)</f>
        <v>0</v>
      </c>
      <c r="AC358" s="392">
        <f>HLOOKUP(AC217,'2. LRAMVA Threshold'!$B$42:$Q$53,10,FALSE)</f>
        <v>0</v>
      </c>
      <c r="AD358" s="392">
        <f>HLOOKUP(AD217,'2. LRAMVA Threshold'!$B$42:$Q$53,10,FALSE)</f>
        <v>0</v>
      </c>
      <c r="AE358" s="392">
        <f>HLOOKUP(AE217,'2. LRAMVA Threshold'!$B$42:$Q$53,10,FALSE)</f>
        <v>0</v>
      </c>
      <c r="AF358" s="392">
        <f>HLOOKUP(AF217,'2. LRAMVA Threshold'!$B$42:$Q$53,10,FALSE)</f>
        <v>0</v>
      </c>
      <c r="AG358" s="392">
        <f>HLOOKUP(AG217,'2. LRAMVA Threshold'!$B$42:$Q$53,10,FALSE)</f>
        <v>0</v>
      </c>
      <c r="AH358" s="392">
        <f>HLOOKUP(AH217,'2. LRAMVA Threshold'!$B$42:$Q$53,10,FALSE)</f>
        <v>0</v>
      </c>
      <c r="AI358" s="392">
        <f>HLOOKUP(AI217,'2. LRAMVA Threshold'!$B$42:$Q$53,10,FALSE)</f>
        <v>0</v>
      </c>
      <c r="AJ358" s="392">
        <f>HLOOKUP(AJ217,'2. LRAMVA Threshold'!$B$42:$Q$53,10,FALSE)</f>
        <v>0</v>
      </c>
      <c r="AK358" s="392">
        <f>HLOOKUP(AK217,'2. LRAMVA Threshold'!$B$42:$Q$53,10,FALSE)</f>
        <v>0</v>
      </c>
      <c r="AL358" s="392">
        <f>HLOOKUP(AL217,'2. LRAMVA Threshold'!$B$42:$Q$53,10,FALSE)</f>
        <v>0</v>
      </c>
      <c r="AM358" s="442"/>
    </row>
    <row r="359" spans="2:39" ht="15">
      <c r="B359" s="394"/>
      <c r="C359" s="432"/>
      <c r="D359" s="433"/>
      <c r="E359" s="433"/>
      <c r="F359" s="433"/>
      <c r="G359" s="433"/>
      <c r="H359" s="433"/>
      <c r="I359" s="433"/>
      <c r="J359" s="433"/>
      <c r="K359" s="433"/>
      <c r="L359" s="433"/>
      <c r="M359" s="433"/>
      <c r="N359" s="433"/>
      <c r="O359" s="434"/>
      <c r="P359" s="433"/>
      <c r="Q359" s="433"/>
      <c r="R359" s="433"/>
      <c r="S359" s="435"/>
      <c r="T359" s="435"/>
      <c r="U359" s="435"/>
      <c r="V359" s="435"/>
      <c r="W359" s="433"/>
      <c r="X359" s="433"/>
      <c r="Y359" s="436"/>
      <c r="Z359" s="436"/>
      <c r="AA359" s="436"/>
      <c r="AB359" s="436"/>
      <c r="AC359" s="436"/>
      <c r="AD359" s="436"/>
      <c r="AE359" s="436"/>
      <c r="AF359" s="399"/>
      <c r="AG359" s="399"/>
      <c r="AH359" s="399"/>
      <c r="AI359" s="399"/>
      <c r="AJ359" s="399"/>
      <c r="AK359" s="399"/>
      <c r="AL359" s="399"/>
      <c r="AM359" s="400"/>
    </row>
    <row r="360" spans="2:40" ht="15">
      <c r="B360" s="324" t="s">
        <v>283</v>
      </c>
      <c r="C360" s="338"/>
      <c r="D360" s="338"/>
      <c r="E360" s="376"/>
      <c r="F360" s="376"/>
      <c r="G360" s="376"/>
      <c r="H360" s="376"/>
      <c r="I360" s="376"/>
      <c r="J360" s="376"/>
      <c r="K360" s="376"/>
      <c r="L360" s="376"/>
      <c r="M360" s="376"/>
      <c r="N360" s="376"/>
      <c r="O360" s="291"/>
      <c r="P360" s="340"/>
      <c r="Q360" s="340"/>
      <c r="R360" s="340"/>
      <c r="S360" s="339"/>
      <c r="T360" s="339"/>
      <c r="U360" s="339"/>
      <c r="V360" s="339"/>
      <c r="W360" s="340"/>
      <c r="X360" s="340"/>
      <c r="Y360" s="341">
        <f>HLOOKUP(Y$35,'3.  Distribution Rates'!$C$122:$P$133,10,FALSE)</f>
        <v>0</v>
      </c>
      <c r="Z360" s="341">
        <f>HLOOKUP(Z$35,'3.  Distribution Rates'!$C$122:$P$133,10,FALSE)</f>
        <v>0</v>
      </c>
      <c r="AA360" s="341">
        <f>HLOOKUP(AA$35,'3.  Distribution Rates'!$C$122:$P$133,10,FALSE)</f>
        <v>0</v>
      </c>
      <c r="AB360" s="341">
        <f>HLOOKUP(AB$35,'3.  Distribution Rates'!$C$122:$P$133,10,FALSE)</f>
        <v>0</v>
      </c>
      <c r="AC360" s="341">
        <f>HLOOKUP(AC$35,'3.  Distribution Rates'!$C$122:$P$133,10,FALSE)</f>
        <v>0</v>
      </c>
      <c r="AD360" s="341">
        <f>HLOOKUP(AD$35,'3.  Distribution Rates'!$C$122:$P$133,10,FALSE)</f>
        <v>0</v>
      </c>
      <c r="AE360" s="341">
        <f>HLOOKUP(AE$35,'3.  Distribution Rates'!$C$122:$P$133,10,FALSE)</f>
        <v>0</v>
      </c>
      <c r="AF360" s="341">
        <f>HLOOKUP(AF$35,'3.  Distribution Rates'!$C$122:$P$133,10,FALSE)</f>
        <v>0</v>
      </c>
      <c r="AG360" s="341">
        <f>HLOOKUP(AG$35,'3.  Distribution Rates'!$C$122:$P$133,10,FALSE)</f>
        <v>0</v>
      </c>
      <c r="AH360" s="341">
        <f>HLOOKUP(AH$35,'3.  Distribution Rates'!$C$122:$P$133,10,FALSE)</f>
        <v>0</v>
      </c>
      <c r="AI360" s="341">
        <f>HLOOKUP(AI$35,'3.  Distribution Rates'!$C$122:$P$133,10,FALSE)</f>
        <v>0</v>
      </c>
      <c r="AJ360" s="341">
        <f>HLOOKUP(AJ$35,'3.  Distribution Rates'!$C$122:$P$133,10,FALSE)</f>
        <v>0</v>
      </c>
      <c r="AK360" s="341">
        <f>HLOOKUP(AK$35,'3.  Distribution Rates'!$C$122:$P$133,10,FALSE)</f>
        <v>0</v>
      </c>
      <c r="AL360" s="341">
        <f>HLOOKUP(AL$35,'3.  Distribution Rates'!$C$122:$P$133,10,FALSE)</f>
        <v>0</v>
      </c>
      <c r="AM360" s="348"/>
      <c r="AN360" s="443"/>
    </row>
    <row r="361" spans="2:40" ht="15">
      <c r="B361" s="324" t="s">
        <v>284</v>
      </c>
      <c r="C361" s="345"/>
      <c r="D361" s="309"/>
      <c r="E361" s="279"/>
      <c r="F361" s="279"/>
      <c r="G361" s="279"/>
      <c r="H361" s="279"/>
      <c r="I361" s="279"/>
      <c r="J361" s="279"/>
      <c r="K361" s="279"/>
      <c r="L361" s="279"/>
      <c r="M361" s="279"/>
      <c r="N361" s="279"/>
      <c r="O361" s="291"/>
      <c r="P361" s="279"/>
      <c r="Q361" s="279"/>
      <c r="R361" s="279"/>
      <c r="S361" s="309"/>
      <c r="T361" s="309"/>
      <c r="U361" s="309"/>
      <c r="V361" s="309"/>
      <c r="W361" s="279"/>
      <c r="X361" s="279"/>
      <c r="Y361" s="378">
        <f>'4.  2011-2014 LRAM'!Y141*Y360</f>
        <v>0</v>
      </c>
      <c r="Z361" s="378">
        <f>'4.  2011-2014 LRAM'!Z141*Z360</f>
        <v>0</v>
      </c>
      <c r="AA361" s="378">
        <f>'4.  2011-2014 LRAM'!AA141*AA360</f>
        <v>0</v>
      </c>
      <c r="AB361" s="378">
        <f>'4.  2011-2014 LRAM'!AB141*AB360</f>
        <v>0</v>
      </c>
      <c r="AC361" s="378">
        <f>'4.  2011-2014 LRAM'!AC141*AC360</f>
        <v>0</v>
      </c>
      <c r="AD361" s="378">
        <f>'4.  2011-2014 LRAM'!AD141*AD360</f>
        <v>0</v>
      </c>
      <c r="AE361" s="378">
        <f>'4.  2011-2014 LRAM'!AE141*AE360</f>
        <v>0</v>
      </c>
      <c r="AF361" s="378">
        <f>'4.  2011-2014 LRAM'!AF141*AF360</f>
        <v>0</v>
      </c>
      <c r="AG361" s="378">
        <f>'4.  2011-2014 LRAM'!AG141*AG360</f>
        <v>0</v>
      </c>
      <c r="AH361" s="378">
        <f>'4.  2011-2014 LRAM'!AH141*AH360</f>
        <v>0</v>
      </c>
      <c r="AI361" s="378">
        <f>'4.  2011-2014 LRAM'!AI141*AI360</f>
        <v>0</v>
      </c>
      <c r="AJ361" s="378">
        <f>'4.  2011-2014 LRAM'!AJ141*AJ360</f>
        <v>0</v>
      </c>
      <c r="AK361" s="378">
        <f>'4.  2011-2014 LRAM'!AK141*AK360</f>
        <v>0</v>
      </c>
      <c r="AL361" s="378">
        <f>'4.  2011-2014 LRAM'!AL141*AL360</f>
        <v>0</v>
      </c>
      <c r="AM361" s="619">
        <f>SUM(Y361:AL361)</f>
        <v>0</v>
      </c>
      <c r="AN361" s="443"/>
    </row>
    <row r="362" spans="2:40" ht="15">
      <c r="B362" s="324" t="s">
        <v>285</v>
      </c>
      <c r="C362" s="345"/>
      <c r="D362" s="309"/>
      <c r="E362" s="279"/>
      <c r="F362" s="279"/>
      <c r="G362" s="279"/>
      <c r="H362" s="279"/>
      <c r="I362" s="279"/>
      <c r="J362" s="279"/>
      <c r="K362" s="279"/>
      <c r="L362" s="279"/>
      <c r="M362" s="279"/>
      <c r="N362" s="279"/>
      <c r="O362" s="291"/>
      <c r="P362" s="279"/>
      <c r="Q362" s="279"/>
      <c r="R362" s="279"/>
      <c r="S362" s="309"/>
      <c r="T362" s="309"/>
      <c r="U362" s="309"/>
      <c r="V362" s="309"/>
      <c r="W362" s="279"/>
      <c r="X362" s="279"/>
      <c r="Y362" s="378">
        <f>'4.  2011-2014 LRAM'!Y270*Y360</f>
        <v>0</v>
      </c>
      <c r="Z362" s="378">
        <f>'4.  2011-2014 LRAM'!Z270*Z360</f>
        <v>0</v>
      </c>
      <c r="AA362" s="378">
        <f>'4.  2011-2014 LRAM'!AA270*AA360</f>
        <v>0</v>
      </c>
      <c r="AB362" s="378">
        <f>'4.  2011-2014 LRAM'!AB270*AB360</f>
        <v>0</v>
      </c>
      <c r="AC362" s="378">
        <f>'4.  2011-2014 LRAM'!AC270*AC360</f>
        <v>0</v>
      </c>
      <c r="AD362" s="378">
        <f>'4.  2011-2014 LRAM'!AD270*AD360</f>
        <v>0</v>
      </c>
      <c r="AE362" s="378">
        <f>'4.  2011-2014 LRAM'!AE270*AE360</f>
        <v>0</v>
      </c>
      <c r="AF362" s="378">
        <f>'4.  2011-2014 LRAM'!AF270*AF360</f>
        <v>0</v>
      </c>
      <c r="AG362" s="378">
        <f>'4.  2011-2014 LRAM'!AG270*AG360</f>
        <v>0</v>
      </c>
      <c r="AH362" s="378">
        <f>'4.  2011-2014 LRAM'!AH270*AH360</f>
        <v>0</v>
      </c>
      <c r="AI362" s="378">
        <f>'4.  2011-2014 LRAM'!AI270*AI360</f>
        <v>0</v>
      </c>
      <c r="AJ362" s="378">
        <f>'4.  2011-2014 LRAM'!AJ270*AJ360</f>
        <v>0</v>
      </c>
      <c r="AK362" s="378">
        <f>'4.  2011-2014 LRAM'!AK270*AK360</f>
        <v>0</v>
      </c>
      <c r="AL362" s="378">
        <f>'4.  2011-2014 LRAM'!AL270*AL360</f>
        <v>0</v>
      </c>
      <c r="AM362" s="619">
        <f>SUM(Y362:AL362)</f>
        <v>0</v>
      </c>
      <c r="AN362" s="443"/>
    </row>
    <row r="363" spans="2:40" ht="15">
      <c r="B363" s="324" t="s">
        <v>286</v>
      </c>
      <c r="C363" s="345"/>
      <c r="D363" s="309"/>
      <c r="E363" s="279"/>
      <c r="F363" s="279"/>
      <c r="G363" s="279"/>
      <c r="H363" s="279"/>
      <c r="I363" s="279"/>
      <c r="J363" s="279"/>
      <c r="K363" s="279"/>
      <c r="L363" s="279"/>
      <c r="M363" s="279"/>
      <c r="N363" s="279"/>
      <c r="O363" s="291"/>
      <c r="P363" s="279"/>
      <c r="Q363" s="279"/>
      <c r="R363" s="279"/>
      <c r="S363" s="309"/>
      <c r="T363" s="309"/>
      <c r="U363" s="309"/>
      <c r="V363" s="309"/>
      <c r="W363" s="279"/>
      <c r="X363" s="279"/>
      <c r="Y363" s="378">
        <f>'4.  2011-2014 LRAM'!Y399*Y360</f>
        <v>0</v>
      </c>
      <c r="Z363" s="378">
        <f>'4.  2011-2014 LRAM'!Z399*Z360</f>
        <v>0</v>
      </c>
      <c r="AA363" s="378">
        <f>'4.  2011-2014 LRAM'!AA399*AA360</f>
        <v>0</v>
      </c>
      <c r="AB363" s="378">
        <f>'4.  2011-2014 LRAM'!AB399*AB360</f>
        <v>0</v>
      </c>
      <c r="AC363" s="378">
        <f>'4.  2011-2014 LRAM'!AC399*AC360</f>
        <v>0</v>
      </c>
      <c r="AD363" s="378">
        <f>'4.  2011-2014 LRAM'!AD399*AD360</f>
        <v>0</v>
      </c>
      <c r="AE363" s="378">
        <f>'4.  2011-2014 LRAM'!AE399*AE360</f>
        <v>0</v>
      </c>
      <c r="AF363" s="378">
        <f>'4.  2011-2014 LRAM'!AF399*AF360</f>
        <v>0</v>
      </c>
      <c r="AG363" s="378">
        <f>'4.  2011-2014 LRAM'!AG399*AG360</f>
        <v>0</v>
      </c>
      <c r="AH363" s="378">
        <f>'4.  2011-2014 LRAM'!AH399*AH360</f>
        <v>0</v>
      </c>
      <c r="AI363" s="378">
        <f>'4.  2011-2014 LRAM'!AI399*AI360</f>
        <v>0</v>
      </c>
      <c r="AJ363" s="378">
        <f>'4.  2011-2014 LRAM'!AJ399*AJ360</f>
        <v>0</v>
      </c>
      <c r="AK363" s="378">
        <f>'4.  2011-2014 LRAM'!AK399*AK360</f>
        <v>0</v>
      </c>
      <c r="AL363" s="378">
        <f>'4.  2011-2014 LRAM'!AL399*AL360</f>
        <v>0</v>
      </c>
      <c r="AM363" s="619">
        <f>SUM(Y363:AL363)</f>
        <v>0</v>
      </c>
      <c r="AN363" s="443"/>
    </row>
    <row r="364" spans="2:40" ht="15">
      <c r="B364" s="324" t="s">
        <v>287</v>
      </c>
      <c r="C364" s="345"/>
      <c r="D364" s="309"/>
      <c r="E364" s="279"/>
      <c r="F364" s="279"/>
      <c r="G364" s="279"/>
      <c r="H364" s="279"/>
      <c r="I364" s="279"/>
      <c r="J364" s="279"/>
      <c r="K364" s="279"/>
      <c r="L364" s="279"/>
      <c r="M364" s="279"/>
      <c r="N364" s="279"/>
      <c r="O364" s="291"/>
      <c r="P364" s="279"/>
      <c r="Q364" s="279"/>
      <c r="R364" s="279"/>
      <c r="S364" s="309"/>
      <c r="T364" s="309"/>
      <c r="U364" s="309"/>
      <c r="V364" s="309"/>
      <c r="W364" s="279"/>
      <c r="X364" s="279"/>
      <c r="Y364" s="378">
        <f>'4.  2011-2014 LRAM'!Y529*Y360</f>
        <v>0</v>
      </c>
      <c r="Z364" s="378">
        <f>'4.  2011-2014 LRAM'!Z529*Z360</f>
        <v>0</v>
      </c>
      <c r="AA364" s="378">
        <f>'4.  2011-2014 LRAM'!AA529*AA360</f>
        <v>0</v>
      </c>
      <c r="AB364" s="378">
        <f>'4.  2011-2014 LRAM'!AB529*AB360</f>
        <v>0</v>
      </c>
      <c r="AC364" s="378">
        <f>'4.  2011-2014 LRAM'!AC529*AC360</f>
        <v>0</v>
      </c>
      <c r="AD364" s="378">
        <f>'4.  2011-2014 LRAM'!AD529*AD360</f>
        <v>0</v>
      </c>
      <c r="AE364" s="378">
        <f>'4.  2011-2014 LRAM'!AE529*AE360</f>
        <v>0</v>
      </c>
      <c r="AF364" s="378">
        <f>'4.  2011-2014 LRAM'!AF529*AF360</f>
        <v>0</v>
      </c>
      <c r="AG364" s="378">
        <f>'4.  2011-2014 LRAM'!AG529*AG360</f>
        <v>0</v>
      </c>
      <c r="AH364" s="378">
        <f>'4.  2011-2014 LRAM'!AH529*AH360</f>
        <v>0</v>
      </c>
      <c r="AI364" s="378">
        <f>'4.  2011-2014 LRAM'!AI529*AI360</f>
        <v>0</v>
      </c>
      <c r="AJ364" s="378">
        <f>'4.  2011-2014 LRAM'!AJ529*AJ360</f>
        <v>0</v>
      </c>
      <c r="AK364" s="378">
        <f>'4.  2011-2014 LRAM'!AK529*AK360</f>
        <v>0</v>
      </c>
      <c r="AL364" s="378">
        <f>'4.  2011-2014 LRAM'!AL529*AL360</f>
        <v>0</v>
      </c>
      <c r="AM364" s="619">
        <f>SUM(Y364:AL364)</f>
        <v>0</v>
      </c>
      <c r="AN364" s="443"/>
    </row>
    <row r="365" spans="2:40" ht="15">
      <c r="B365" s="324" t="s">
        <v>288</v>
      </c>
      <c r="C365" s="345"/>
      <c r="D365" s="309"/>
      <c r="E365" s="279"/>
      <c r="F365" s="279"/>
      <c r="G365" s="279"/>
      <c r="H365" s="279"/>
      <c r="I365" s="279"/>
      <c r="J365" s="279"/>
      <c r="K365" s="279"/>
      <c r="L365" s="279"/>
      <c r="M365" s="279"/>
      <c r="N365" s="279"/>
      <c r="O365" s="291"/>
      <c r="P365" s="279"/>
      <c r="Q365" s="279"/>
      <c r="R365" s="279"/>
      <c r="S365" s="309"/>
      <c r="T365" s="309"/>
      <c r="U365" s="309"/>
      <c r="V365" s="309"/>
      <c r="W365" s="279"/>
      <c r="X365" s="279"/>
      <c r="Y365" s="378">
        <f>Y125*Y360</f>
        <v>0</v>
      </c>
      <c r="Z365" s="378">
        <f>Z125*Z360</f>
        <v>0</v>
      </c>
      <c r="AA365" s="378">
        <f>AA125*AA360</f>
        <v>0</v>
      </c>
      <c r="AB365" s="378">
        <f>AB125*AB360</f>
        <v>0</v>
      </c>
      <c r="AC365" s="378">
        <f>AC125*AC360</f>
        <v>0</v>
      </c>
      <c r="AD365" s="378">
        <f>AD125*AD360</f>
        <v>0</v>
      </c>
      <c r="AE365" s="378">
        <f>AE125*AE360</f>
        <v>0</v>
      </c>
      <c r="AF365" s="378">
        <f>AF125*AF360</f>
        <v>0</v>
      </c>
      <c r="AG365" s="378">
        <f>AG125*AG360</f>
        <v>0</v>
      </c>
      <c r="AH365" s="378">
        <f>AH125*AH360</f>
        <v>0</v>
      </c>
      <c r="AI365" s="378">
        <f>AI125*AI360</f>
        <v>0</v>
      </c>
      <c r="AJ365" s="378">
        <f>AJ125*AJ360</f>
        <v>0</v>
      </c>
      <c r="AK365" s="378">
        <f>AK125*AK360</f>
        <v>0</v>
      </c>
      <c r="AL365" s="378">
        <f>AL125*AL360</f>
        <v>0</v>
      </c>
      <c r="AM365" s="619">
        <f>SUM(Y365:AL365)</f>
        <v>0</v>
      </c>
      <c r="AN365" s="443"/>
    </row>
    <row r="366" spans="2:40" ht="15">
      <c r="B366" s="324" t="s">
        <v>289</v>
      </c>
      <c r="C366" s="345"/>
      <c r="D366" s="309"/>
      <c r="E366" s="279"/>
      <c r="F366" s="279"/>
      <c r="G366" s="279"/>
      <c r="H366" s="279"/>
      <c r="I366" s="279"/>
      <c r="J366" s="279"/>
      <c r="K366" s="279"/>
      <c r="L366" s="279"/>
      <c r="M366" s="279"/>
      <c r="N366" s="279"/>
      <c r="O366" s="291"/>
      <c r="P366" s="279"/>
      <c r="Q366" s="279"/>
      <c r="R366" s="279"/>
      <c r="S366" s="309"/>
      <c r="T366" s="309"/>
      <c r="U366" s="309"/>
      <c r="V366" s="309"/>
      <c r="W366" s="279"/>
      <c r="X366" s="279"/>
      <c r="Y366" s="378">
        <f>Y209*Y360</f>
        <v>0</v>
      </c>
      <c r="Z366" s="378">
        <f>Z209*Z360</f>
        <v>0</v>
      </c>
      <c r="AA366" s="378">
        <f>AA209*AA360</f>
        <v>0</v>
      </c>
      <c r="AB366" s="378">
        <f>AB209*AB360</f>
        <v>0</v>
      </c>
      <c r="AC366" s="378">
        <f>AC209*AC360</f>
        <v>0</v>
      </c>
      <c r="AD366" s="378">
        <f>AD209*AD360</f>
        <v>0</v>
      </c>
      <c r="AE366" s="378">
        <f>AE209*AE360</f>
        <v>0</v>
      </c>
      <c r="AF366" s="378">
        <f>AF209*AF360</f>
        <v>0</v>
      </c>
      <c r="AG366" s="378">
        <f>AG209*AG360</f>
        <v>0</v>
      </c>
      <c r="AH366" s="378">
        <f>AH209*AH360</f>
        <v>0</v>
      </c>
      <c r="AI366" s="378">
        <f>AI209*AI360</f>
        <v>0</v>
      </c>
      <c r="AJ366" s="378">
        <f>AJ209*AJ360</f>
        <v>0</v>
      </c>
      <c r="AK366" s="378">
        <f>AK209*AK360</f>
        <v>0</v>
      </c>
      <c r="AL366" s="378">
        <f>AL209*AL360</f>
        <v>0</v>
      </c>
      <c r="AM366" s="619">
        <f>SUM(Y366:AL366)</f>
        <v>0</v>
      </c>
      <c r="AN366" s="443"/>
    </row>
    <row r="367" spans="2:40" ht="15">
      <c r="B367" s="324" t="s">
        <v>290</v>
      </c>
      <c r="C367" s="345"/>
      <c r="D367" s="309"/>
      <c r="E367" s="279"/>
      <c r="F367" s="279"/>
      <c r="G367" s="279"/>
      <c r="H367" s="279"/>
      <c r="I367" s="279"/>
      <c r="J367" s="279"/>
      <c r="K367" s="279"/>
      <c r="L367" s="279"/>
      <c r="M367" s="279"/>
      <c r="N367" s="279"/>
      <c r="O367" s="291"/>
      <c r="P367" s="279"/>
      <c r="Q367" s="279"/>
      <c r="R367" s="279"/>
      <c r="S367" s="309"/>
      <c r="T367" s="309"/>
      <c r="U367" s="309"/>
      <c r="V367" s="309"/>
      <c r="W367" s="279"/>
      <c r="X367" s="279"/>
      <c r="Y367" s="378">
        <f>Y298*Y360</f>
        <v>0</v>
      </c>
      <c r="Z367" s="378">
        <f>Z298*Z360</f>
        <v>0</v>
      </c>
      <c r="AA367" s="378">
        <f>AA298*AA360</f>
        <v>0</v>
      </c>
      <c r="AB367" s="378">
        <f>AB298*AB360</f>
        <v>0</v>
      </c>
      <c r="AC367" s="378">
        <f>AC298*AC360</f>
        <v>0</v>
      </c>
      <c r="AD367" s="378">
        <f>AD298*AD360</f>
        <v>0</v>
      </c>
      <c r="AE367" s="378">
        <f>AE298*AE360</f>
        <v>0</v>
      </c>
      <c r="AF367" s="378">
        <f>AF298*AF360</f>
        <v>0</v>
      </c>
      <c r="AG367" s="378">
        <f>AG298*AG360</f>
        <v>0</v>
      </c>
      <c r="AH367" s="378">
        <f>AH298*AH360</f>
        <v>0</v>
      </c>
      <c r="AI367" s="378">
        <f>AI298*AI360</f>
        <v>0</v>
      </c>
      <c r="AJ367" s="378">
        <f>AJ298*AJ360</f>
        <v>0</v>
      </c>
      <c r="AK367" s="378">
        <f>AK298*AK360</f>
        <v>0</v>
      </c>
      <c r="AL367" s="378">
        <f>AL298*AL360</f>
        <v>0</v>
      </c>
      <c r="AM367" s="619">
        <f>SUM(Y367:AL367)</f>
        <v>0</v>
      </c>
      <c r="AN367" s="443"/>
    </row>
    <row r="368" spans="2:40" ht="15">
      <c r="B368" s="324" t="s">
        <v>291</v>
      </c>
      <c r="C368" s="345"/>
      <c r="D368" s="309"/>
      <c r="E368" s="279"/>
      <c r="F368" s="279"/>
      <c r="G368" s="279"/>
      <c r="H368" s="279"/>
      <c r="I368" s="279"/>
      <c r="J368" s="279"/>
      <c r="K368" s="279"/>
      <c r="L368" s="279"/>
      <c r="M368" s="279"/>
      <c r="N368" s="279"/>
      <c r="O368" s="291"/>
      <c r="P368" s="279"/>
      <c r="Q368" s="279"/>
      <c r="R368" s="279"/>
      <c r="S368" s="309"/>
      <c r="T368" s="309"/>
      <c r="U368" s="309"/>
      <c r="V368" s="309"/>
      <c r="W368" s="279"/>
      <c r="X368" s="279"/>
      <c r="Y368" s="378">
        <f>Y357*Y360</f>
        <v>0</v>
      </c>
      <c r="Z368" s="378">
        <f>Z357*Z360</f>
        <v>0</v>
      </c>
      <c r="AA368" s="378">
        <f>AA357*AA360</f>
        <v>0</v>
      </c>
      <c r="AB368" s="378">
        <f>AB357*AB360</f>
        <v>0</v>
      </c>
      <c r="AC368" s="378">
        <f>AC357*AC360</f>
        <v>0</v>
      </c>
      <c r="AD368" s="378">
        <f>AD357*AD360</f>
        <v>0</v>
      </c>
      <c r="AE368" s="378">
        <f>AE357*AE360</f>
        <v>0</v>
      </c>
      <c r="AF368" s="378">
        <f>AF357*AF360</f>
        <v>0</v>
      </c>
      <c r="AG368" s="378">
        <f>AG357*AG360</f>
        <v>0</v>
      </c>
      <c r="AH368" s="378">
        <f>AH357*AH360</f>
        <v>0</v>
      </c>
      <c r="AI368" s="378">
        <f>AI357*AI360</f>
        <v>0</v>
      </c>
      <c r="AJ368" s="378">
        <f>AJ357*AJ360</f>
        <v>0</v>
      </c>
      <c r="AK368" s="378">
        <f>AK357*AK360</f>
        <v>0</v>
      </c>
      <c r="AL368" s="378">
        <f>AL357*AL360</f>
        <v>0</v>
      </c>
      <c r="AM368" s="619">
        <f>SUM(Y368:AL368)</f>
        <v>0</v>
      </c>
      <c r="AN368" s="443"/>
    </row>
    <row r="369" spans="2:40" ht="15.75">
      <c r="B369" s="349" t="s">
        <v>292</v>
      </c>
      <c r="C369" s="345"/>
      <c r="D369" s="336"/>
      <c r="E369" s="334"/>
      <c r="F369" s="334"/>
      <c r="G369" s="334"/>
      <c r="H369" s="334"/>
      <c r="I369" s="334"/>
      <c r="J369" s="334"/>
      <c r="K369" s="334"/>
      <c r="L369" s="334"/>
      <c r="M369" s="334"/>
      <c r="N369" s="334"/>
      <c r="O369" s="300"/>
      <c r="P369" s="334"/>
      <c r="Q369" s="334"/>
      <c r="R369" s="334"/>
      <c r="S369" s="336"/>
      <c r="T369" s="336"/>
      <c r="U369" s="336"/>
      <c r="V369" s="336"/>
      <c r="W369" s="334"/>
      <c r="X369" s="334"/>
      <c r="Y369" s="346">
        <f>SUM(Y361:Y368)</f>
        <v>0</v>
      </c>
      <c r="Z369" s="346">
        <f>SUM(Z361:Z368)</f>
        <v>0</v>
      </c>
      <c r="AA369" s="346">
        <f>SUM(AA361:AA368)</f>
        <v>0</v>
      </c>
      <c r="AB369" s="346">
        <f>SUM(AB361:AB368)</f>
        <v>0</v>
      </c>
      <c r="AC369" s="346">
        <f>SUM(AC361:AC368)</f>
        <v>0</v>
      </c>
      <c r="AD369" s="346">
        <f>SUM(AD361:AD368)</f>
        <v>0</v>
      </c>
      <c r="AE369" s="346">
        <f>SUM(AE361:AE368)</f>
        <v>0</v>
      </c>
      <c r="AF369" s="346">
        <f>SUM(AF361:AF368)</f>
        <v>0</v>
      </c>
      <c r="AG369" s="346">
        <f>SUM(AG361:AG368)</f>
        <v>0</v>
      </c>
      <c r="AH369" s="346">
        <f>SUM(AH361:AH368)</f>
        <v>0</v>
      </c>
      <c r="AI369" s="346">
        <f>SUM(AI361:AI368)</f>
        <v>0</v>
      </c>
      <c r="AJ369" s="346">
        <f>SUM(AJ361:AJ368)</f>
        <v>0</v>
      </c>
      <c r="AK369" s="346">
        <f>SUM(AK361:AK368)</f>
        <v>0</v>
      </c>
      <c r="AL369" s="346">
        <f>SUM(AL361:AL368)</f>
        <v>0</v>
      </c>
      <c r="AM369" s="407">
        <f>SUM(AM361:AM368)</f>
        <v>0</v>
      </c>
      <c r="AN369" s="443"/>
    </row>
    <row r="370" spans="2:40" ht="15.75">
      <c r="B370" s="349" t="s">
        <v>293</v>
      </c>
      <c r="C370" s="345"/>
      <c r="D370" s="350"/>
      <c r="E370" s="334"/>
      <c r="F370" s="334"/>
      <c r="G370" s="334"/>
      <c r="H370" s="334"/>
      <c r="I370" s="334"/>
      <c r="J370" s="334"/>
      <c r="K370" s="334"/>
      <c r="L370" s="334"/>
      <c r="M370" s="334"/>
      <c r="N370" s="334"/>
      <c r="O370" s="300"/>
      <c r="P370" s="334"/>
      <c r="Q370" s="334"/>
      <c r="R370" s="334"/>
      <c r="S370" s="336"/>
      <c r="T370" s="336"/>
      <c r="U370" s="336"/>
      <c r="V370" s="336"/>
      <c r="W370" s="334"/>
      <c r="X370" s="334"/>
      <c r="Y370" s="347">
        <f>Y358*Y360</f>
        <v>0</v>
      </c>
      <c r="Z370" s="347">
        <f>Z358*Z360</f>
        <v>0</v>
      </c>
      <c r="AA370" s="347">
        <f>AA358*AA360</f>
        <v>0</v>
      </c>
      <c r="AB370" s="347">
        <f>AB358*AB360</f>
        <v>0</v>
      </c>
      <c r="AC370" s="347">
        <f>AC358*AC360</f>
        <v>0</v>
      </c>
      <c r="AD370" s="347">
        <f>AD358*AD360</f>
        <v>0</v>
      </c>
      <c r="AE370" s="347">
        <f>AE358*AE360</f>
        <v>0</v>
      </c>
      <c r="AF370" s="347">
        <f>AF358*AF360</f>
        <v>0</v>
      </c>
      <c r="AG370" s="347">
        <f>AG358*AG360</f>
        <v>0</v>
      </c>
      <c r="AH370" s="347">
        <f>AH358*AH360</f>
        <v>0</v>
      </c>
      <c r="AI370" s="347">
        <f>AI358*AI360</f>
        <v>0</v>
      </c>
      <c r="AJ370" s="347">
        <f>AJ358*AJ360</f>
        <v>0</v>
      </c>
      <c r="AK370" s="347">
        <f>AK358*AK360</f>
        <v>0</v>
      </c>
      <c r="AL370" s="347">
        <f>AL358*AL360</f>
        <v>0</v>
      </c>
      <c r="AM370" s="407">
        <f>SUM(Y370:AL370)</f>
        <v>0</v>
      </c>
      <c r="AN370" s="443"/>
    </row>
    <row r="371" spans="2:40" ht="15.75">
      <c r="B371" s="349" t="s">
        <v>294</v>
      </c>
      <c r="C371" s="345"/>
      <c r="D371" s="350"/>
      <c r="E371" s="334"/>
      <c r="F371" s="334"/>
      <c r="G371" s="334"/>
      <c r="H371" s="334"/>
      <c r="I371" s="334"/>
      <c r="J371" s="334"/>
      <c r="K371" s="334"/>
      <c r="L371" s="334"/>
      <c r="M371" s="334"/>
      <c r="N371" s="334"/>
      <c r="O371" s="300"/>
      <c r="P371" s="334"/>
      <c r="Q371" s="334"/>
      <c r="R371" s="334"/>
      <c r="S371" s="350"/>
      <c r="T371" s="350"/>
      <c r="U371" s="350"/>
      <c r="V371" s="350"/>
      <c r="W371" s="334"/>
      <c r="X371" s="334"/>
      <c r="Y371" s="351"/>
      <c r="Z371" s="351"/>
      <c r="AA371" s="351"/>
      <c r="AB371" s="351"/>
      <c r="AC371" s="351"/>
      <c r="AD371" s="351"/>
      <c r="AE371" s="351"/>
      <c r="AF371" s="351"/>
      <c r="AG371" s="351"/>
      <c r="AH371" s="351"/>
      <c r="AI371" s="351"/>
      <c r="AJ371" s="351"/>
      <c r="AK371" s="351"/>
      <c r="AL371" s="351"/>
      <c r="AM371" s="407">
        <f>AM369-AM370</f>
        <v>0</v>
      </c>
      <c r="AN371" s="443"/>
    </row>
    <row r="372" spans="2:40" ht="15">
      <c r="B372" s="324"/>
      <c r="C372" s="350"/>
      <c r="D372" s="350"/>
      <c r="E372" s="334"/>
      <c r="F372" s="334"/>
      <c r="G372" s="334"/>
      <c r="H372" s="334"/>
      <c r="I372" s="334"/>
      <c r="J372" s="334"/>
      <c r="K372" s="334"/>
      <c r="L372" s="334"/>
      <c r="M372" s="334"/>
      <c r="N372" s="334"/>
      <c r="O372" s="300"/>
      <c r="P372" s="334"/>
      <c r="Q372" s="334"/>
      <c r="R372" s="334"/>
      <c r="S372" s="350"/>
      <c r="T372" s="345"/>
      <c r="U372" s="350"/>
      <c r="V372" s="350"/>
      <c r="W372" s="334"/>
      <c r="X372" s="334"/>
      <c r="Y372" s="352"/>
      <c r="Z372" s="352"/>
      <c r="AA372" s="352"/>
      <c r="AB372" s="352"/>
      <c r="AC372" s="352"/>
      <c r="AD372" s="352"/>
      <c r="AE372" s="352"/>
      <c r="AF372" s="352"/>
      <c r="AG372" s="352"/>
      <c r="AH372" s="352"/>
      <c r="AI372" s="352"/>
      <c r="AJ372" s="352"/>
      <c r="AK372" s="352"/>
      <c r="AL372" s="352"/>
      <c r="AM372" s="348"/>
      <c r="AN372" s="443"/>
    </row>
    <row r="373" spans="2:39" ht="15">
      <c r="B373" s="439" t="s">
        <v>295</v>
      </c>
      <c r="C373" s="304"/>
      <c r="D373" s="279"/>
      <c r="E373" s="279"/>
      <c r="F373" s="279"/>
      <c r="G373" s="279"/>
      <c r="H373" s="279"/>
      <c r="I373" s="279"/>
      <c r="J373" s="279"/>
      <c r="K373" s="279"/>
      <c r="L373" s="279"/>
      <c r="M373" s="279"/>
      <c r="N373" s="279"/>
      <c r="O373" s="357"/>
      <c r="P373" s="279"/>
      <c r="Q373" s="279"/>
      <c r="R373" s="279"/>
      <c r="S373" s="304"/>
      <c r="T373" s="309"/>
      <c r="U373" s="309"/>
      <c r="V373" s="279"/>
      <c r="W373" s="279"/>
      <c r="X373" s="309"/>
      <c r="Y373" s="291">
        <f>SUMPRODUCT(E308:E355,Y308:Y355)</f>
        <v>0</v>
      </c>
      <c r="Z373" s="291">
        <f>SUMPRODUCT(E308:E355,Z308:Z355)</f>
        <v>0</v>
      </c>
      <c r="AA373" s="291">
        <f>IF(AA307="kw",SUMPRODUCT($N$308:$N$355,$P$308:$P$355,AA308:AA355),SUMPRODUCT($E$308:$E$355,AA308:AA355))</f>
        <v>0</v>
      </c>
      <c r="AB373" s="291">
        <f>IF(AB307="kw",SUMPRODUCT($N$308:$N$355,$P$308:$P$355,AB308:AB355),SUMPRODUCT($E$308:$E$355,AB308:AB355))</f>
        <v>0</v>
      </c>
      <c r="AC373" s="291">
        <f>IF(AC307="kw",SUMPRODUCT($N$308:$N$355,$P$308:$P$355,AC308:AC355),SUMPRODUCT($E$308:$E$355,AC308:AC355))</f>
        <v>0</v>
      </c>
      <c r="AD373" s="291">
        <f>IF(AD307="kw",SUMPRODUCT($N$308:$N$355,$P$308:$P$355,AD308:AD355),SUMPRODUCT($E$308:$E$355,AD308:AD355))</f>
        <v>0</v>
      </c>
      <c r="AE373" s="291">
        <f>IF(AE307="kw",SUMPRODUCT($N$308:$N$355,$P$308:$P$355,AE308:AE355),SUMPRODUCT($E$308:$E$355,AE308:AE355))</f>
        <v>0</v>
      </c>
      <c r="AF373" s="291">
        <f>IF(AF307="kw",SUMPRODUCT($N$308:$N$355,$P$308:$P$355,AF308:AF355),SUMPRODUCT($E$308:$E$355,AF308:AF355))</f>
        <v>0</v>
      </c>
      <c r="AG373" s="291">
        <f>IF(AG307="kw",SUMPRODUCT($N$308:$N$355,$P$308:$P$355,AG308:AG355),SUMPRODUCT($E$308:$E$355,AG308:AG355))</f>
        <v>0</v>
      </c>
      <c r="AH373" s="291">
        <f>IF(AH307="kw",SUMPRODUCT($N$308:$N$355,$P$308:$P$355,AH308:AH355),SUMPRODUCT($E$308:$E$355,AH308:AH355))</f>
        <v>0</v>
      </c>
      <c r="AI373" s="291">
        <f>IF(AI307="kw",SUMPRODUCT($N$308:$N$355,$P$308:$P$355,AI308:AI355),SUMPRODUCT($E$308:$E$355,AI308:AI355))</f>
        <v>0</v>
      </c>
      <c r="AJ373" s="291">
        <f>IF(AJ307="kw",SUMPRODUCT($N$308:$N$355,$P$308:$P$355,AJ308:AJ355),SUMPRODUCT($E$308:$E$355,AJ308:AJ355))</f>
        <v>0</v>
      </c>
      <c r="AK373" s="291">
        <f>IF(AK307="kw",SUMPRODUCT($N$308:$N$355,$P$308:$P$355,AK308:AK355),SUMPRODUCT($E$308:$E$355,AK308:AK355))</f>
        <v>0</v>
      </c>
      <c r="AL373" s="291">
        <f>IF(AL307="kw",SUMPRODUCT($N$308:$N$355,$P$308:$P$355,AL308:AL355),SUMPRODUCT($E$308:$E$355,AL308:AL355))</f>
        <v>0</v>
      </c>
      <c r="AM373" s="337"/>
    </row>
    <row r="374" spans="2:39" ht="15">
      <c r="B374" s="440" t="s">
        <v>296</v>
      </c>
      <c r="C374" s="364"/>
      <c r="D374" s="384"/>
      <c r="E374" s="384"/>
      <c r="F374" s="384"/>
      <c r="G374" s="384"/>
      <c r="H374" s="384"/>
      <c r="I374" s="384"/>
      <c r="J374" s="384"/>
      <c r="K374" s="384"/>
      <c r="L374" s="384"/>
      <c r="M374" s="384"/>
      <c r="N374" s="384"/>
      <c r="O374" s="383"/>
      <c r="P374" s="384"/>
      <c r="Q374" s="384"/>
      <c r="R374" s="384"/>
      <c r="S374" s="364"/>
      <c r="T374" s="385"/>
      <c r="U374" s="385"/>
      <c r="V374" s="384"/>
      <c r="W374" s="384"/>
      <c r="X374" s="385"/>
      <c r="Y374" s="326">
        <f>SUMPRODUCT(F308:F355,Y308:Y355)</f>
        <v>0</v>
      </c>
      <c r="Z374" s="326">
        <f>SUMPRODUCT(F308:F355,Z308:Z355)</f>
        <v>0</v>
      </c>
      <c r="AA374" s="326">
        <f>IF(AA307="kw",SUMPRODUCT($N$308:$N$355,$Q$308:$Q$355,AA308:AA355),SUMPRODUCT($F$308:$F$355,AA308:AA355))</f>
        <v>0</v>
      </c>
      <c r="AB374" s="326">
        <f>IF(AB307="kw",SUMPRODUCT($N$308:$N$355,$Q$308:$Q$355,AB308:AB355),SUMPRODUCT($F$308:$F$355,AB308:AB355))</f>
        <v>0</v>
      </c>
      <c r="AC374" s="326">
        <f>IF(AC307="kw",SUMPRODUCT($N$308:$N$355,$Q$308:$Q$355,AC308:AC355),SUMPRODUCT($F$308:$F$355,AC308:AC355))</f>
        <v>0</v>
      </c>
      <c r="AD374" s="326">
        <f>IF(AD307="kw",SUMPRODUCT($N$308:$N$355,$Q$308:$Q$355,AD308:AD355),SUMPRODUCT($F$308:$F$355,AD308:AD355))</f>
        <v>0</v>
      </c>
      <c r="AE374" s="326">
        <f>IF(AE307="kw",SUMPRODUCT($N$308:$N$355,$Q$308:$Q$355,AE308:AE355),SUMPRODUCT($F$308:$F$355,AE308:AE355))</f>
        <v>0</v>
      </c>
      <c r="AF374" s="326">
        <f>IF(AF307="kw",SUMPRODUCT($N$308:$N$355,$Q$308:$Q$355,AF308:AF355),SUMPRODUCT($F$308:$F$355,AF308:AF355))</f>
        <v>0</v>
      </c>
      <c r="AG374" s="326">
        <f>IF(AG307="kw",SUMPRODUCT($N$308:$N$355,$Q$308:$Q$355,AG308:AG355),SUMPRODUCT($F$308:$F$355,AG308:AG355))</f>
        <v>0</v>
      </c>
      <c r="AH374" s="326">
        <f>IF(AH307="kw",SUMPRODUCT($N$308:$N$355,$Q$308:$Q$355,AH308:AH355),SUMPRODUCT($F$308:$F$355,AH308:AH355))</f>
        <v>0</v>
      </c>
      <c r="AI374" s="326">
        <f>IF(AI307="kw",SUMPRODUCT($N$308:$N$355,$Q$308:$Q$355,AI308:AI355),SUMPRODUCT($F$308:$F$355,AI308:AI355))</f>
        <v>0</v>
      </c>
      <c r="AJ374" s="326">
        <f>IF(AJ307="kw",SUMPRODUCT($N$308:$N$355,$Q$308:$Q$355,AJ308:AJ355),SUMPRODUCT($F$308:$F$355,AJ308:AJ355))</f>
        <v>0</v>
      </c>
      <c r="AK374" s="326">
        <f>IF(AK307="kw",SUMPRODUCT($N$308:$N$355,$Q$308:$Q$355,AK308:AK355),SUMPRODUCT($F$308:$F$355,AK308:AK355))</f>
        <v>0</v>
      </c>
      <c r="AL374" s="326">
        <f>IF(AL307="kw",SUMPRODUCT($N$308:$N$355,$Q$308:$Q$355,AL308:AL355),SUMPRODUCT($F$308:$F$355,AL308:AL355))</f>
        <v>0</v>
      </c>
      <c r="AM374" s="386"/>
    </row>
    <row r="375" spans="2:39" ht="20.25" customHeight="1">
      <c r="B375" s="368" t="s">
        <v>488</v>
      </c>
      <c r="C375" s="387"/>
      <c r="D375" s="388"/>
      <c r="E375" s="388"/>
      <c r="F375" s="388"/>
      <c r="G375" s="388"/>
      <c r="H375" s="388"/>
      <c r="I375" s="388"/>
      <c r="J375" s="388"/>
      <c r="K375" s="388"/>
      <c r="L375" s="388"/>
      <c r="M375" s="388"/>
      <c r="N375" s="388"/>
      <c r="O375" s="388"/>
      <c r="P375" s="388"/>
      <c r="Q375" s="388"/>
      <c r="R375" s="388"/>
      <c r="S375" s="371"/>
      <c r="T375" s="372"/>
      <c r="U375" s="388"/>
      <c r="V375" s="388"/>
      <c r="W375" s="388"/>
      <c r="X375" s="388"/>
      <c r="Y375" s="409"/>
      <c r="Z375" s="409"/>
      <c r="AA375" s="409"/>
      <c r="AB375" s="409"/>
      <c r="AC375" s="409"/>
      <c r="AD375" s="409"/>
      <c r="AE375" s="409"/>
      <c r="AF375" s="409"/>
      <c r="AG375" s="409"/>
      <c r="AH375" s="409"/>
      <c r="AI375" s="409"/>
      <c r="AJ375" s="409"/>
      <c r="AK375" s="409"/>
      <c r="AL375" s="409"/>
      <c r="AM375" s="389"/>
    </row>
    <row r="376" ht="15"/>
    <row r="377" ht="15"/>
    <row r="378" spans="2:38" ht="15.75">
      <c r="B378" s="280" t="s">
        <v>297</v>
      </c>
      <c r="C378" s="281"/>
      <c r="D378" s="580" t="s">
        <v>445</v>
      </c>
      <c r="E378" s="253"/>
      <c r="F378" s="580"/>
      <c r="G378" s="253"/>
      <c r="H378" s="253"/>
      <c r="I378" s="253"/>
      <c r="J378" s="253"/>
      <c r="K378" s="253"/>
      <c r="L378" s="253"/>
      <c r="M378" s="253"/>
      <c r="N378" s="253"/>
      <c r="O378" s="281"/>
      <c r="P378" s="253"/>
      <c r="Q378" s="253"/>
      <c r="R378" s="253"/>
      <c r="S378" s="253"/>
      <c r="T378" s="253"/>
      <c r="U378" s="253"/>
      <c r="V378" s="253"/>
      <c r="W378" s="253"/>
      <c r="X378" s="253"/>
      <c r="Y378" s="270"/>
      <c r="Z378" s="267"/>
      <c r="AA378" s="267"/>
      <c r="AB378" s="267"/>
      <c r="AC378" s="267"/>
      <c r="AD378" s="267"/>
      <c r="AE378" s="267"/>
      <c r="AF378" s="267"/>
      <c r="AG378" s="267"/>
      <c r="AH378" s="267"/>
      <c r="AI378" s="267"/>
      <c r="AJ378" s="267"/>
      <c r="AK378" s="267"/>
      <c r="AL378" s="267"/>
    </row>
    <row r="379" spans="2:39" ht="33" customHeight="1">
      <c r="B379" s="844" t="s">
        <v>189</v>
      </c>
      <c r="C379" s="846" t="s">
        <v>33</v>
      </c>
      <c r="D379" s="284" t="s">
        <v>350</v>
      </c>
      <c r="E379" s="848" t="s">
        <v>187</v>
      </c>
      <c r="F379" s="849"/>
      <c r="G379" s="849"/>
      <c r="H379" s="849"/>
      <c r="I379" s="849"/>
      <c r="J379" s="849"/>
      <c r="K379" s="849"/>
      <c r="L379" s="849"/>
      <c r="M379" s="850"/>
      <c r="N379" s="854" t="s">
        <v>191</v>
      </c>
      <c r="O379" s="284" t="s">
        <v>351</v>
      </c>
      <c r="P379" s="848" t="s">
        <v>190</v>
      </c>
      <c r="Q379" s="849"/>
      <c r="R379" s="849"/>
      <c r="S379" s="849"/>
      <c r="T379" s="849"/>
      <c r="U379" s="849"/>
      <c r="V379" s="849"/>
      <c r="W379" s="849"/>
      <c r="X379" s="850"/>
      <c r="Y379" s="851" t="s">
        <v>215</v>
      </c>
      <c r="Z379" s="852"/>
      <c r="AA379" s="852"/>
      <c r="AB379" s="852"/>
      <c r="AC379" s="852"/>
      <c r="AD379" s="852"/>
      <c r="AE379" s="852"/>
      <c r="AF379" s="852"/>
      <c r="AG379" s="852"/>
      <c r="AH379" s="852"/>
      <c r="AI379" s="852"/>
      <c r="AJ379" s="852"/>
      <c r="AK379" s="852"/>
      <c r="AL379" s="852"/>
      <c r="AM379" s="853"/>
    </row>
    <row r="380" spans="2:39" ht="65.25" customHeight="1">
      <c r="B380" s="845"/>
      <c r="C380" s="847"/>
      <c r="D380" s="285">
        <v>2019</v>
      </c>
      <c r="E380" s="285">
        <v>2020</v>
      </c>
      <c r="F380" s="285">
        <v>2021</v>
      </c>
      <c r="G380" s="285">
        <v>2022</v>
      </c>
      <c r="H380" s="285">
        <v>2023</v>
      </c>
      <c r="I380" s="285">
        <v>2024</v>
      </c>
      <c r="J380" s="285">
        <v>2025</v>
      </c>
      <c r="K380" s="285">
        <v>2026</v>
      </c>
      <c r="L380" s="285">
        <v>2027</v>
      </c>
      <c r="M380" s="285">
        <v>2028</v>
      </c>
      <c r="N380" s="855"/>
      <c r="O380" s="285">
        <v>2019</v>
      </c>
      <c r="P380" s="285">
        <v>2020</v>
      </c>
      <c r="Q380" s="285">
        <v>2021</v>
      </c>
      <c r="R380" s="285">
        <v>2022</v>
      </c>
      <c r="S380" s="285">
        <v>2023</v>
      </c>
      <c r="T380" s="285">
        <v>2024</v>
      </c>
      <c r="U380" s="285">
        <v>2025</v>
      </c>
      <c r="V380" s="285">
        <v>2026</v>
      </c>
      <c r="W380" s="285">
        <v>2027</v>
      </c>
      <c r="X380" s="285">
        <v>2028</v>
      </c>
      <c r="Y380" s="285" t="str">
        <f>'1.  LRAMVA Summary'!D52</f>
        <v>Residential</v>
      </c>
      <c r="Z380" s="285" t="str">
        <f>'1.  LRAMVA Summary'!E52</f>
        <v>GS&lt;50 kW</v>
      </c>
      <c r="AA380" s="285" t="str">
        <f>'1.  LRAMVA Summary'!F52</f>
        <v>GS 50 to 4,999 kW</v>
      </c>
      <c r="AB380" s="285" t="str">
        <f>'1.  LRAMVA Summary'!G52</f>
        <v>Unmetered Scattered Load</v>
      </c>
      <c r="AC380" s="285" t="str">
        <f>'1.  LRAMVA Summary'!H52</f>
        <v>Sentinel Lighting</v>
      </c>
      <c r="AD380" s="285" t="str">
        <f>'1.  LRAMVA Summary'!I52</f>
        <v>Street Lighting</v>
      </c>
      <c r="AE380" s="285" t="str">
        <f>'1.  LRAMVA Summary'!J52</f>
        <v/>
      </c>
      <c r="AF380" s="285" t="str">
        <f>'1.  LRAMVA Summary'!K52</f>
        <v/>
      </c>
      <c r="AG380" s="285" t="str">
        <f>'1.  LRAMVA Summary'!L52</f>
        <v/>
      </c>
      <c r="AH380" s="285" t="str">
        <f>'1.  LRAMVA Summary'!M52</f>
        <v/>
      </c>
      <c r="AI380" s="285" t="str">
        <f>'1.  LRAMVA Summary'!N52</f>
        <v/>
      </c>
      <c r="AJ380" s="285" t="str">
        <f>'1.  LRAMVA Summary'!O52</f>
        <v/>
      </c>
      <c r="AK380" s="285" t="str">
        <f>'1.  LRAMVA Summary'!P52</f>
        <v/>
      </c>
      <c r="AL380" s="285" t="str">
        <f>'1.  LRAMVA Summary'!Q52</f>
        <v/>
      </c>
      <c r="AM380" s="287" t="str">
        <f>'1.  LRAMVA Summary'!R52</f>
        <v>Total</v>
      </c>
    </row>
    <row r="381" spans="1:39" ht="15.75" customHeight="1">
      <c r="A381" s="522"/>
      <c r="B381" s="515" t="s">
        <v>425</v>
      </c>
      <c r="C381" s="289"/>
      <c r="D381" s="289"/>
      <c r="E381" s="289"/>
      <c r="F381" s="289"/>
      <c r="G381" s="289"/>
      <c r="H381" s="289"/>
      <c r="I381" s="289"/>
      <c r="J381" s="289"/>
      <c r="K381" s="289"/>
      <c r="L381" s="289"/>
      <c r="M381" s="289"/>
      <c r="N381" s="290"/>
      <c r="O381" s="289"/>
      <c r="P381" s="289"/>
      <c r="Q381" s="289"/>
      <c r="R381" s="289"/>
      <c r="S381" s="289"/>
      <c r="T381" s="289"/>
      <c r="U381" s="289"/>
      <c r="V381" s="289"/>
      <c r="W381" s="289"/>
      <c r="X381" s="289"/>
      <c r="Y381" s="291" t="str">
        <f>'1.  LRAMVA Summary'!D53</f>
        <v>kWh</v>
      </c>
      <c r="Z381" s="291" t="str">
        <f>'1.  LRAMVA Summary'!E53</f>
        <v>kWh</v>
      </c>
      <c r="AA381" s="291" t="str">
        <f>'1.  LRAMVA Summary'!F53</f>
        <v>kW</v>
      </c>
      <c r="AB381" s="291" t="str">
        <f>'1.  LRAMVA Summary'!G53</f>
        <v>kWh</v>
      </c>
      <c r="AC381" s="291" t="str">
        <f>'1.  LRAMVA Summary'!H53</f>
        <v>kW</v>
      </c>
      <c r="AD381" s="291" t="str">
        <f>'1.  LRAMVA Summary'!I53</f>
        <v>kW</v>
      </c>
      <c r="AE381" s="291">
        <f>'1.  LRAMVA Summary'!J53</f>
        <v>0</v>
      </c>
      <c r="AF381" s="291">
        <f>'1.  LRAMVA Summary'!K53</f>
        <v>0</v>
      </c>
      <c r="AG381" s="291">
        <f>'1.  LRAMVA Summary'!L53</f>
        <v>0</v>
      </c>
      <c r="AH381" s="291">
        <f>'1.  LRAMVA Summary'!M53</f>
        <v>0</v>
      </c>
      <c r="AI381" s="291">
        <f>'1.  LRAMVA Summary'!N53</f>
        <v>0</v>
      </c>
      <c r="AJ381" s="291">
        <f>'1.  LRAMVA Summary'!O53</f>
        <v>0</v>
      </c>
      <c r="AK381" s="291">
        <f>'1.  LRAMVA Summary'!P53</f>
        <v>0</v>
      </c>
      <c r="AL381" s="291">
        <f>'1.  LRAMVA Summary'!Q53</f>
        <v>0</v>
      </c>
      <c r="AM381" s="292"/>
    </row>
    <row r="382" spans="1:39" ht="15.75" hidden="1" outlineLevel="1">
      <c r="A382" s="522"/>
      <c r="B382" s="298"/>
      <c r="C382" s="299"/>
      <c r="D382" s="299"/>
      <c r="E382" s="299"/>
      <c r="F382" s="299"/>
      <c r="G382" s="299"/>
      <c r="H382" s="299"/>
      <c r="I382" s="299"/>
      <c r="J382" s="299"/>
      <c r="K382" s="299"/>
      <c r="L382" s="299"/>
      <c r="M382" s="299"/>
      <c r="N382" s="300"/>
      <c r="O382" s="299"/>
      <c r="P382" s="299"/>
      <c r="Q382" s="299"/>
      <c r="R382" s="299"/>
      <c r="S382" s="299"/>
      <c r="T382" s="299"/>
      <c r="U382" s="299"/>
      <c r="V382" s="299"/>
      <c r="W382" s="299"/>
      <c r="X382" s="299"/>
      <c r="Y382" s="412"/>
      <c r="Z382" s="413"/>
      <c r="AA382" s="413"/>
      <c r="AB382" s="413"/>
      <c r="AC382" s="413"/>
      <c r="AD382" s="413"/>
      <c r="AE382" s="413"/>
      <c r="AF382" s="413"/>
      <c r="AG382" s="413"/>
      <c r="AH382" s="413"/>
      <c r="AI382" s="413"/>
      <c r="AJ382" s="413"/>
      <c r="AK382" s="413"/>
      <c r="AL382" s="413"/>
      <c r="AM382" s="302"/>
    </row>
    <row r="383" spans="1:39" ht="15.75" hidden="1" outlineLevel="1">
      <c r="A383" s="522"/>
      <c r="B383" s="298"/>
      <c r="C383" s="299"/>
      <c r="D383" s="304"/>
      <c r="E383" s="304"/>
      <c r="F383" s="304"/>
      <c r="G383" s="304"/>
      <c r="H383" s="304"/>
      <c r="I383" s="304"/>
      <c r="J383" s="304"/>
      <c r="K383" s="304"/>
      <c r="L383" s="304"/>
      <c r="M383" s="304"/>
      <c r="N383" s="300"/>
      <c r="O383" s="304"/>
      <c r="P383" s="304"/>
      <c r="Q383" s="304"/>
      <c r="R383" s="304"/>
      <c r="S383" s="304"/>
      <c r="T383" s="304"/>
      <c r="U383" s="304"/>
      <c r="V383" s="304"/>
      <c r="W383" s="304"/>
      <c r="X383" s="304"/>
      <c r="Y383" s="412"/>
      <c r="Z383" s="413"/>
      <c r="AA383" s="413"/>
      <c r="AB383" s="413"/>
      <c r="AC383" s="413"/>
      <c r="AD383" s="413"/>
      <c r="AE383" s="413"/>
      <c r="AF383" s="413"/>
      <c r="AG383" s="413"/>
      <c r="AH383" s="413"/>
      <c r="AI383" s="413"/>
      <c r="AJ383" s="413"/>
      <c r="AK383" s="413"/>
      <c r="AL383" s="413"/>
      <c r="AM383" s="302"/>
    </row>
    <row r="384" spans="1:39" ht="15" hidden="1" outlineLevel="1">
      <c r="A384" s="522"/>
      <c r="B384" s="294"/>
      <c r="C384" s="305"/>
      <c r="D384" s="291"/>
      <c r="E384" s="291"/>
      <c r="F384" s="291"/>
      <c r="G384" s="291"/>
      <c r="H384" s="291"/>
      <c r="I384" s="291"/>
      <c r="J384" s="291"/>
      <c r="K384" s="291"/>
      <c r="L384" s="291"/>
      <c r="M384" s="291"/>
      <c r="N384" s="291"/>
      <c r="O384" s="291"/>
      <c r="P384" s="291"/>
      <c r="Q384" s="291"/>
      <c r="R384" s="291"/>
      <c r="S384" s="291"/>
      <c r="T384" s="291"/>
      <c r="U384" s="291"/>
      <c r="V384" s="291"/>
      <c r="W384" s="291"/>
      <c r="X384" s="291"/>
      <c r="Y384" s="412"/>
      <c r="Z384" s="412"/>
      <c r="AA384" s="412"/>
      <c r="AB384" s="412"/>
      <c r="AC384" s="412"/>
      <c r="AD384" s="412"/>
      <c r="AE384" s="412"/>
      <c r="AF384" s="412"/>
      <c r="AG384" s="412"/>
      <c r="AH384" s="412"/>
      <c r="AI384" s="412"/>
      <c r="AJ384" s="412"/>
      <c r="AK384" s="412"/>
      <c r="AL384" s="412"/>
      <c r="AM384" s="306"/>
    </row>
    <row r="385" spans="1:39" ht="15" hidden="1" outlineLevel="1">
      <c r="A385" s="522"/>
      <c r="B385" s="294"/>
      <c r="C385" s="305"/>
      <c r="D385" s="304"/>
      <c r="E385" s="304"/>
      <c r="F385" s="304"/>
      <c r="G385" s="304"/>
      <c r="H385" s="304"/>
      <c r="I385" s="304"/>
      <c r="J385" s="304"/>
      <c r="K385" s="304"/>
      <c r="L385" s="304"/>
      <c r="M385" s="304"/>
      <c r="N385" s="291"/>
      <c r="O385" s="304"/>
      <c r="P385" s="304"/>
      <c r="Q385" s="304"/>
      <c r="R385" s="304"/>
      <c r="S385" s="304"/>
      <c r="T385" s="304"/>
      <c r="U385" s="304"/>
      <c r="V385" s="304"/>
      <c r="W385" s="304"/>
      <c r="X385" s="304"/>
      <c r="Y385" s="412"/>
      <c r="Z385" s="412"/>
      <c r="AA385" s="412"/>
      <c r="AB385" s="412"/>
      <c r="AC385" s="412"/>
      <c r="AD385" s="412"/>
      <c r="AE385" s="412"/>
      <c r="AF385" s="412"/>
      <c r="AG385" s="412"/>
      <c r="AH385" s="412"/>
      <c r="AI385" s="412"/>
      <c r="AJ385" s="412"/>
      <c r="AK385" s="412"/>
      <c r="AL385" s="412"/>
      <c r="AM385" s="306"/>
    </row>
    <row r="386" spans="1:39" ht="15" hidden="1" outlineLevel="1">
      <c r="A386" s="522"/>
      <c r="B386" s="294"/>
      <c r="C386" s="291"/>
      <c r="D386" s="291"/>
      <c r="E386" s="291"/>
      <c r="F386" s="291"/>
      <c r="G386" s="291"/>
      <c r="H386" s="291"/>
      <c r="I386" s="291"/>
      <c r="J386" s="291"/>
      <c r="K386" s="291"/>
      <c r="L386" s="291"/>
      <c r="M386" s="291"/>
      <c r="N386" s="291"/>
      <c r="O386" s="291"/>
      <c r="P386" s="291"/>
      <c r="Q386" s="291"/>
      <c r="R386" s="291"/>
      <c r="S386" s="291"/>
      <c r="T386" s="291"/>
      <c r="U386" s="291"/>
      <c r="V386" s="291"/>
      <c r="W386" s="291"/>
      <c r="X386" s="291"/>
      <c r="Y386" s="422"/>
      <c r="Z386" s="423"/>
      <c r="AA386" s="423"/>
      <c r="AB386" s="423"/>
      <c r="AC386" s="423"/>
      <c r="AD386" s="423"/>
      <c r="AE386" s="423"/>
      <c r="AF386" s="423"/>
      <c r="AG386" s="423"/>
      <c r="AH386" s="423"/>
      <c r="AI386" s="423"/>
      <c r="AJ386" s="423"/>
      <c r="AK386" s="423"/>
      <c r="AL386" s="423"/>
      <c r="AM386" s="297"/>
    </row>
    <row r="387" spans="1:39" ht="15" hidden="1" outlineLevel="1">
      <c r="A387" s="522"/>
      <c r="B387" s="310"/>
      <c r="C387" s="312"/>
      <c r="D387" s="291"/>
      <c r="E387" s="291"/>
      <c r="F387" s="291"/>
      <c r="G387" s="291"/>
      <c r="H387" s="291"/>
      <c r="I387" s="291"/>
      <c r="J387" s="291"/>
      <c r="K387" s="291"/>
      <c r="L387" s="291"/>
      <c r="M387" s="291"/>
      <c r="N387" s="291"/>
      <c r="O387" s="291"/>
      <c r="P387" s="291"/>
      <c r="Q387" s="291"/>
      <c r="R387" s="291"/>
      <c r="S387" s="291"/>
      <c r="T387" s="291"/>
      <c r="U387" s="291"/>
      <c r="V387" s="291"/>
      <c r="W387" s="291"/>
      <c r="X387" s="291"/>
      <c r="Y387" s="416"/>
      <c r="Z387" s="416"/>
      <c r="AA387" s="416"/>
      <c r="AB387" s="416"/>
      <c r="AC387" s="416"/>
      <c r="AD387" s="416"/>
      <c r="AE387" s="416"/>
      <c r="AF387" s="416"/>
      <c r="AG387" s="416"/>
      <c r="AH387" s="416"/>
      <c r="AI387" s="416"/>
      <c r="AJ387" s="416"/>
      <c r="AK387" s="416"/>
      <c r="AL387" s="416"/>
      <c r="AM387" s="313"/>
    </row>
    <row r="388" spans="1:39" ht="15" hidden="1" outlineLevel="1">
      <c r="A388" s="522"/>
      <c r="B388" s="314"/>
      <c r="C388" s="312"/>
      <c r="D388" s="291"/>
      <c r="E388" s="291"/>
      <c r="F388" s="291"/>
      <c r="G388" s="291"/>
      <c r="H388" s="291"/>
      <c r="I388" s="291"/>
      <c r="J388" s="291"/>
      <c r="K388" s="291"/>
      <c r="L388" s="291"/>
      <c r="M388" s="291"/>
      <c r="N388" s="291"/>
      <c r="O388" s="291"/>
      <c r="P388" s="291"/>
      <c r="Q388" s="291"/>
      <c r="R388" s="291"/>
      <c r="S388" s="291"/>
      <c r="T388" s="291"/>
      <c r="U388" s="291"/>
      <c r="V388" s="291"/>
      <c r="W388" s="291"/>
      <c r="X388" s="291"/>
      <c r="Y388" s="416"/>
      <c r="Z388" s="417"/>
      <c r="AA388" s="416"/>
      <c r="AB388" s="416"/>
      <c r="AC388" s="416"/>
      <c r="AD388" s="416"/>
      <c r="AE388" s="416"/>
      <c r="AF388" s="416"/>
      <c r="AG388" s="416"/>
      <c r="AH388" s="416"/>
      <c r="AI388" s="416"/>
      <c r="AJ388" s="416"/>
      <c r="AK388" s="416"/>
      <c r="AL388" s="416"/>
      <c r="AM388" s="313"/>
    </row>
    <row r="389" spans="1:39" ht="15" hidden="1" outlineLevel="1">
      <c r="A389" s="522"/>
      <c r="B389" s="314"/>
      <c r="C389" s="312"/>
      <c r="D389" s="316"/>
      <c r="E389" s="316"/>
      <c r="F389" s="316"/>
      <c r="G389" s="316"/>
      <c r="H389" s="316"/>
      <c r="I389" s="316"/>
      <c r="J389" s="316"/>
      <c r="K389" s="316"/>
      <c r="L389" s="316"/>
      <c r="M389" s="316"/>
      <c r="N389" s="291"/>
      <c r="O389" s="316"/>
      <c r="P389" s="316"/>
      <c r="Q389" s="316"/>
      <c r="R389" s="316"/>
      <c r="S389" s="316"/>
      <c r="T389" s="316"/>
      <c r="U389" s="316"/>
      <c r="V389" s="316"/>
      <c r="W389" s="316"/>
      <c r="X389" s="316"/>
      <c r="Y389" s="416"/>
      <c r="Z389" s="417"/>
      <c r="AA389" s="416"/>
      <c r="AB389" s="416"/>
      <c r="AC389" s="416"/>
      <c r="AD389" s="416"/>
      <c r="AE389" s="416"/>
      <c r="AF389" s="416"/>
      <c r="AG389" s="416"/>
      <c r="AH389" s="416"/>
      <c r="AI389" s="416"/>
      <c r="AJ389" s="416"/>
      <c r="AK389" s="416"/>
      <c r="AL389" s="416"/>
      <c r="AM389" s="313"/>
    </row>
    <row r="390" spans="1:39" ht="15" hidden="1" outlineLevel="1">
      <c r="A390" s="522"/>
      <c r="B390" s="314"/>
      <c r="C390" s="312"/>
      <c r="D390" s="316"/>
      <c r="E390" s="316"/>
      <c r="F390" s="316"/>
      <c r="G390" s="316"/>
      <c r="H390" s="316"/>
      <c r="I390" s="316"/>
      <c r="J390" s="316"/>
      <c r="K390" s="316"/>
      <c r="L390" s="316"/>
      <c r="M390" s="316"/>
      <c r="N390" s="291"/>
      <c r="O390" s="316"/>
      <c r="P390" s="316"/>
      <c r="Q390" s="316"/>
      <c r="R390" s="316"/>
      <c r="S390" s="316"/>
      <c r="T390" s="316"/>
      <c r="U390" s="316"/>
      <c r="V390" s="316"/>
      <c r="W390" s="316"/>
      <c r="X390" s="316"/>
      <c r="Y390" s="416"/>
      <c r="Z390" s="416"/>
      <c r="AA390" s="416"/>
      <c r="AB390" s="416"/>
      <c r="AC390" s="416"/>
      <c r="AD390" s="416"/>
      <c r="AE390" s="416"/>
      <c r="AF390" s="416"/>
      <c r="AG390" s="416"/>
      <c r="AH390" s="416"/>
      <c r="AI390" s="416"/>
      <c r="AJ390" s="416"/>
      <c r="AK390" s="416"/>
      <c r="AL390" s="416"/>
      <c r="AM390" s="313"/>
    </row>
    <row r="391" spans="1:39" ht="15" hidden="1" outlineLevel="1">
      <c r="A391" s="522"/>
      <c r="B391" s="314"/>
      <c r="C391" s="312"/>
      <c r="D391" s="316"/>
      <c r="E391" s="316"/>
      <c r="F391" s="316"/>
      <c r="G391" s="316"/>
      <c r="H391" s="316"/>
      <c r="I391" s="316"/>
      <c r="J391" s="316"/>
      <c r="K391" s="316"/>
      <c r="L391" s="316"/>
      <c r="M391" s="316"/>
      <c r="N391" s="291"/>
      <c r="O391" s="316"/>
      <c r="P391" s="316"/>
      <c r="Q391" s="316"/>
      <c r="R391" s="316"/>
      <c r="S391" s="316"/>
      <c r="T391" s="316"/>
      <c r="U391" s="316"/>
      <c r="V391" s="316"/>
      <c r="W391" s="316"/>
      <c r="X391" s="316"/>
      <c r="Y391" s="416"/>
      <c r="Z391" s="417"/>
      <c r="AA391" s="416"/>
      <c r="AB391" s="416"/>
      <c r="AC391" s="416"/>
      <c r="AD391" s="416"/>
      <c r="AE391" s="416"/>
      <c r="AF391" s="416"/>
      <c r="AG391" s="416"/>
      <c r="AH391" s="416"/>
      <c r="AI391" s="416"/>
      <c r="AJ391" s="416"/>
      <c r="AK391" s="416"/>
      <c r="AL391" s="416"/>
      <c r="AM391" s="313"/>
    </row>
    <row r="392" spans="1:39" ht="15" hidden="1" outlineLevel="1">
      <c r="A392" s="522"/>
      <c r="B392" s="315"/>
      <c r="C392" s="305"/>
      <c r="D392" s="291"/>
      <c r="E392" s="291"/>
      <c r="F392" s="291"/>
      <c r="G392" s="291"/>
      <c r="H392" s="291"/>
      <c r="I392" s="291"/>
      <c r="J392" s="291"/>
      <c r="K392" s="291"/>
      <c r="L392" s="291"/>
      <c r="M392" s="291"/>
      <c r="N392" s="291"/>
      <c r="O392" s="291"/>
      <c r="P392" s="291"/>
      <c r="Q392" s="291"/>
      <c r="R392" s="291"/>
      <c r="S392" s="291"/>
      <c r="T392" s="291"/>
      <c r="U392" s="291"/>
      <c r="V392" s="291"/>
      <c r="W392" s="291"/>
      <c r="X392" s="291"/>
      <c r="Y392" s="412"/>
      <c r="Z392" s="421"/>
      <c r="AA392" s="421"/>
      <c r="AB392" s="421"/>
      <c r="AC392" s="421"/>
      <c r="AD392" s="421"/>
      <c r="AE392" s="421"/>
      <c r="AF392" s="421"/>
      <c r="AG392" s="421"/>
      <c r="AH392" s="421"/>
      <c r="AI392" s="421"/>
      <c r="AJ392" s="421"/>
      <c r="AK392" s="421"/>
      <c r="AL392" s="421"/>
      <c r="AM392" s="306"/>
    </row>
    <row r="393" spans="1:39" ht="15" hidden="1" outlineLevel="1">
      <c r="A393" s="522"/>
      <c r="B393" s="315"/>
      <c r="C393" s="305"/>
      <c r="D393" s="291"/>
      <c r="E393" s="291"/>
      <c r="F393" s="291"/>
      <c r="G393" s="291"/>
      <c r="H393" s="291"/>
      <c r="I393" s="291"/>
      <c r="J393" s="291"/>
      <c r="K393" s="291"/>
      <c r="L393" s="291"/>
      <c r="M393" s="291"/>
      <c r="N393" s="291"/>
      <c r="O393" s="291"/>
      <c r="P393" s="291"/>
      <c r="Q393" s="291"/>
      <c r="R393" s="291"/>
      <c r="S393" s="291"/>
      <c r="T393" s="291"/>
      <c r="U393" s="291"/>
      <c r="V393" s="291"/>
      <c r="W393" s="291"/>
      <c r="X393" s="291"/>
      <c r="Y393" s="422"/>
      <c r="Z393" s="422"/>
      <c r="AA393" s="412"/>
      <c r="AB393" s="412"/>
      <c r="AC393" s="412"/>
      <c r="AD393" s="412"/>
      <c r="AE393" s="412"/>
      <c r="AF393" s="412"/>
      <c r="AG393" s="412"/>
      <c r="AH393" s="412"/>
      <c r="AI393" s="412"/>
      <c r="AJ393" s="412"/>
      <c r="AK393" s="412"/>
      <c r="AL393" s="412"/>
      <c r="AM393" s="306"/>
    </row>
    <row r="394" spans="1:39" ht="15" hidden="1" outlineLevel="1">
      <c r="A394" s="522"/>
      <c r="B394" s="315"/>
      <c r="C394" s="305"/>
      <c r="D394" s="291"/>
      <c r="E394" s="291"/>
      <c r="F394" s="291"/>
      <c r="G394" s="291"/>
      <c r="H394" s="291"/>
      <c r="I394" s="291"/>
      <c r="J394" s="291"/>
      <c r="K394" s="291"/>
      <c r="L394" s="291"/>
      <c r="M394" s="291"/>
      <c r="N394" s="291"/>
      <c r="O394" s="291"/>
      <c r="P394" s="291"/>
      <c r="Q394" s="291"/>
      <c r="R394" s="291"/>
      <c r="S394" s="291"/>
      <c r="T394" s="291"/>
      <c r="U394" s="291"/>
      <c r="V394" s="291"/>
      <c r="W394" s="291"/>
      <c r="X394" s="291"/>
      <c r="Y394" s="412"/>
      <c r="Z394" s="412"/>
      <c r="AA394" s="412"/>
      <c r="AB394" s="412"/>
      <c r="AC394" s="412"/>
      <c r="AD394" s="412"/>
      <c r="AE394" s="412"/>
      <c r="AF394" s="412"/>
      <c r="AG394" s="412"/>
      <c r="AH394" s="412"/>
      <c r="AI394" s="412"/>
      <c r="AJ394" s="412"/>
      <c r="AK394" s="412"/>
      <c r="AL394" s="412"/>
      <c r="AM394" s="306"/>
    </row>
    <row r="395" spans="1:39" ht="15" hidden="1" outlineLevel="1">
      <c r="A395" s="522"/>
      <c r="B395" s="315"/>
      <c r="C395" s="305"/>
      <c r="D395" s="291"/>
      <c r="E395" s="291"/>
      <c r="F395" s="291"/>
      <c r="G395" s="291"/>
      <c r="H395" s="291"/>
      <c r="I395" s="291"/>
      <c r="J395" s="291"/>
      <c r="K395" s="291"/>
      <c r="L395" s="291"/>
      <c r="M395" s="291"/>
      <c r="N395" s="467"/>
      <c r="O395" s="291"/>
      <c r="P395" s="291"/>
      <c r="Q395" s="291"/>
      <c r="R395" s="291"/>
      <c r="S395" s="291"/>
      <c r="T395" s="291"/>
      <c r="U395" s="291"/>
      <c r="V395" s="291"/>
      <c r="W395" s="291"/>
      <c r="X395" s="291"/>
      <c r="Y395" s="412"/>
      <c r="Z395" s="412"/>
      <c r="AA395" s="412"/>
      <c r="AB395" s="412"/>
      <c r="AC395" s="412"/>
      <c r="AD395" s="412"/>
      <c r="AE395" s="412"/>
      <c r="AF395" s="412"/>
      <c r="AG395" s="412"/>
      <c r="AH395" s="412"/>
      <c r="AI395" s="412"/>
      <c r="AJ395" s="412"/>
      <c r="AK395" s="412"/>
      <c r="AL395" s="412"/>
      <c r="AM395" s="306"/>
    </row>
    <row r="396" spans="1:39" ht="15" hidden="1" outlineLevel="1">
      <c r="A396" s="522"/>
      <c r="B396" s="315"/>
      <c r="C396" s="305"/>
      <c r="D396" s="291"/>
      <c r="E396" s="291"/>
      <c r="F396" s="291"/>
      <c r="G396" s="291"/>
      <c r="H396" s="291"/>
      <c r="I396" s="291"/>
      <c r="J396" s="291"/>
      <c r="K396" s="291"/>
      <c r="L396" s="291"/>
      <c r="M396" s="291"/>
      <c r="N396" s="291"/>
      <c r="O396" s="291"/>
      <c r="P396" s="291"/>
      <c r="Q396" s="291"/>
      <c r="R396" s="291"/>
      <c r="S396" s="291"/>
      <c r="T396" s="291"/>
      <c r="U396" s="291"/>
      <c r="V396" s="291"/>
      <c r="W396" s="291"/>
      <c r="X396" s="291"/>
      <c r="Y396" s="412"/>
      <c r="Z396" s="412"/>
      <c r="AA396" s="412"/>
      <c r="AB396" s="412"/>
      <c r="AC396" s="412"/>
      <c r="AD396" s="412"/>
      <c r="AE396" s="412"/>
      <c r="AF396" s="412"/>
      <c r="AG396" s="412"/>
      <c r="AH396" s="412"/>
      <c r="AI396" s="412"/>
      <c r="AJ396" s="412"/>
      <c r="AK396" s="412"/>
      <c r="AL396" s="412"/>
      <c r="AM396" s="306"/>
    </row>
    <row r="397" spans="1:39" s="283" customFormat="1" ht="15" hidden="1" outlineLevel="1">
      <c r="A397" s="522"/>
      <c r="B397" s="324"/>
      <c r="C397" s="291"/>
      <c r="D397" s="291"/>
      <c r="E397" s="291"/>
      <c r="F397" s="291"/>
      <c r="G397" s="291"/>
      <c r="H397" s="291"/>
      <c r="I397" s="291"/>
      <c r="J397" s="291"/>
      <c r="K397" s="291"/>
      <c r="L397" s="291"/>
      <c r="M397" s="291"/>
      <c r="N397" s="291"/>
      <c r="O397" s="291"/>
      <c r="P397" s="291"/>
      <c r="Q397" s="291"/>
      <c r="R397" s="291"/>
      <c r="S397" s="291"/>
      <c r="T397" s="291"/>
      <c r="U397" s="291"/>
      <c r="V397" s="291"/>
      <c r="W397" s="291"/>
      <c r="X397" s="291"/>
      <c r="Y397" s="412"/>
      <c r="Z397" s="412"/>
      <c r="AA397" s="412"/>
      <c r="AB397" s="412"/>
      <c r="AC397" s="412"/>
      <c r="AD397" s="412"/>
      <c r="AE397" s="416"/>
      <c r="AF397" s="416"/>
      <c r="AG397" s="416"/>
      <c r="AH397" s="416"/>
      <c r="AI397" s="416"/>
      <c r="AJ397" s="416"/>
      <c r="AK397" s="416"/>
      <c r="AL397" s="416"/>
      <c r="AM397" s="313"/>
    </row>
    <row r="398" spans="1:39" ht="15" hidden="1" outlineLevel="1">
      <c r="A398" s="522"/>
      <c r="B398" s="294"/>
      <c r="C398" s="291"/>
      <c r="D398" s="291"/>
      <c r="E398" s="291"/>
      <c r="F398" s="291"/>
      <c r="G398" s="291"/>
      <c r="H398" s="291"/>
      <c r="I398" s="291"/>
      <c r="J398" s="291"/>
      <c r="K398" s="291"/>
      <c r="L398" s="291"/>
      <c r="M398" s="291"/>
      <c r="N398" s="291"/>
      <c r="O398" s="291"/>
      <c r="P398" s="291"/>
      <c r="Q398" s="291"/>
      <c r="R398" s="291"/>
      <c r="S398" s="291"/>
      <c r="T398" s="291"/>
      <c r="U398" s="291"/>
      <c r="V398" s="291"/>
      <c r="W398" s="291"/>
      <c r="X398" s="291"/>
      <c r="Y398" s="422"/>
      <c r="Z398" s="425"/>
      <c r="AA398" s="425"/>
      <c r="AB398" s="425"/>
      <c r="AC398" s="425"/>
      <c r="AD398" s="425"/>
      <c r="AE398" s="425"/>
      <c r="AF398" s="425"/>
      <c r="AG398" s="425"/>
      <c r="AH398" s="425"/>
      <c r="AI398" s="425"/>
      <c r="AJ398" s="425"/>
      <c r="AK398" s="425"/>
      <c r="AL398" s="425"/>
      <c r="AM398" s="306"/>
    </row>
    <row r="399" spans="1:39" ht="15" hidden="1" outlineLevel="1">
      <c r="A399" s="522"/>
      <c r="B399" s="322"/>
      <c r="C399" s="291"/>
      <c r="D399" s="291"/>
      <c r="E399" s="291"/>
      <c r="F399" s="291"/>
      <c r="G399" s="291"/>
      <c r="H399" s="291"/>
      <c r="I399" s="291"/>
      <c r="J399" s="291"/>
      <c r="K399" s="291"/>
      <c r="L399" s="291"/>
      <c r="M399" s="291"/>
      <c r="N399" s="291"/>
      <c r="O399" s="291"/>
      <c r="P399" s="291"/>
      <c r="Q399" s="291"/>
      <c r="R399" s="291"/>
      <c r="S399" s="291"/>
      <c r="T399" s="291"/>
      <c r="U399" s="291"/>
      <c r="V399" s="291"/>
      <c r="W399" s="291"/>
      <c r="X399" s="291"/>
      <c r="Y399" s="423"/>
      <c r="Z399" s="424"/>
      <c r="AA399" s="424"/>
      <c r="AB399" s="424"/>
      <c r="AC399" s="424"/>
      <c r="AD399" s="424"/>
      <c r="AE399" s="424"/>
      <c r="AF399" s="424"/>
      <c r="AG399" s="424"/>
      <c r="AH399" s="424"/>
      <c r="AI399" s="424"/>
      <c r="AJ399" s="424"/>
      <c r="AK399" s="424"/>
      <c r="AL399" s="424"/>
      <c r="AM399" s="297"/>
    </row>
    <row r="400" spans="1:39" ht="15" hidden="1" outlineLevel="1">
      <c r="A400" s="522"/>
      <c r="B400" s="322"/>
      <c r="C400" s="291"/>
      <c r="D400" s="291"/>
      <c r="E400" s="291"/>
      <c r="F400" s="291"/>
      <c r="G400" s="291"/>
      <c r="H400" s="291"/>
      <c r="I400" s="291"/>
      <c r="J400" s="291"/>
      <c r="K400" s="291"/>
      <c r="L400" s="291"/>
      <c r="M400" s="291"/>
      <c r="N400" s="291"/>
      <c r="O400" s="291"/>
      <c r="P400" s="291"/>
      <c r="Q400" s="291"/>
      <c r="R400" s="291"/>
      <c r="S400" s="291"/>
      <c r="T400" s="291"/>
      <c r="U400" s="291"/>
      <c r="V400" s="291"/>
      <c r="W400" s="291"/>
      <c r="X400" s="291"/>
      <c r="Y400" s="412"/>
      <c r="Z400" s="412"/>
      <c r="AA400" s="412"/>
      <c r="AB400" s="412"/>
      <c r="AC400" s="412"/>
      <c r="AD400" s="412"/>
      <c r="AE400" s="412"/>
      <c r="AF400" s="412"/>
      <c r="AG400" s="412"/>
      <c r="AH400" s="412"/>
      <c r="AI400" s="412"/>
      <c r="AJ400" s="412"/>
      <c r="AK400" s="412"/>
      <c r="AL400" s="412"/>
      <c r="AM400" s="306"/>
    </row>
    <row r="401" spans="1:39" ht="15.75" hidden="1" outlineLevel="1">
      <c r="A401" s="522"/>
      <c r="B401" s="323"/>
      <c r="C401" s="300"/>
      <c r="D401" s="291"/>
      <c r="E401" s="291"/>
      <c r="F401" s="291"/>
      <c r="G401" s="291"/>
      <c r="H401" s="291"/>
      <c r="I401" s="291"/>
      <c r="J401" s="291"/>
      <c r="K401" s="291"/>
      <c r="L401" s="291"/>
      <c r="M401" s="291"/>
      <c r="N401" s="300"/>
      <c r="O401" s="291"/>
      <c r="P401" s="291"/>
      <c r="Q401" s="291"/>
      <c r="R401" s="291"/>
      <c r="S401" s="291"/>
      <c r="T401" s="291"/>
      <c r="U401" s="291"/>
      <c r="V401" s="291"/>
      <c r="W401" s="291"/>
      <c r="X401" s="291"/>
      <c r="Y401" s="412"/>
      <c r="Z401" s="412"/>
      <c r="AA401" s="412"/>
      <c r="AB401" s="412"/>
      <c r="AC401" s="412"/>
      <c r="AD401" s="412"/>
      <c r="AE401" s="412"/>
      <c r="AF401" s="412"/>
      <c r="AG401" s="412"/>
      <c r="AH401" s="412"/>
      <c r="AI401" s="412"/>
      <c r="AJ401" s="412"/>
      <c r="AK401" s="412"/>
      <c r="AL401" s="412"/>
      <c r="AM401" s="306"/>
    </row>
    <row r="402" spans="1:39" ht="15" hidden="1" outlineLevel="1">
      <c r="A402" s="522"/>
      <c r="B402" s="294"/>
      <c r="C402" s="291"/>
      <c r="D402" s="291"/>
      <c r="E402" s="291"/>
      <c r="F402" s="291"/>
      <c r="G402" s="291"/>
      <c r="H402" s="291"/>
      <c r="I402" s="291"/>
      <c r="J402" s="291"/>
      <c r="K402" s="291"/>
      <c r="L402" s="291"/>
      <c r="M402" s="291"/>
      <c r="N402" s="291"/>
      <c r="O402" s="291"/>
      <c r="P402" s="291"/>
      <c r="Q402" s="291"/>
      <c r="R402" s="291"/>
      <c r="S402" s="291"/>
      <c r="T402" s="291"/>
      <c r="U402" s="291"/>
      <c r="V402" s="291"/>
      <c r="W402" s="291"/>
      <c r="X402" s="291"/>
      <c r="Y402" s="422"/>
      <c r="Z402" s="425"/>
      <c r="AA402" s="425"/>
      <c r="AB402" s="425"/>
      <c r="AC402" s="425"/>
      <c r="AD402" s="425"/>
      <c r="AE402" s="425"/>
      <c r="AF402" s="425"/>
      <c r="AG402" s="425"/>
      <c r="AH402" s="425"/>
      <c r="AI402" s="425"/>
      <c r="AJ402" s="425"/>
      <c r="AK402" s="425"/>
      <c r="AL402" s="425"/>
      <c r="AM402" s="306"/>
    </row>
    <row r="403" spans="1:39" ht="15" hidden="1" outlineLevel="1">
      <c r="A403" s="522"/>
      <c r="B403" s="294"/>
      <c r="C403" s="291"/>
      <c r="D403" s="291"/>
      <c r="E403" s="291"/>
      <c r="F403" s="291"/>
      <c r="G403" s="291"/>
      <c r="H403" s="291"/>
      <c r="I403" s="291"/>
      <c r="J403" s="291"/>
      <c r="K403" s="291"/>
      <c r="L403" s="291"/>
      <c r="M403" s="291"/>
      <c r="N403" s="291"/>
      <c r="O403" s="291"/>
      <c r="P403" s="291"/>
      <c r="Q403" s="291"/>
      <c r="R403" s="291"/>
      <c r="S403" s="291"/>
      <c r="T403" s="291"/>
      <c r="U403" s="291"/>
      <c r="V403" s="291"/>
      <c r="W403" s="291"/>
      <c r="X403" s="291"/>
      <c r="Y403" s="422"/>
      <c r="Z403" s="425"/>
      <c r="AA403" s="425"/>
      <c r="AB403" s="425"/>
      <c r="AC403" s="425"/>
      <c r="AD403" s="425"/>
      <c r="AE403" s="425"/>
      <c r="AF403" s="425"/>
      <c r="AG403" s="425"/>
      <c r="AH403" s="425"/>
      <c r="AI403" s="425"/>
      <c r="AJ403" s="425"/>
      <c r="AK403" s="425"/>
      <c r="AL403" s="425"/>
      <c r="AM403" s="306"/>
    </row>
    <row r="404" spans="1:39" ht="15" hidden="1" outlineLevel="1">
      <c r="A404" s="522"/>
      <c r="B404" s="430"/>
      <c r="C404" s="291"/>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422"/>
      <c r="Z404" s="425"/>
      <c r="AA404" s="425"/>
      <c r="AB404" s="425"/>
      <c r="AC404" s="425"/>
      <c r="AD404" s="425"/>
      <c r="AE404" s="425"/>
      <c r="AF404" s="425"/>
      <c r="AG404" s="425"/>
      <c r="AH404" s="425"/>
      <c r="AI404" s="425"/>
      <c r="AJ404" s="425"/>
      <c r="AK404" s="425"/>
      <c r="AL404" s="425"/>
      <c r="AM404" s="306"/>
    </row>
    <row r="405" spans="1:39" ht="15" hidden="1" outlineLevel="1">
      <c r="A405" s="522"/>
      <c r="B405" s="294"/>
      <c r="C405" s="291"/>
      <c r="D405" s="291"/>
      <c r="E405" s="291"/>
      <c r="F405" s="291"/>
      <c r="G405" s="291"/>
      <c r="H405" s="291"/>
      <c r="I405" s="291"/>
      <c r="J405" s="291"/>
      <c r="K405" s="291"/>
      <c r="L405" s="291"/>
      <c r="M405" s="291"/>
      <c r="N405" s="291"/>
      <c r="O405" s="291"/>
      <c r="P405" s="291"/>
      <c r="Q405" s="291"/>
      <c r="R405" s="291"/>
      <c r="S405" s="291"/>
      <c r="T405" s="291"/>
      <c r="U405" s="291"/>
      <c r="V405" s="291"/>
      <c r="W405" s="291"/>
      <c r="X405" s="291"/>
      <c r="Y405" s="412"/>
      <c r="Z405" s="425"/>
      <c r="AA405" s="425"/>
      <c r="AB405" s="425"/>
      <c r="AC405" s="425"/>
      <c r="AD405" s="425"/>
      <c r="AE405" s="425"/>
      <c r="AF405" s="425"/>
      <c r="AG405" s="425"/>
      <c r="AH405" s="425"/>
      <c r="AI405" s="425"/>
      <c r="AJ405" s="425"/>
      <c r="AK405" s="425"/>
      <c r="AL405" s="425"/>
      <c r="AM405" s="306"/>
    </row>
    <row r="406" spans="1:39" ht="15" hidden="1" outlineLevel="1">
      <c r="A406" s="522"/>
      <c r="B406" s="294"/>
      <c r="C406" s="291"/>
      <c r="D406" s="291"/>
      <c r="E406" s="291"/>
      <c r="F406" s="291"/>
      <c r="G406" s="291"/>
      <c r="H406" s="291"/>
      <c r="I406" s="291"/>
      <c r="J406" s="291"/>
      <c r="K406" s="291"/>
      <c r="L406" s="291"/>
      <c r="M406" s="291"/>
      <c r="N406" s="291"/>
      <c r="O406" s="291"/>
      <c r="P406" s="291"/>
      <c r="Q406" s="291"/>
      <c r="R406" s="291"/>
      <c r="S406" s="291"/>
      <c r="T406" s="291"/>
      <c r="U406" s="291"/>
      <c r="V406" s="291"/>
      <c r="W406" s="291"/>
      <c r="X406" s="291"/>
      <c r="Y406" s="412"/>
      <c r="Z406" s="425"/>
      <c r="AA406" s="425"/>
      <c r="AB406" s="425"/>
      <c r="AC406" s="425"/>
      <c r="AD406" s="425"/>
      <c r="AE406" s="425"/>
      <c r="AF406" s="425"/>
      <c r="AG406" s="425"/>
      <c r="AH406" s="425"/>
      <c r="AI406" s="425"/>
      <c r="AJ406" s="425"/>
      <c r="AK406" s="425"/>
      <c r="AL406" s="425"/>
      <c r="AM406" s="306"/>
    </row>
    <row r="407" spans="1:39" ht="15" hidden="1" outlineLevel="1">
      <c r="A407" s="522"/>
      <c r="B407" s="294"/>
      <c r="C407" s="291"/>
      <c r="D407" s="291"/>
      <c r="E407" s="291"/>
      <c r="F407" s="291"/>
      <c r="G407" s="291"/>
      <c r="H407" s="291"/>
      <c r="I407" s="291"/>
      <c r="J407" s="291"/>
      <c r="K407" s="291"/>
      <c r="L407" s="291"/>
      <c r="M407" s="291"/>
      <c r="N407" s="291"/>
      <c r="O407" s="291"/>
      <c r="P407" s="291"/>
      <c r="Q407" s="291"/>
      <c r="R407" s="291"/>
      <c r="S407" s="291"/>
      <c r="T407" s="291"/>
      <c r="U407" s="291"/>
      <c r="V407" s="291"/>
      <c r="W407" s="291"/>
      <c r="X407" s="291"/>
      <c r="Y407" s="412"/>
      <c r="Z407" s="425"/>
      <c r="AA407" s="425"/>
      <c r="AB407" s="425"/>
      <c r="AC407" s="425"/>
      <c r="AD407" s="425"/>
      <c r="AE407" s="425"/>
      <c r="AF407" s="425"/>
      <c r="AG407" s="425"/>
      <c r="AH407" s="425"/>
      <c r="AI407" s="425"/>
      <c r="AJ407" s="425"/>
      <c r="AK407" s="425"/>
      <c r="AL407" s="425"/>
      <c r="AM407" s="306"/>
    </row>
    <row r="408" spans="1:39" ht="15" hidden="1" outlineLevel="1">
      <c r="A408" s="522"/>
      <c r="B408" s="294"/>
      <c r="C408" s="291"/>
      <c r="D408" s="291"/>
      <c r="E408" s="291"/>
      <c r="F408" s="291"/>
      <c r="G408" s="291"/>
      <c r="H408" s="291"/>
      <c r="I408" s="291"/>
      <c r="J408" s="291"/>
      <c r="K408" s="291"/>
      <c r="L408" s="291"/>
      <c r="M408" s="291"/>
      <c r="N408" s="291"/>
      <c r="O408" s="291"/>
      <c r="P408" s="291"/>
      <c r="Q408" s="291"/>
      <c r="R408" s="291"/>
      <c r="S408" s="291"/>
      <c r="T408" s="291"/>
      <c r="U408" s="291"/>
      <c r="V408" s="291"/>
      <c r="W408" s="291"/>
      <c r="X408" s="291"/>
      <c r="Y408" s="412"/>
      <c r="Z408" s="425"/>
      <c r="AA408" s="425"/>
      <c r="AB408" s="425"/>
      <c r="AC408" s="425"/>
      <c r="AD408" s="425"/>
      <c r="AE408" s="425"/>
      <c r="AF408" s="425"/>
      <c r="AG408" s="425"/>
      <c r="AH408" s="425"/>
      <c r="AI408" s="425"/>
      <c r="AJ408" s="425"/>
      <c r="AK408" s="425"/>
      <c r="AL408" s="425"/>
      <c r="AM408" s="306"/>
    </row>
    <row r="409" spans="1:39" ht="15" hidden="1" outlineLevel="1">
      <c r="A409" s="522"/>
      <c r="B409" s="294"/>
      <c r="C409" s="291"/>
      <c r="D409" s="291"/>
      <c r="E409" s="291"/>
      <c r="F409" s="291"/>
      <c r="G409" s="291"/>
      <c r="H409" s="291"/>
      <c r="I409" s="291"/>
      <c r="J409" s="291"/>
      <c r="K409" s="291"/>
      <c r="L409" s="291"/>
      <c r="M409" s="291"/>
      <c r="N409" s="291"/>
      <c r="O409" s="291"/>
      <c r="P409" s="291"/>
      <c r="Q409" s="291"/>
      <c r="R409" s="291"/>
      <c r="S409" s="291"/>
      <c r="T409" s="291"/>
      <c r="U409" s="291"/>
      <c r="V409" s="291"/>
      <c r="W409" s="291"/>
      <c r="X409" s="291"/>
      <c r="Y409" s="412"/>
      <c r="Z409" s="425"/>
      <c r="AA409" s="425"/>
      <c r="AB409" s="425"/>
      <c r="AC409" s="425"/>
      <c r="AD409" s="425"/>
      <c r="AE409" s="425"/>
      <c r="AF409" s="425"/>
      <c r="AG409" s="425"/>
      <c r="AH409" s="425"/>
      <c r="AI409" s="425"/>
      <c r="AJ409" s="425"/>
      <c r="AK409" s="425"/>
      <c r="AL409" s="425"/>
      <c r="AM409" s="306"/>
    </row>
    <row r="410" spans="1:39" ht="15" hidden="1" outlineLevel="1">
      <c r="A410" s="522"/>
      <c r="B410" s="294"/>
      <c r="C410" s="291"/>
      <c r="D410" s="291"/>
      <c r="E410" s="291"/>
      <c r="F410" s="291"/>
      <c r="G410" s="291"/>
      <c r="H410" s="291"/>
      <c r="I410" s="291"/>
      <c r="J410" s="291"/>
      <c r="K410" s="291"/>
      <c r="L410" s="291"/>
      <c r="M410" s="291"/>
      <c r="N410" s="291"/>
      <c r="O410" s="291"/>
      <c r="P410" s="291"/>
      <c r="Q410" s="291"/>
      <c r="R410" s="291"/>
      <c r="S410" s="291"/>
      <c r="T410" s="291"/>
      <c r="U410" s="291"/>
      <c r="V410" s="291"/>
      <c r="W410" s="291"/>
      <c r="X410" s="291"/>
      <c r="Y410" s="412"/>
      <c r="Z410" s="425"/>
      <c r="AA410" s="425"/>
      <c r="AB410" s="425"/>
      <c r="AC410" s="425"/>
      <c r="AD410" s="425"/>
      <c r="AE410" s="425"/>
      <c r="AF410" s="425"/>
      <c r="AG410" s="425"/>
      <c r="AH410" s="425"/>
      <c r="AI410" s="425"/>
      <c r="AJ410" s="425"/>
      <c r="AK410" s="425"/>
      <c r="AL410" s="425"/>
      <c r="AM410" s="306"/>
    </row>
    <row r="411" spans="1:39" ht="15" hidden="1" outlineLevel="1">
      <c r="A411" s="522"/>
      <c r="B411" s="294"/>
      <c r="C411" s="291"/>
      <c r="D411" s="291"/>
      <c r="E411" s="291"/>
      <c r="F411" s="291"/>
      <c r="G411" s="291"/>
      <c r="H411" s="291"/>
      <c r="I411" s="291"/>
      <c r="J411" s="291"/>
      <c r="K411" s="291"/>
      <c r="L411" s="291"/>
      <c r="M411" s="291"/>
      <c r="N411" s="291"/>
      <c r="O411" s="291"/>
      <c r="P411" s="291"/>
      <c r="Q411" s="291"/>
      <c r="R411" s="291"/>
      <c r="S411" s="291"/>
      <c r="T411" s="291"/>
      <c r="U411" s="291"/>
      <c r="V411" s="291"/>
      <c r="W411" s="291"/>
      <c r="X411" s="291"/>
      <c r="Y411" s="412"/>
      <c r="Z411" s="425"/>
      <c r="AA411" s="425"/>
      <c r="AB411" s="425"/>
      <c r="AC411" s="425"/>
      <c r="AD411" s="425"/>
      <c r="AE411" s="425"/>
      <c r="AF411" s="425"/>
      <c r="AG411" s="425"/>
      <c r="AH411" s="425"/>
      <c r="AI411" s="425"/>
      <c r="AJ411" s="425"/>
      <c r="AK411" s="425"/>
      <c r="AL411" s="425"/>
      <c r="AM411" s="306"/>
    </row>
    <row r="412" spans="1:39" ht="15" hidden="1" outlineLevel="1">
      <c r="A412" s="522"/>
      <c r="B412" s="428"/>
      <c r="C412" s="291"/>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25"/>
      <c r="AA412" s="425"/>
      <c r="AB412" s="425"/>
      <c r="AC412" s="425"/>
      <c r="AD412" s="425"/>
      <c r="AE412" s="425"/>
      <c r="AF412" s="425"/>
      <c r="AG412" s="425"/>
      <c r="AH412" s="425"/>
      <c r="AI412" s="425"/>
      <c r="AJ412" s="425"/>
      <c r="AK412" s="425"/>
      <c r="AL412" s="425"/>
      <c r="AM412" s="306"/>
    </row>
    <row r="413" spans="1:39" ht="15" hidden="1" outlineLevel="1">
      <c r="A413" s="522"/>
      <c r="B413" s="428"/>
      <c r="C413" s="291"/>
      <c r="D413" s="291"/>
      <c r="E413" s="291"/>
      <c r="F413" s="291"/>
      <c r="G413" s="291"/>
      <c r="H413" s="291"/>
      <c r="I413" s="291"/>
      <c r="J413" s="291"/>
      <c r="K413" s="291"/>
      <c r="L413" s="291"/>
      <c r="M413" s="291"/>
      <c r="N413" s="291"/>
      <c r="O413" s="291"/>
      <c r="P413" s="291"/>
      <c r="Q413" s="291"/>
      <c r="R413" s="291"/>
      <c r="S413" s="291"/>
      <c r="T413" s="291"/>
      <c r="U413" s="291"/>
      <c r="V413" s="291"/>
      <c r="W413" s="291"/>
      <c r="X413" s="291"/>
      <c r="Y413" s="412"/>
      <c r="Z413" s="425"/>
      <c r="AA413" s="425"/>
      <c r="AB413" s="425"/>
      <c r="AC413" s="425"/>
      <c r="AD413" s="425"/>
      <c r="AE413" s="425"/>
      <c r="AF413" s="425"/>
      <c r="AG413" s="425"/>
      <c r="AH413" s="425"/>
      <c r="AI413" s="425"/>
      <c r="AJ413" s="425"/>
      <c r="AK413" s="425"/>
      <c r="AL413" s="425"/>
      <c r="AM413" s="306"/>
    </row>
    <row r="414" spans="1:39" ht="15" hidden="1" outlineLevel="1">
      <c r="A414" s="522"/>
      <c r="B414" s="428"/>
      <c r="C414" s="291"/>
      <c r="D414" s="291"/>
      <c r="E414" s="291"/>
      <c r="F414" s="291"/>
      <c r="G414" s="291"/>
      <c r="H414" s="291"/>
      <c r="I414" s="291"/>
      <c r="J414" s="291"/>
      <c r="K414" s="291"/>
      <c r="L414" s="291"/>
      <c r="M414" s="291"/>
      <c r="N414" s="291"/>
      <c r="O414" s="291"/>
      <c r="P414" s="291"/>
      <c r="Q414" s="291"/>
      <c r="R414" s="291"/>
      <c r="S414" s="291"/>
      <c r="T414" s="291"/>
      <c r="U414" s="291"/>
      <c r="V414" s="291"/>
      <c r="W414" s="291"/>
      <c r="X414" s="291"/>
      <c r="Y414" s="412"/>
      <c r="Z414" s="425"/>
      <c r="AA414" s="425"/>
      <c r="AB414" s="425"/>
      <c r="AC414" s="425"/>
      <c r="AD414" s="425"/>
      <c r="AE414" s="425"/>
      <c r="AF414" s="425"/>
      <c r="AG414" s="425"/>
      <c r="AH414" s="425"/>
      <c r="AI414" s="425"/>
      <c r="AJ414" s="425"/>
      <c r="AK414" s="425"/>
      <c r="AL414" s="425"/>
      <c r="AM414" s="306"/>
    </row>
    <row r="415" spans="1:39" ht="15" hidden="1" outlineLevel="1">
      <c r="A415" s="522"/>
      <c r="B415" s="428"/>
      <c r="C415" s="291"/>
      <c r="D415" s="291"/>
      <c r="E415" s="291"/>
      <c r="F415" s="291"/>
      <c r="G415" s="291"/>
      <c r="H415" s="291"/>
      <c r="I415" s="291"/>
      <c r="J415" s="291"/>
      <c r="K415" s="291"/>
      <c r="L415" s="291"/>
      <c r="M415" s="291"/>
      <c r="N415" s="291"/>
      <c r="O415" s="291"/>
      <c r="P415" s="291"/>
      <c r="Q415" s="291"/>
      <c r="R415" s="291"/>
      <c r="S415" s="291"/>
      <c r="T415" s="291"/>
      <c r="U415" s="291"/>
      <c r="V415" s="291"/>
      <c r="W415" s="291"/>
      <c r="X415" s="291"/>
      <c r="Y415" s="412"/>
      <c r="Z415" s="425"/>
      <c r="AA415" s="425"/>
      <c r="AB415" s="425"/>
      <c r="AC415" s="425"/>
      <c r="AD415" s="425"/>
      <c r="AE415" s="425"/>
      <c r="AF415" s="425"/>
      <c r="AG415" s="425"/>
      <c r="AH415" s="425"/>
      <c r="AI415" s="425"/>
      <c r="AJ415" s="425"/>
      <c r="AK415" s="425"/>
      <c r="AL415" s="425"/>
      <c r="AM415" s="306"/>
    </row>
    <row r="416" spans="1:39" ht="15" hidden="1" outlineLevel="1">
      <c r="A416" s="522"/>
      <c r="B416" s="431"/>
      <c r="C416" s="291"/>
      <c r="D416" s="291"/>
      <c r="E416" s="291"/>
      <c r="F416" s="291"/>
      <c r="G416" s="291"/>
      <c r="H416" s="291"/>
      <c r="I416" s="291"/>
      <c r="J416" s="291"/>
      <c r="K416" s="291"/>
      <c r="L416" s="291"/>
      <c r="M416" s="291"/>
      <c r="N416" s="291"/>
      <c r="O416" s="291"/>
      <c r="P416" s="291"/>
      <c r="Q416" s="291"/>
      <c r="R416" s="291"/>
      <c r="S416" s="291"/>
      <c r="T416" s="291"/>
      <c r="U416" s="291"/>
      <c r="V416" s="291"/>
      <c r="W416" s="291"/>
      <c r="X416" s="291"/>
      <c r="Y416" s="412"/>
      <c r="Z416" s="425"/>
      <c r="AA416" s="425"/>
      <c r="AB416" s="425"/>
      <c r="AC416" s="425"/>
      <c r="AD416" s="425"/>
      <c r="AE416" s="425"/>
      <c r="AF416" s="425"/>
      <c r="AG416" s="425"/>
      <c r="AH416" s="425"/>
      <c r="AI416" s="425"/>
      <c r="AJ416" s="425"/>
      <c r="AK416" s="425"/>
      <c r="AL416" s="425"/>
      <c r="AM416" s="306"/>
    </row>
    <row r="417" spans="1:39" ht="15" hidden="1" outlineLevel="1">
      <c r="A417" s="522"/>
      <c r="B417" s="428"/>
      <c r="C417" s="291"/>
      <c r="D417" s="291"/>
      <c r="E417" s="291"/>
      <c r="F417" s="291"/>
      <c r="G417" s="291"/>
      <c r="H417" s="291"/>
      <c r="I417" s="291"/>
      <c r="J417" s="291"/>
      <c r="K417" s="291"/>
      <c r="L417" s="291"/>
      <c r="M417" s="291"/>
      <c r="N417" s="291"/>
      <c r="O417" s="291"/>
      <c r="P417" s="291"/>
      <c r="Q417" s="291"/>
      <c r="R417" s="291"/>
      <c r="S417" s="291"/>
      <c r="T417" s="291"/>
      <c r="U417" s="291"/>
      <c r="V417" s="291"/>
      <c r="W417" s="291"/>
      <c r="X417" s="291"/>
      <c r="Y417" s="412"/>
      <c r="Z417" s="425"/>
      <c r="AA417" s="425"/>
      <c r="AB417" s="425"/>
      <c r="AC417" s="425"/>
      <c r="AD417" s="425"/>
      <c r="AE417" s="425"/>
      <c r="AF417" s="425"/>
      <c r="AG417" s="425"/>
      <c r="AH417" s="425"/>
      <c r="AI417" s="425"/>
      <c r="AJ417" s="425"/>
      <c r="AK417" s="425"/>
      <c r="AL417" s="425"/>
      <c r="AM417" s="306"/>
    </row>
    <row r="418" spans="1:39" ht="15" hidden="1" outlineLevel="1">
      <c r="A418" s="522"/>
      <c r="B418" s="428"/>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12"/>
      <c r="Z418" s="425"/>
      <c r="AA418" s="425"/>
      <c r="AB418" s="425"/>
      <c r="AC418" s="425"/>
      <c r="AD418" s="425"/>
      <c r="AE418" s="425"/>
      <c r="AF418" s="425"/>
      <c r="AG418" s="425"/>
      <c r="AH418" s="425"/>
      <c r="AI418" s="425"/>
      <c r="AJ418" s="425"/>
      <c r="AK418" s="425"/>
      <c r="AL418" s="425"/>
      <c r="AM418" s="306"/>
    </row>
    <row r="419" spans="1:39" ht="15" hidden="1" outlineLevel="1">
      <c r="A419" s="522"/>
      <c r="B419" s="428"/>
      <c r="C419" s="291"/>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12"/>
      <c r="Z419" s="425"/>
      <c r="AA419" s="425"/>
      <c r="AB419" s="425"/>
      <c r="AC419" s="425"/>
      <c r="AD419" s="425"/>
      <c r="AE419" s="425"/>
      <c r="AF419" s="425"/>
      <c r="AG419" s="425"/>
      <c r="AH419" s="425"/>
      <c r="AI419" s="425"/>
      <c r="AJ419" s="425"/>
      <c r="AK419" s="425"/>
      <c r="AL419" s="425"/>
      <c r="AM419" s="306"/>
    </row>
    <row r="420" spans="1:39" ht="15" hidden="1" outlineLevel="1">
      <c r="A420" s="522"/>
      <c r="B420" s="428"/>
      <c r="C420" s="291"/>
      <c r="D420" s="291"/>
      <c r="E420" s="291"/>
      <c r="F420" s="291"/>
      <c r="G420" s="291"/>
      <c r="H420" s="291"/>
      <c r="I420" s="291"/>
      <c r="J420" s="291"/>
      <c r="K420" s="291"/>
      <c r="L420" s="291"/>
      <c r="M420" s="291"/>
      <c r="N420" s="291"/>
      <c r="O420" s="291"/>
      <c r="P420" s="291"/>
      <c r="Q420" s="291"/>
      <c r="R420" s="291"/>
      <c r="S420" s="291"/>
      <c r="T420" s="291"/>
      <c r="U420" s="291"/>
      <c r="V420" s="291"/>
      <c r="W420" s="291"/>
      <c r="X420" s="291"/>
      <c r="Y420" s="412"/>
      <c r="Z420" s="425"/>
      <c r="AA420" s="425"/>
      <c r="AB420" s="425"/>
      <c r="AC420" s="425"/>
      <c r="AD420" s="425"/>
      <c r="AE420" s="425"/>
      <c r="AF420" s="425"/>
      <c r="AG420" s="425"/>
      <c r="AH420" s="425"/>
      <c r="AI420" s="425"/>
      <c r="AJ420" s="425"/>
      <c r="AK420" s="425"/>
      <c r="AL420" s="425"/>
      <c r="AM420" s="306"/>
    </row>
    <row r="421" spans="1:39" ht="15" hidden="1" outlineLevel="1">
      <c r="A421" s="522"/>
      <c r="B421" s="428"/>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412"/>
      <c r="Z421" s="425"/>
      <c r="AA421" s="425"/>
      <c r="AB421" s="425"/>
      <c r="AC421" s="425"/>
      <c r="AD421" s="425"/>
      <c r="AE421" s="425"/>
      <c r="AF421" s="425"/>
      <c r="AG421" s="425"/>
      <c r="AH421" s="425"/>
      <c r="AI421" s="425"/>
      <c r="AJ421" s="425"/>
      <c r="AK421" s="425"/>
      <c r="AL421" s="425"/>
      <c r="AM421" s="306"/>
    </row>
    <row r="422" spans="1:39" ht="15" hidden="1" outlineLevel="1">
      <c r="A422" s="522"/>
      <c r="B422" s="428"/>
      <c r="C422" s="291"/>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2"/>
      <c r="Z422" s="425"/>
      <c r="AA422" s="425"/>
      <c r="AB422" s="425"/>
      <c r="AC422" s="425"/>
      <c r="AD422" s="425"/>
      <c r="AE422" s="425"/>
      <c r="AF422" s="425"/>
      <c r="AG422" s="425"/>
      <c r="AH422" s="425"/>
      <c r="AI422" s="425"/>
      <c r="AJ422" s="425"/>
      <c r="AK422" s="425"/>
      <c r="AL422" s="425"/>
      <c r="AM422" s="306"/>
    </row>
    <row r="423" spans="1:39" ht="15" hidden="1" outlineLevel="1">
      <c r="A423" s="522"/>
      <c r="B423" s="428"/>
      <c r="C423" s="291"/>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12"/>
      <c r="Z423" s="425"/>
      <c r="AA423" s="425"/>
      <c r="AB423" s="425"/>
      <c r="AC423" s="425"/>
      <c r="AD423" s="425"/>
      <c r="AE423" s="425"/>
      <c r="AF423" s="425"/>
      <c r="AG423" s="425"/>
      <c r="AH423" s="425"/>
      <c r="AI423" s="425"/>
      <c r="AJ423" s="425"/>
      <c r="AK423" s="425"/>
      <c r="AL423" s="425"/>
      <c r="AM423" s="306"/>
    </row>
    <row r="424" spans="1:39" ht="15" hidden="1" outlineLevel="1">
      <c r="A424" s="522"/>
      <c r="B424" s="428"/>
      <c r="C424" s="291"/>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412"/>
      <c r="Z424" s="425"/>
      <c r="AA424" s="425"/>
      <c r="AB424" s="425"/>
      <c r="AC424" s="425"/>
      <c r="AD424" s="425"/>
      <c r="AE424" s="425"/>
      <c r="AF424" s="425"/>
      <c r="AG424" s="425"/>
      <c r="AH424" s="425"/>
      <c r="AI424" s="425"/>
      <c r="AJ424" s="425"/>
      <c r="AK424" s="425"/>
      <c r="AL424" s="425"/>
      <c r="AM424" s="306"/>
    </row>
    <row r="425" spans="1:39" ht="15" hidden="1" outlineLevel="1">
      <c r="A425" s="522"/>
      <c r="B425" s="428"/>
      <c r="C425" s="291"/>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2"/>
      <c r="Z425" s="425"/>
      <c r="AA425" s="425"/>
      <c r="AB425" s="425"/>
      <c r="AC425" s="425"/>
      <c r="AD425" s="425"/>
      <c r="AE425" s="425"/>
      <c r="AF425" s="425"/>
      <c r="AG425" s="425"/>
      <c r="AH425" s="425"/>
      <c r="AI425" s="425"/>
      <c r="AJ425" s="425"/>
      <c r="AK425" s="425"/>
      <c r="AL425" s="425"/>
      <c r="AM425" s="306"/>
    </row>
    <row r="426" spans="1:39" ht="15" hidden="1" outlineLevel="1">
      <c r="A426" s="522"/>
      <c r="B426" s="428"/>
      <c r="C426" s="291"/>
      <c r="D426" s="291"/>
      <c r="E426" s="291"/>
      <c r="F426" s="291"/>
      <c r="G426" s="291"/>
      <c r="H426" s="291"/>
      <c r="I426" s="291"/>
      <c r="J426" s="291"/>
      <c r="K426" s="291"/>
      <c r="L426" s="291"/>
      <c r="M426" s="291"/>
      <c r="N426" s="291"/>
      <c r="O426" s="291"/>
      <c r="P426" s="291"/>
      <c r="Q426" s="291"/>
      <c r="R426" s="291"/>
      <c r="S426" s="291"/>
      <c r="T426" s="291"/>
      <c r="U426" s="291"/>
      <c r="V426" s="291"/>
      <c r="W426" s="291"/>
      <c r="X426" s="291"/>
      <c r="Y426" s="412"/>
      <c r="Z426" s="425"/>
      <c r="AA426" s="425"/>
      <c r="AB426" s="425"/>
      <c r="AC426" s="425"/>
      <c r="AD426" s="425"/>
      <c r="AE426" s="425"/>
      <c r="AF426" s="425"/>
      <c r="AG426" s="425"/>
      <c r="AH426" s="425"/>
      <c r="AI426" s="425"/>
      <c r="AJ426" s="425"/>
      <c r="AK426" s="425"/>
      <c r="AL426" s="425"/>
      <c r="AM426" s="306"/>
    </row>
    <row r="427" spans="1:39" ht="15" hidden="1" outlineLevel="1">
      <c r="A427" s="522"/>
      <c r="B427" s="428"/>
      <c r="C427" s="291"/>
      <c r="D427" s="291"/>
      <c r="E427" s="291"/>
      <c r="F427" s="291"/>
      <c r="G427" s="291"/>
      <c r="H427" s="291"/>
      <c r="I427" s="291"/>
      <c r="J427" s="291"/>
      <c r="K427" s="291"/>
      <c r="L427" s="291"/>
      <c r="M427" s="291"/>
      <c r="N427" s="291"/>
      <c r="O427" s="291"/>
      <c r="P427" s="291"/>
      <c r="Q427" s="291"/>
      <c r="R427" s="291"/>
      <c r="S427" s="291"/>
      <c r="T427" s="291"/>
      <c r="U427" s="291"/>
      <c r="V427" s="291"/>
      <c r="W427" s="291"/>
      <c r="X427" s="291"/>
      <c r="Y427" s="412"/>
      <c r="Z427" s="425"/>
      <c r="AA427" s="425"/>
      <c r="AB427" s="425"/>
      <c r="AC427" s="425"/>
      <c r="AD427" s="425"/>
      <c r="AE427" s="425"/>
      <c r="AF427" s="425"/>
      <c r="AG427" s="425"/>
      <c r="AH427" s="425"/>
      <c r="AI427" s="425"/>
      <c r="AJ427" s="425"/>
      <c r="AK427" s="425"/>
      <c r="AL427" s="425"/>
      <c r="AM427" s="306"/>
    </row>
    <row r="428" spans="1:39" ht="15" hidden="1" outlineLevel="1">
      <c r="A428" s="522"/>
      <c r="B428" s="428"/>
      <c r="C428" s="291"/>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2"/>
      <c r="Z428" s="425"/>
      <c r="AA428" s="425"/>
      <c r="AB428" s="425"/>
      <c r="AC428" s="425"/>
      <c r="AD428" s="425"/>
      <c r="AE428" s="425"/>
      <c r="AF428" s="425"/>
      <c r="AG428" s="425"/>
      <c r="AH428" s="425"/>
      <c r="AI428" s="425"/>
      <c r="AJ428" s="425"/>
      <c r="AK428" s="425"/>
      <c r="AL428" s="425"/>
      <c r="AM428" s="306"/>
    </row>
    <row r="429" spans="1:39" ht="15" hidden="1" outlineLevel="1">
      <c r="A429" s="522"/>
      <c r="B429" s="428"/>
      <c r="C429" s="291"/>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412"/>
      <c r="Z429" s="425"/>
      <c r="AA429" s="425"/>
      <c r="AB429" s="425"/>
      <c r="AC429" s="425"/>
      <c r="AD429" s="425"/>
      <c r="AE429" s="425"/>
      <c r="AF429" s="425"/>
      <c r="AG429" s="425"/>
      <c r="AH429" s="425"/>
      <c r="AI429" s="425"/>
      <c r="AJ429" s="425"/>
      <c r="AK429" s="425"/>
      <c r="AL429" s="425"/>
      <c r="AM429" s="306"/>
    </row>
    <row r="430" spans="1:39" ht="15" hidden="1" outlineLevel="1">
      <c r="A430" s="522"/>
      <c r="B430" s="294"/>
      <c r="C430" s="305"/>
      <c r="D430" s="291"/>
      <c r="E430" s="291"/>
      <c r="F430" s="291"/>
      <c r="G430" s="291"/>
      <c r="H430" s="291"/>
      <c r="I430" s="291"/>
      <c r="J430" s="291"/>
      <c r="K430" s="291"/>
      <c r="L430" s="291"/>
      <c r="M430" s="291"/>
      <c r="N430" s="291"/>
      <c r="O430" s="291"/>
      <c r="P430" s="291"/>
      <c r="Q430" s="291"/>
      <c r="R430" s="291"/>
      <c r="S430" s="291"/>
      <c r="T430" s="291"/>
      <c r="U430" s="291"/>
      <c r="V430" s="291"/>
      <c r="W430" s="291"/>
      <c r="X430" s="291"/>
      <c r="Y430" s="301"/>
      <c r="Z430" s="301"/>
      <c r="AA430" s="301"/>
      <c r="AB430" s="301"/>
      <c r="AC430" s="301"/>
      <c r="AD430" s="301"/>
      <c r="AE430" s="301"/>
      <c r="AF430" s="301"/>
      <c r="AG430" s="301"/>
      <c r="AH430" s="301"/>
      <c r="AI430" s="301"/>
      <c r="AJ430" s="301"/>
      <c r="AK430" s="301"/>
      <c r="AL430" s="301"/>
      <c r="AM430" s="306"/>
    </row>
    <row r="431" spans="2:39" ht="15.75" collapsed="1">
      <c r="B431" s="327" t="s">
        <v>298</v>
      </c>
      <c r="C431" s="329"/>
      <c r="D431" s="329">
        <f>SUM(D382:D429)</f>
        <v>0</v>
      </c>
      <c r="E431" s="329"/>
      <c r="F431" s="329"/>
      <c r="G431" s="329"/>
      <c r="H431" s="329"/>
      <c r="I431" s="329"/>
      <c r="J431" s="329"/>
      <c r="K431" s="329"/>
      <c r="L431" s="329"/>
      <c r="M431" s="329"/>
      <c r="N431" s="329"/>
      <c r="O431" s="329">
        <f>SUM(O382:O429)</f>
        <v>0</v>
      </c>
      <c r="P431" s="329"/>
      <c r="Q431" s="329"/>
      <c r="R431" s="329"/>
      <c r="S431" s="329"/>
      <c r="T431" s="329"/>
      <c r="U431" s="329"/>
      <c r="V431" s="329"/>
      <c r="W431" s="329"/>
      <c r="X431" s="329"/>
      <c r="Y431" s="329">
        <f>IF(Y381="kWh",SUMPRODUCT(D382:D429,Y382:Y429))</f>
        <v>0</v>
      </c>
      <c r="Z431" s="329">
        <f>IF(Z381="kWh",SUMPRODUCT(D382:D429,Z382:Z429))</f>
        <v>0</v>
      </c>
      <c r="AA431" s="329">
        <f>IF(AA381="kw",SUMPRODUCT(N382:N429,O382:O429,AA382:AA429),SUMPRODUCT(D382:D429,AA382:AA429))</f>
        <v>0</v>
      </c>
      <c r="AB431" s="329">
        <f>IF(AB381="kw",SUMPRODUCT(N382:N429,O382:O429,AB382:AB429),SUMPRODUCT(D382:D429,AB382:AB429))</f>
        <v>0</v>
      </c>
      <c r="AC431" s="329">
        <f>IF(AC381="kw",SUMPRODUCT(N382:N429,O382:O429,AC382:AC429),SUMPRODUCT(D382:D429,AC382:AC429))</f>
        <v>0</v>
      </c>
      <c r="AD431" s="329">
        <f>IF(AD381="kw",SUMPRODUCT(N382:N429,O382:O429,AD382:AD429),SUMPRODUCT(D382:D429,AD382:AD429))</f>
        <v>0</v>
      </c>
      <c r="AE431" s="329">
        <f>IF(AE381="kw",SUMPRODUCT(N382:N429,O382:O429,AE382:AE429),SUMPRODUCT(D382:D429,AE382:AE429))</f>
        <v>0</v>
      </c>
      <c r="AF431" s="329">
        <f>IF(AF381="kw",SUMPRODUCT(N382:N429,O382:O429,AF382:AF429),SUMPRODUCT(D382:D429,AF382:AF429))</f>
        <v>0</v>
      </c>
      <c r="AG431" s="329">
        <f>IF(AG381="kw",SUMPRODUCT(N382:N429,O382:O429,AG382:AG429),SUMPRODUCT(D382:D429,AG382:AG429))</f>
        <v>0</v>
      </c>
      <c r="AH431" s="329">
        <f>IF(AH381="kw",SUMPRODUCT(N382:N429,O382:O429,AH382:AH429),SUMPRODUCT(D382:D429,AH382:AH429))</f>
        <v>0</v>
      </c>
      <c r="AI431" s="329">
        <f>IF(AI381="kw",SUMPRODUCT(N382:N429,O382:O429,AI382:AI429),SUMPRODUCT(D382:D429,AI382:AI429))</f>
        <v>0</v>
      </c>
      <c r="AJ431" s="329">
        <f>IF(AJ381="kw",SUMPRODUCT(N382:N429,O382:O429,AJ382:AJ429),SUMPRODUCT(D382:D429,AJ382:AJ429))</f>
        <v>0</v>
      </c>
      <c r="AK431" s="329">
        <f>IF(AK381="kw",SUMPRODUCT(N382:N429,O382:O429,AK382:AK429),SUMPRODUCT(D382:D429,AK382:AK429))</f>
        <v>0</v>
      </c>
      <c r="AL431" s="329">
        <f>IF(AL381="kw",SUMPRODUCT(N382:N429,O382:O429,AL382:AL429),SUMPRODUCT(D382:D429,AL382:AL429))</f>
        <v>0</v>
      </c>
      <c r="AM431" s="330"/>
    </row>
    <row r="432" spans="2:39" ht="15.75">
      <c r="B432" s="391" t="s">
        <v>299</v>
      </c>
      <c r="C432" s="392"/>
      <c r="D432" s="392"/>
      <c r="E432" s="392"/>
      <c r="F432" s="392"/>
      <c r="G432" s="392"/>
      <c r="H432" s="392"/>
      <c r="I432" s="392"/>
      <c r="J432" s="392"/>
      <c r="K432" s="392"/>
      <c r="L432" s="392"/>
      <c r="M432" s="392"/>
      <c r="N432" s="392"/>
      <c r="O432" s="392"/>
      <c r="P432" s="392"/>
      <c r="Q432" s="392"/>
      <c r="R432" s="392"/>
      <c r="S432" s="392"/>
      <c r="T432" s="392"/>
      <c r="U432" s="392"/>
      <c r="V432" s="392"/>
      <c r="W432" s="392"/>
      <c r="X432" s="392"/>
      <c r="Y432" s="392">
        <f>HLOOKUP(Y306,'2. LRAMVA Threshold'!$B$42:$Q$53,11,FALSE)</f>
        <v>0</v>
      </c>
      <c r="Z432" s="392">
        <f>HLOOKUP(Z306,'2. LRAMVA Threshold'!$B$42:$Q$53,11,FALSE)</f>
        <v>0</v>
      </c>
      <c r="AA432" s="392">
        <f>HLOOKUP(AA306,'2. LRAMVA Threshold'!$B$42:$Q$53,11,FALSE)</f>
        <v>0</v>
      </c>
      <c r="AB432" s="392">
        <f>HLOOKUP(AB306,'2. LRAMVA Threshold'!$B$42:$Q$53,11,FALSE)</f>
        <v>0</v>
      </c>
      <c r="AC432" s="392">
        <f>HLOOKUP(AC306,'2. LRAMVA Threshold'!$B$42:$Q$53,11,FALSE)</f>
        <v>0</v>
      </c>
      <c r="AD432" s="392">
        <f>HLOOKUP(AD306,'2. LRAMVA Threshold'!$B$42:$Q$53,11,FALSE)</f>
        <v>0</v>
      </c>
      <c r="AE432" s="392">
        <f>HLOOKUP(AE306,'2. LRAMVA Threshold'!$B$42:$Q$53,11,FALSE)</f>
        <v>0</v>
      </c>
      <c r="AF432" s="392">
        <f>HLOOKUP(AF306,'2. LRAMVA Threshold'!$B$42:$Q$53,11,FALSE)</f>
        <v>0</v>
      </c>
      <c r="AG432" s="392">
        <f>HLOOKUP(AG306,'2. LRAMVA Threshold'!$B$42:$Q$53,11,FALSE)</f>
        <v>0</v>
      </c>
      <c r="AH432" s="392">
        <f>HLOOKUP(AH306,'2. LRAMVA Threshold'!$B$42:$Q$53,11,FALSE)</f>
        <v>0</v>
      </c>
      <c r="AI432" s="392">
        <f>HLOOKUP(AI306,'2. LRAMVA Threshold'!$B$42:$Q$53,11,FALSE)</f>
        <v>0</v>
      </c>
      <c r="AJ432" s="392">
        <f>HLOOKUP(AJ306,'2. LRAMVA Threshold'!$B$42:$Q$53,11,FALSE)</f>
        <v>0</v>
      </c>
      <c r="AK432" s="392">
        <f>HLOOKUP(AK306,'2. LRAMVA Threshold'!$B$42:$Q$53,11,FALSE)</f>
        <v>0</v>
      </c>
      <c r="AL432" s="392">
        <f>HLOOKUP(AL306,'2. LRAMVA Threshold'!$B$42:$Q$53,11,FALSE)</f>
        <v>0</v>
      </c>
      <c r="AM432" s="442"/>
    </row>
    <row r="433" spans="2:39" ht="15">
      <c r="B433" s="394"/>
      <c r="C433" s="432"/>
      <c r="D433" s="433"/>
      <c r="E433" s="433"/>
      <c r="F433" s="433"/>
      <c r="G433" s="433"/>
      <c r="H433" s="433"/>
      <c r="I433" s="433"/>
      <c r="J433" s="433"/>
      <c r="K433" s="433"/>
      <c r="L433" s="433"/>
      <c r="M433" s="433"/>
      <c r="N433" s="433"/>
      <c r="O433" s="434"/>
      <c r="P433" s="433"/>
      <c r="Q433" s="433"/>
      <c r="R433" s="433"/>
      <c r="S433" s="435"/>
      <c r="T433" s="435"/>
      <c r="U433" s="435"/>
      <c r="V433" s="435"/>
      <c r="W433" s="433"/>
      <c r="X433" s="433"/>
      <c r="Y433" s="436"/>
      <c r="Z433" s="436"/>
      <c r="AA433" s="436"/>
      <c r="AB433" s="436"/>
      <c r="AC433" s="436"/>
      <c r="AD433" s="436"/>
      <c r="AE433" s="436"/>
      <c r="AF433" s="399"/>
      <c r="AG433" s="399"/>
      <c r="AH433" s="399"/>
      <c r="AI433" s="399"/>
      <c r="AJ433" s="399"/>
      <c r="AK433" s="399"/>
      <c r="AL433" s="399"/>
      <c r="AM433" s="400"/>
    </row>
    <row r="434" spans="2:39" ht="15">
      <c r="B434" s="324" t="s">
        <v>300</v>
      </c>
      <c r="C434" s="338"/>
      <c r="D434" s="338"/>
      <c r="E434" s="376"/>
      <c r="F434" s="376"/>
      <c r="G434" s="376"/>
      <c r="H434" s="376"/>
      <c r="I434" s="376"/>
      <c r="J434" s="376"/>
      <c r="K434" s="376"/>
      <c r="L434" s="376"/>
      <c r="M434" s="376"/>
      <c r="N434" s="376"/>
      <c r="O434" s="291"/>
      <c r="P434" s="340"/>
      <c r="Q434" s="340"/>
      <c r="R434" s="340"/>
      <c r="S434" s="339"/>
      <c r="T434" s="339"/>
      <c r="U434" s="339"/>
      <c r="V434" s="339"/>
      <c r="W434" s="340"/>
      <c r="X434" s="340"/>
      <c r="Y434" s="341">
        <f>HLOOKUP(Y$35,'3.  Distribution Rates'!$C$122:$P$133,11,FALSE)</f>
        <v>0</v>
      </c>
      <c r="Z434" s="341">
        <f>HLOOKUP(Z$35,'3.  Distribution Rates'!$C$122:$P$133,11,FALSE)</f>
        <v>0</v>
      </c>
      <c r="AA434" s="341">
        <f>HLOOKUP(AA$35,'3.  Distribution Rates'!$C$122:$P$133,11,FALSE)</f>
        <v>0</v>
      </c>
      <c r="AB434" s="341">
        <f>HLOOKUP(AB$35,'3.  Distribution Rates'!$C$122:$P$133,11,FALSE)</f>
        <v>0</v>
      </c>
      <c r="AC434" s="341">
        <f>HLOOKUP(AC$35,'3.  Distribution Rates'!$C$122:$P$133,11,FALSE)</f>
        <v>0</v>
      </c>
      <c r="AD434" s="341">
        <f>HLOOKUP(AD$35,'3.  Distribution Rates'!$C$122:$P$133,11,FALSE)</f>
        <v>0</v>
      </c>
      <c r="AE434" s="341">
        <f>HLOOKUP(AE$35,'3.  Distribution Rates'!$C$122:$P$133,11,FALSE)</f>
        <v>0</v>
      </c>
      <c r="AF434" s="341">
        <f>HLOOKUP(AF$35,'3.  Distribution Rates'!$C$122:$P$133,11,FALSE)</f>
        <v>0</v>
      </c>
      <c r="AG434" s="341">
        <f>HLOOKUP(AG$35,'3.  Distribution Rates'!$C$122:$P$133,11,FALSE)</f>
        <v>0</v>
      </c>
      <c r="AH434" s="341">
        <f>HLOOKUP(AH$35,'3.  Distribution Rates'!$C$122:$P$133,11,FALSE)</f>
        <v>0</v>
      </c>
      <c r="AI434" s="341">
        <f>HLOOKUP(AI$35,'3.  Distribution Rates'!$C$122:$P$133,11,FALSE)</f>
        <v>0</v>
      </c>
      <c r="AJ434" s="341">
        <f>HLOOKUP(AJ$35,'3.  Distribution Rates'!$C$122:$P$133,11,FALSE)</f>
        <v>0</v>
      </c>
      <c r="AK434" s="341">
        <f>HLOOKUP(AK$35,'3.  Distribution Rates'!$C$122:$P$133,11,FALSE)</f>
        <v>0</v>
      </c>
      <c r="AL434" s="341">
        <f>HLOOKUP(AL$35,'3.  Distribution Rates'!$C$122:$P$133,11,FALSE)</f>
        <v>0</v>
      </c>
      <c r="AM434" s="377"/>
    </row>
    <row r="435" spans="2:39" ht="15">
      <c r="B435" s="324" t="s">
        <v>301</v>
      </c>
      <c r="C435" s="345"/>
      <c r="D435" s="309"/>
      <c r="E435" s="279"/>
      <c r="F435" s="279"/>
      <c r="G435" s="279"/>
      <c r="H435" s="279"/>
      <c r="I435" s="279"/>
      <c r="J435" s="279"/>
      <c r="K435" s="279"/>
      <c r="L435" s="279"/>
      <c r="M435" s="279"/>
      <c r="N435" s="279"/>
      <c r="O435" s="291"/>
      <c r="P435" s="279"/>
      <c r="Q435" s="279"/>
      <c r="R435" s="279"/>
      <c r="S435" s="309"/>
      <c r="T435" s="309"/>
      <c r="U435" s="309"/>
      <c r="V435" s="309"/>
      <c r="W435" s="279"/>
      <c r="X435" s="279"/>
      <c r="Y435" s="378">
        <f>'4.  2011-2014 LRAM'!Y142*Y434</f>
        <v>0</v>
      </c>
      <c r="Z435" s="378">
        <f>'4.  2011-2014 LRAM'!Z142*Z434</f>
        <v>0</v>
      </c>
      <c r="AA435" s="378">
        <f>'4.  2011-2014 LRAM'!AA142*AA434</f>
        <v>0</v>
      </c>
      <c r="AB435" s="378">
        <f>'4.  2011-2014 LRAM'!AB142*AB434</f>
        <v>0</v>
      </c>
      <c r="AC435" s="378">
        <f>'4.  2011-2014 LRAM'!AC142*AC434</f>
        <v>0</v>
      </c>
      <c r="AD435" s="378">
        <f>'4.  2011-2014 LRAM'!AD142*AD434</f>
        <v>0</v>
      </c>
      <c r="AE435" s="378">
        <f>'4.  2011-2014 LRAM'!AE142*AE434</f>
        <v>0</v>
      </c>
      <c r="AF435" s="378">
        <f>'4.  2011-2014 LRAM'!AF142*AF434</f>
        <v>0</v>
      </c>
      <c r="AG435" s="378">
        <f>'4.  2011-2014 LRAM'!AG142*AG434</f>
        <v>0</v>
      </c>
      <c r="AH435" s="378">
        <f>'4.  2011-2014 LRAM'!AH142*AH434</f>
        <v>0</v>
      </c>
      <c r="AI435" s="378">
        <f>'4.  2011-2014 LRAM'!AI142*AI434</f>
        <v>0</v>
      </c>
      <c r="AJ435" s="378">
        <f>'4.  2011-2014 LRAM'!AJ142*AJ434</f>
        <v>0</v>
      </c>
      <c r="AK435" s="378">
        <f>'4.  2011-2014 LRAM'!AK142*AK434</f>
        <v>0</v>
      </c>
      <c r="AL435" s="378">
        <f>'4.  2011-2014 LRAM'!AL142*AL434</f>
        <v>0</v>
      </c>
      <c r="AM435" s="619">
        <f>SUM(Y435:AL435)</f>
        <v>0</v>
      </c>
    </row>
    <row r="436" spans="2:39" ht="15">
      <c r="B436" s="324" t="s">
        <v>302</v>
      </c>
      <c r="C436" s="345"/>
      <c r="D436" s="309"/>
      <c r="E436" s="279"/>
      <c r="F436" s="279"/>
      <c r="G436" s="279"/>
      <c r="H436" s="279"/>
      <c r="I436" s="279"/>
      <c r="J436" s="279"/>
      <c r="K436" s="279"/>
      <c r="L436" s="279"/>
      <c r="M436" s="279"/>
      <c r="N436" s="279"/>
      <c r="O436" s="291"/>
      <c r="P436" s="279"/>
      <c r="Q436" s="279"/>
      <c r="R436" s="279"/>
      <c r="S436" s="309"/>
      <c r="T436" s="309"/>
      <c r="U436" s="309"/>
      <c r="V436" s="309"/>
      <c r="W436" s="279"/>
      <c r="X436" s="279"/>
      <c r="Y436" s="378">
        <f>'4.  2011-2014 LRAM'!Y271*Y434</f>
        <v>0</v>
      </c>
      <c r="Z436" s="378">
        <f>'4.  2011-2014 LRAM'!Z271*Z434</f>
        <v>0</v>
      </c>
      <c r="AA436" s="378">
        <f>'4.  2011-2014 LRAM'!AA271*AA434</f>
        <v>0</v>
      </c>
      <c r="AB436" s="378">
        <f>'4.  2011-2014 LRAM'!AB271*AB434</f>
        <v>0</v>
      </c>
      <c r="AC436" s="378">
        <f>'4.  2011-2014 LRAM'!AC271*AC434</f>
        <v>0</v>
      </c>
      <c r="AD436" s="378">
        <f>'4.  2011-2014 LRAM'!AD271*AD434</f>
        <v>0</v>
      </c>
      <c r="AE436" s="378">
        <f>'4.  2011-2014 LRAM'!AE271*AE434</f>
        <v>0</v>
      </c>
      <c r="AF436" s="378">
        <f>'4.  2011-2014 LRAM'!AF271*AF434</f>
        <v>0</v>
      </c>
      <c r="AG436" s="378">
        <f>'4.  2011-2014 LRAM'!AG271*AG434</f>
        <v>0</v>
      </c>
      <c r="AH436" s="378">
        <f>'4.  2011-2014 LRAM'!AH271*AH434</f>
        <v>0</v>
      </c>
      <c r="AI436" s="378">
        <f>'4.  2011-2014 LRAM'!AI271*AI434</f>
        <v>0</v>
      </c>
      <c r="AJ436" s="378">
        <f>'4.  2011-2014 LRAM'!AJ271*AJ434</f>
        <v>0</v>
      </c>
      <c r="AK436" s="378">
        <f>'4.  2011-2014 LRAM'!AK271*AK434</f>
        <v>0</v>
      </c>
      <c r="AL436" s="378">
        <f>'4.  2011-2014 LRAM'!AL271*AL434</f>
        <v>0</v>
      </c>
      <c r="AM436" s="619">
        <f>SUM(Y436:AL436)</f>
        <v>0</v>
      </c>
    </row>
    <row r="437" spans="2:39" ht="15">
      <c r="B437" s="324" t="s">
        <v>303</v>
      </c>
      <c r="C437" s="345"/>
      <c r="D437" s="309"/>
      <c r="E437" s="279"/>
      <c r="F437" s="279"/>
      <c r="G437" s="279"/>
      <c r="H437" s="279"/>
      <c r="I437" s="279"/>
      <c r="J437" s="279"/>
      <c r="K437" s="279"/>
      <c r="L437" s="279"/>
      <c r="M437" s="279"/>
      <c r="N437" s="279"/>
      <c r="O437" s="291"/>
      <c r="P437" s="279"/>
      <c r="Q437" s="279"/>
      <c r="R437" s="279"/>
      <c r="S437" s="309"/>
      <c r="T437" s="309"/>
      <c r="U437" s="309"/>
      <c r="V437" s="309"/>
      <c r="W437" s="279"/>
      <c r="X437" s="279"/>
      <c r="Y437" s="378">
        <f>'4.  2011-2014 LRAM'!Y400*Y434</f>
        <v>0</v>
      </c>
      <c r="Z437" s="378">
        <f>'4.  2011-2014 LRAM'!Z400*Z434</f>
        <v>0</v>
      </c>
      <c r="AA437" s="378">
        <f>'4.  2011-2014 LRAM'!AA400*AA434</f>
        <v>0</v>
      </c>
      <c r="AB437" s="378">
        <f>'4.  2011-2014 LRAM'!AB400*AB434</f>
        <v>0</v>
      </c>
      <c r="AC437" s="378">
        <f>'4.  2011-2014 LRAM'!AC400*AC434</f>
        <v>0</v>
      </c>
      <c r="AD437" s="378">
        <f>'4.  2011-2014 LRAM'!AD400*AD434</f>
        <v>0</v>
      </c>
      <c r="AE437" s="378">
        <f>'4.  2011-2014 LRAM'!AE400*AE434</f>
        <v>0</v>
      </c>
      <c r="AF437" s="378">
        <f>'4.  2011-2014 LRAM'!AF400*AF434</f>
        <v>0</v>
      </c>
      <c r="AG437" s="378">
        <f>'4.  2011-2014 LRAM'!AG400*AG434</f>
        <v>0</v>
      </c>
      <c r="AH437" s="378">
        <f>'4.  2011-2014 LRAM'!AH400*AH434</f>
        <v>0</v>
      </c>
      <c r="AI437" s="378">
        <f>'4.  2011-2014 LRAM'!AI400*AI434</f>
        <v>0</v>
      </c>
      <c r="AJ437" s="378">
        <f>'4.  2011-2014 LRAM'!AJ400*AJ434</f>
        <v>0</v>
      </c>
      <c r="AK437" s="378">
        <f>'4.  2011-2014 LRAM'!AK400*AK434</f>
        <v>0</v>
      </c>
      <c r="AL437" s="378">
        <f>'4.  2011-2014 LRAM'!AL400*AL434</f>
        <v>0</v>
      </c>
      <c r="AM437" s="619">
        <f>SUM(Y437:AL437)</f>
        <v>0</v>
      </c>
    </row>
    <row r="438" spans="2:39" ht="15">
      <c r="B438" s="324" t="s">
        <v>304</v>
      </c>
      <c r="C438" s="345"/>
      <c r="D438" s="309"/>
      <c r="E438" s="279"/>
      <c r="F438" s="279"/>
      <c r="G438" s="279"/>
      <c r="H438" s="279"/>
      <c r="I438" s="279"/>
      <c r="J438" s="279"/>
      <c r="K438" s="279"/>
      <c r="L438" s="279"/>
      <c r="M438" s="279"/>
      <c r="N438" s="279"/>
      <c r="O438" s="291"/>
      <c r="P438" s="279"/>
      <c r="Q438" s="279"/>
      <c r="R438" s="279"/>
      <c r="S438" s="309"/>
      <c r="T438" s="309"/>
      <c r="U438" s="309"/>
      <c r="V438" s="309"/>
      <c r="W438" s="279"/>
      <c r="X438" s="279"/>
      <c r="Y438" s="378">
        <f>'4.  2011-2014 LRAM'!Y530*Y434</f>
        <v>0</v>
      </c>
      <c r="Z438" s="378">
        <f>'4.  2011-2014 LRAM'!Z530*Z434</f>
        <v>0</v>
      </c>
      <c r="AA438" s="378">
        <f>'4.  2011-2014 LRAM'!AA530*AA434</f>
        <v>0</v>
      </c>
      <c r="AB438" s="378">
        <f>'4.  2011-2014 LRAM'!AB530*AB434</f>
        <v>0</v>
      </c>
      <c r="AC438" s="378">
        <f>'4.  2011-2014 LRAM'!AC530*AC434</f>
        <v>0</v>
      </c>
      <c r="AD438" s="378">
        <f>'4.  2011-2014 LRAM'!AD530*AD434</f>
        <v>0</v>
      </c>
      <c r="AE438" s="378">
        <f>'4.  2011-2014 LRAM'!AE530*AE434</f>
        <v>0</v>
      </c>
      <c r="AF438" s="378">
        <f>'4.  2011-2014 LRAM'!AF530*AF434</f>
        <v>0</v>
      </c>
      <c r="AG438" s="378">
        <f>'4.  2011-2014 LRAM'!AG530*AG434</f>
        <v>0</v>
      </c>
      <c r="AH438" s="378">
        <f>'4.  2011-2014 LRAM'!AH530*AH434</f>
        <v>0</v>
      </c>
      <c r="AI438" s="378">
        <f>'4.  2011-2014 LRAM'!AI530*AI434</f>
        <v>0</v>
      </c>
      <c r="AJ438" s="378">
        <f>'4.  2011-2014 LRAM'!AJ530*AJ434</f>
        <v>0</v>
      </c>
      <c r="AK438" s="378">
        <f>'4.  2011-2014 LRAM'!AK530*AK434</f>
        <v>0</v>
      </c>
      <c r="AL438" s="378">
        <f>'4.  2011-2014 LRAM'!AL530*AL434</f>
        <v>0</v>
      </c>
      <c r="AM438" s="619">
        <f>SUM(Y438:AL438)</f>
        <v>0</v>
      </c>
    </row>
    <row r="439" spans="2:39" ht="15">
      <c r="B439" s="324" t="s">
        <v>305</v>
      </c>
      <c r="C439" s="345"/>
      <c r="D439" s="309"/>
      <c r="E439" s="279"/>
      <c r="F439" s="279"/>
      <c r="G439" s="279"/>
      <c r="H439" s="279"/>
      <c r="I439" s="279"/>
      <c r="J439" s="279"/>
      <c r="K439" s="279"/>
      <c r="L439" s="279"/>
      <c r="M439" s="279"/>
      <c r="N439" s="279"/>
      <c r="O439" s="291"/>
      <c r="P439" s="279"/>
      <c r="Q439" s="279"/>
      <c r="R439" s="279"/>
      <c r="S439" s="309"/>
      <c r="T439" s="309"/>
      <c r="U439" s="309"/>
      <c r="V439" s="309"/>
      <c r="W439" s="279"/>
      <c r="X439" s="279"/>
      <c r="Y439" s="378">
        <f>Y126*Y434</f>
        <v>0</v>
      </c>
      <c r="Z439" s="378">
        <f>Z126*Z434</f>
        <v>0</v>
      </c>
      <c r="AA439" s="378">
        <f>AA126*AA434</f>
        <v>0</v>
      </c>
      <c r="AB439" s="378">
        <f>AB126*AB434</f>
        <v>0</v>
      </c>
      <c r="AC439" s="378">
        <f>AC126*AC434</f>
        <v>0</v>
      </c>
      <c r="AD439" s="378">
        <f>AD126*AD434</f>
        <v>0</v>
      </c>
      <c r="AE439" s="378">
        <f>AE126*AE434</f>
        <v>0</v>
      </c>
      <c r="AF439" s="378">
        <f>AF126*AF434</f>
        <v>0</v>
      </c>
      <c r="AG439" s="378">
        <f>AG126*AG434</f>
        <v>0</v>
      </c>
      <c r="AH439" s="378">
        <f>AH126*AH434</f>
        <v>0</v>
      </c>
      <c r="AI439" s="378">
        <f>AI126*AI434</f>
        <v>0</v>
      </c>
      <c r="AJ439" s="378">
        <f>AJ126*AJ434</f>
        <v>0</v>
      </c>
      <c r="AK439" s="378">
        <f>AK126*AK434</f>
        <v>0</v>
      </c>
      <c r="AL439" s="378">
        <f>AL126*AL434</f>
        <v>0</v>
      </c>
      <c r="AM439" s="619">
        <f>SUM(Y439:AL439)</f>
        <v>0</v>
      </c>
    </row>
    <row r="440" spans="2:39" ht="15">
      <c r="B440" s="324" t="s">
        <v>306</v>
      </c>
      <c r="C440" s="345"/>
      <c r="D440" s="309"/>
      <c r="E440" s="279"/>
      <c r="F440" s="279"/>
      <c r="G440" s="279"/>
      <c r="H440" s="279"/>
      <c r="I440" s="279"/>
      <c r="J440" s="279"/>
      <c r="K440" s="279"/>
      <c r="L440" s="279"/>
      <c r="M440" s="279"/>
      <c r="N440" s="279"/>
      <c r="O440" s="291"/>
      <c r="P440" s="279"/>
      <c r="Q440" s="279"/>
      <c r="R440" s="279"/>
      <c r="S440" s="309"/>
      <c r="T440" s="309"/>
      <c r="U440" s="309"/>
      <c r="V440" s="309"/>
      <c r="W440" s="279"/>
      <c r="X440" s="279"/>
      <c r="Y440" s="378">
        <f>Y210*Y434</f>
        <v>0</v>
      </c>
      <c r="Z440" s="378">
        <f>Z210*Z434</f>
        <v>0</v>
      </c>
      <c r="AA440" s="378">
        <f>AA210*AA434</f>
        <v>0</v>
      </c>
      <c r="AB440" s="378">
        <f>AB210*AB434</f>
        <v>0</v>
      </c>
      <c r="AC440" s="378">
        <f>AC210*AC434</f>
        <v>0</v>
      </c>
      <c r="AD440" s="378">
        <f>AD210*AD434</f>
        <v>0</v>
      </c>
      <c r="AE440" s="378">
        <f>AE210*AE434</f>
        <v>0</v>
      </c>
      <c r="AF440" s="378">
        <f>AF210*AF434</f>
        <v>0</v>
      </c>
      <c r="AG440" s="378">
        <f>AG210*AG434</f>
        <v>0</v>
      </c>
      <c r="AH440" s="378">
        <f>AH210*AH434</f>
        <v>0</v>
      </c>
      <c r="AI440" s="378">
        <f>AI210*AI434</f>
        <v>0</v>
      </c>
      <c r="AJ440" s="378">
        <f>AJ210*AJ434</f>
        <v>0</v>
      </c>
      <c r="AK440" s="378">
        <f>AK210*AK434</f>
        <v>0</v>
      </c>
      <c r="AL440" s="378">
        <f>AL210*AL434</f>
        <v>0</v>
      </c>
      <c r="AM440" s="619">
        <f>SUM(Y440:AL440)</f>
        <v>0</v>
      </c>
    </row>
    <row r="441" spans="2:39" ht="15">
      <c r="B441" s="324" t="s">
        <v>307</v>
      </c>
      <c r="C441" s="345"/>
      <c r="D441" s="309"/>
      <c r="E441" s="279"/>
      <c r="F441" s="279"/>
      <c r="G441" s="279"/>
      <c r="H441" s="279"/>
      <c r="I441" s="279"/>
      <c r="J441" s="279"/>
      <c r="K441" s="279"/>
      <c r="L441" s="279"/>
      <c r="M441" s="279"/>
      <c r="N441" s="279"/>
      <c r="O441" s="291"/>
      <c r="P441" s="279"/>
      <c r="Q441" s="279"/>
      <c r="R441" s="279"/>
      <c r="S441" s="309"/>
      <c r="T441" s="309"/>
      <c r="U441" s="309"/>
      <c r="V441" s="309"/>
      <c r="W441" s="279"/>
      <c r="X441" s="279"/>
      <c r="Y441" s="378">
        <f>Y299*Y434</f>
        <v>0</v>
      </c>
      <c r="Z441" s="378">
        <f>Z299*Z434</f>
        <v>0</v>
      </c>
      <c r="AA441" s="378">
        <f>AA299*AA434</f>
        <v>0</v>
      </c>
      <c r="AB441" s="378">
        <f>AB299*AB434</f>
        <v>0</v>
      </c>
      <c r="AC441" s="378">
        <f>AC299*AC434</f>
        <v>0</v>
      </c>
      <c r="AD441" s="378">
        <f>AD299*AD434</f>
        <v>0</v>
      </c>
      <c r="AE441" s="378">
        <f>AE299*AE434</f>
        <v>0</v>
      </c>
      <c r="AF441" s="378">
        <f>AF299*AF434</f>
        <v>0</v>
      </c>
      <c r="AG441" s="378">
        <f>AG299*AG434</f>
        <v>0</v>
      </c>
      <c r="AH441" s="378">
        <f>AH299*AH434</f>
        <v>0</v>
      </c>
      <c r="AI441" s="378">
        <f>AI299*AI434</f>
        <v>0</v>
      </c>
      <c r="AJ441" s="378">
        <f>AJ299*AJ434</f>
        <v>0</v>
      </c>
      <c r="AK441" s="378">
        <f>AK299*AK434</f>
        <v>0</v>
      </c>
      <c r="AL441" s="378">
        <f>AL299*AL434</f>
        <v>0</v>
      </c>
      <c r="AM441" s="619">
        <f>SUM(Y441:AL441)</f>
        <v>0</v>
      </c>
    </row>
    <row r="442" spans="2:39" ht="15">
      <c r="B442" s="324" t="s">
        <v>308</v>
      </c>
      <c r="C442" s="345"/>
      <c r="D442" s="309"/>
      <c r="E442" s="279"/>
      <c r="F442" s="279"/>
      <c r="G442" s="279"/>
      <c r="H442" s="279"/>
      <c r="I442" s="279"/>
      <c r="J442" s="279"/>
      <c r="K442" s="279"/>
      <c r="L442" s="279"/>
      <c r="M442" s="279"/>
      <c r="N442" s="279"/>
      <c r="O442" s="291"/>
      <c r="P442" s="279"/>
      <c r="Q442" s="279"/>
      <c r="R442" s="279"/>
      <c r="S442" s="309"/>
      <c r="T442" s="309"/>
      <c r="U442" s="309"/>
      <c r="V442" s="309"/>
      <c r="W442" s="279"/>
      <c r="X442" s="279"/>
      <c r="Y442" s="378">
        <f>Y373*Y434</f>
        <v>0</v>
      </c>
      <c r="Z442" s="378">
        <f>Z373*Z434</f>
        <v>0</v>
      </c>
      <c r="AA442" s="378">
        <f>AA373*AA434</f>
        <v>0</v>
      </c>
      <c r="AB442" s="378">
        <f>AB373*AB434</f>
        <v>0</v>
      </c>
      <c r="AC442" s="378">
        <f>AC373*AC434</f>
        <v>0</v>
      </c>
      <c r="AD442" s="378">
        <f>AD373*AD434</f>
        <v>0</v>
      </c>
      <c r="AE442" s="378">
        <f>AE373*AE434</f>
        <v>0</v>
      </c>
      <c r="AF442" s="378">
        <f>AF373*AF434</f>
        <v>0</v>
      </c>
      <c r="AG442" s="378">
        <f>AG373*AG434</f>
        <v>0</v>
      </c>
      <c r="AH442" s="378">
        <f>AH373*AH434</f>
        <v>0</v>
      </c>
      <c r="AI442" s="378">
        <f>AI373*AI434</f>
        <v>0</v>
      </c>
      <c r="AJ442" s="378">
        <f>AJ373*AJ434</f>
        <v>0</v>
      </c>
      <c r="AK442" s="378">
        <f>AK373*AK434</f>
        <v>0</v>
      </c>
      <c r="AL442" s="378">
        <f>AL373*AL434</f>
        <v>0</v>
      </c>
      <c r="AM442" s="619">
        <f>SUM(Y442:AL442)</f>
        <v>0</v>
      </c>
    </row>
    <row r="443" spans="2:39" ht="15">
      <c r="B443" s="324" t="s">
        <v>309</v>
      </c>
      <c r="C443" s="345"/>
      <c r="D443" s="309"/>
      <c r="E443" s="279"/>
      <c r="F443" s="279"/>
      <c r="G443" s="279"/>
      <c r="H443" s="279"/>
      <c r="I443" s="279"/>
      <c r="J443" s="279"/>
      <c r="K443" s="279"/>
      <c r="L443" s="279"/>
      <c r="M443" s="279"/>
      <c r="N443" s="279"/>
      <c r="O443" s="291"/>
      <c r="P443" s="279"/>
      <c r="Q443" s="279"/>
      <c r="R443" s="279"/>
      <c r="S443" s="309"/>
      <c r="T443" s="309"/>
      <c r="U443" s="309"/>
      <c r="V443" s="309"/>
      <c r="W443" s="279"/>
      <c r="X443" s="279"/>
      <c r="Y443" s="378">
        <f>Y431*Y434</f>
        <v>0</v>
      </c>
      <c r="Z443" s="378">
        <f>Z431*Z434</f>
        <v>0</v>
      </c>
      <c r="AA443" s="378">
        <f>AA431*AA434</f>
        <v>0</v>
      </c>
      <c r="AB443" s="378">
        <f>AB431*AB434</f>
        <v>0</v>
      </c>
      <c r="AC443" s="378">
        <f>AC431*AC434</f>
        <v>0</v>
      </c>
      <c r="AD443" s="378">
        <f>AD431*AD434</f>
        <v>0</v>
      </c>
      <c r="AE443" s="378">
        <f>AE431*AE434</f>
        <v>0</v>
      </c>
      <c r="AF443" s="378">
        <f>AF431*AF434</f>
        <v>0</v>
      </c>
      <c r="AG443" s="378">
        <f>AG431*AG434</f>
        <v>0</v>
      </c>
      <c r="AH443" s="378">
        <f>AH431*AH434</f>
        <v>0</v>
      </c>
      <c r="AI443" s="378">
        <f>AI431*AI434</f>
        <v>0</v>
      </c>
      <c r="AJ443" s="378">
        <f>AJ431*AJ434</f>
        <v>0</v>
      </c>
      <c r="AK443" s="378">
        <f>AK431*AK434</f>
        <v>0</v>
      </c>
      <c r="AL443" s="378">
        <f>AL431*AL434</f>
        <v>0</v>
      </c>
      <c r="AM443" s="619">
        <f>SUM(Y443:AL443)</f>
        <v>0</v>
      </c>
    </row>
    <row r="444" spans="2:39" ht="15.75">
      <c r="B444" s="349" t="s">
        <v>312</v>
      </c>
      <c r="C444" s="345"/>
      <c r="D444" s="336"/>
      <c r="E444" s="334"/>
      <c r="F444" s="334"/>
      <c r="G444" s="334"/>
      <c r="H444" s="334"/>
      <c r="I444" s="334"/>
      <c r="J444" s="334"/>
      <c r="K444" s="334"/>
      <c r="L444" s="334"/>
      <c r="M444" s="334"/>
      <c r="N444" s="334"/>
      <c r="O444" s="300"/>
      <c r="P444" s="334"/>
      <c r="Q444" s="334"/>
      <c r="R444" s="334"/>
      <c r="S444" s="336"/>
      <c r="T444" s="336"/>
      <c r="U444" s="336"/>
      <c r="V444" s="336"/>
      <c r="W444" s="334"/>
      <c r="X444" s="334"/>
      <c r="Y444" s="346">
        <f>SUM(Y435:Y443)</f>
        <v>0</v>
      </c>
      <c r="Z444" s="346">
        <f>SUM(Z435:Z443)</f>
        <v>0</v>
      </c>
      <c r="AA444" s="346">
        <f>SUM(AA435:AA443)</f>
        <v>0</v>
      </c>
      <c r="AB444" s="346">
        <f>SUM(AB435:AB443)</f>
        <v>0</v>
      </c>
      <c r="AC444" s="346">
        <f>SUM(AC435:AC443)</f>
        <v>0</v>
      </c>
      <c r="AD444" s="346">
        <f>SUM(AD435:AD443)</f>
        <v>0</v>
      </c>
      <c r="AE444" s="346">
        <f>SUM(AE435:AE443)</f>
        <v>0</v>
      </c>
      <c r="AF444" s="346">
        <f>SUM(AF435:AF443)</f>
        <v>0</v>
      </c>
      <c r="AG444" s="346">
        <f>SUM(AG435:AG443)</f>
        <v>0</v>
      </c>
      <c r="AH444" s="346">
        <f>SUM(AH435:AH443)</f>
        <v>0</v>
      </c>
      <c r="AI444" s="346">
        <f>SUM(AI435:AI443)</f>
        <v>0</v>
      </c>
      <c r="AJ444" s="346">
        <f>SUM(AJ435:AJ443)</f>
        <v>0</v>
      </c>
      <c r="AK444" s="346">
        <f>SUM(AK435:AK443)</f>
        <v>0</v>
      </c>
      <c r="AL444" s="346">
        <f>SUM(AL435:AL443)</f>
        <v>0</v>
      </c>
      <c r="AM444" s="407">
        <f>SUM(AM435:AM443)</f>
        <v>0</v>
      </c>
    </row>
    <row r="445" spans="2:39" ht="15.75">
      <c r="B445" s="349" t="s">
        <v>313</v>
      </c>
      <c r="C445" s="345"/>
      <c r="D445" s="350"/>
      <c r="E445" s="334"/>
      <c r="F445" s="334"/>
      <c r="G445" s="334"/>
      <c r="H445" s="334"/>
      <c r="I445" s="334"/>
      <c r="J445" s="334"/>
      <c r="K445" s="334"/>
      <c r="L445" s="334"/>
      <c r="M445" s="334"/>
      <c r="N445" s="334"/>
      <c r="O445" s="300"/>
      <c r="P445" s="334"/>
      <c r="Q445" s="334"/>
      <c r="R445" s="334"/>
      <c r="S445" s="336"/>
      <c r="T445" s="336"/>
      <c r="U445" s="336"/>
      <c r="V445" s="336"/>
      <c r="W445" s="334"/>
      <c r="X445" s="334"/>
      <c r="Y445" s="347">
        <f>Y432*Y434</f>
        <v>0</v>
      </c>
      <c r="Z445" s="347">
        <f>Z432*Z434</f>
        <v>0</v>
      </c>
      <c r="AA445" s="347">
        <f>AA432*AA434</f>
        <v>0</v>
      </c>
      <c r="AB445" s="347">
        <f>AB432*AB434</f>
        <v>0</v>
      </c>
      <c r="AC445" s="347">
        <f>AC432*AC434</f>
        <v>0</v>
      </c>
      <c r="AD445" s="347">
        <f>AD432*AD434</f>
        <v>0</v>
      </c>
      <c r="AE445" s="347">
        <f>AE432*AE434</f>
        <v>0</v>
      </c>
      <c r="AF445" s="347">
        <f>AF432*AF434</f>
        <v>0</v>
      </c>
      <c r="AG445" s="347">
        <f>AG432*AG434</f>
        <v>0</v>
      </c>
      <c r="AH445" s="347">
        <f>AH432*AH434</f>
        <v>0</v>
      </c>
      <c r="AI445" s="347">
        <f>AI432*AI434</f>
        <v>0</v>
      </c>
      <c r="AJ445" s="347">
        <f>AJ432*AJ434</f>
        <v>0</v>
      </c>
      <c r="AK445" s="347">
        <f>AK432*AK434</f>
        <v>0</v>
      </c>
      <c r="AL445" s="347">
        <f>AL432*AL434</f>
        <v>0</v>
      </c>
      <c r="AM445" s="407">
        <f>SUM(Y445:AL445)</f>
        <v>0</v>
      </c>
    </row>
    <row r="446" spans="2:39" ht="15.75">
      <c r="B446" s="349" t="s">
        <v>314</v>
      </c>
      <c r="C446" s="345"/>
      <c r="D446" s="350"/>
      <c r="E446" s="334"/>
      <c r="F446" s="334"/>
      <c r="G446" s="334"/>
      <c r="H446" s="334"/>
      <c r="I446" s="334"/>
      <c r="J446" s="334"/>
      <c r="K446" s="334"/>
      <c r="L446" s="334"/>
      <c r="M446" s="334"/>
      <c r="N446" s="334"/>
      <c r="O446" s="300"/>
      <c r="P446" s="334"/>
      <c r="Q446" s="334"/>
      <c r="R446" s="334"/>
      <c r="S446" s="350"/>
      <c r="T446" s="350"/>
      <c r="U446" s="350"/>
      <c r="V446" s="350"/>
      <c r="W446" s="334"/>
      <c r="X446" s="334"/>
      <c r="Y446" s="351"/>
      <c r="Z446" s="351"/>
      <c r="AA446" s="351"/>
      <c r="AB446" s="351"/>
      <c r="AC446" s="351"/>
      <c r="AD446" s="351"/>
      <c r="AE446" s="351"/>
      <c r="AF446" s="351"/>
      <c r="AG446" s="351"/>
      <c r="AH446" s="351"/>
      <c r="AI446" s="351"/>
      <c r="AJ446" s="351"/>
      <c r="AK446" s="351"/>
      <c r="AL446" s="351"/>
      <c r="AM446" s="407">
        <f>AM444-AM445</f>
        <v>0</v>
      </c>
    </row>
    <row r="447" spans="2:39" ht="15">
      <c r="B447" s="324"/>
      <c r="C447" s="350"/>
      <c r="D447" s="350"/>
      <c r="E447" s="334"/>
      <c r="F447" s="334"/>
      <c r="G447" s="334"/>
      <c r="H447" s="334"/>
      <c r="I447" s="334"/>
      <c r="J447" s="334"/>
      <c r="K447" s="334"/>
      <c r="L447" s="334"/>
      <c r="M447" s="334"/>
      <c r="N447" s="334"/>
      <c r="O447" s="300"/>
      <c r="P447" s="334"/>
      <c r="Q447" s="334"/>
      <c r="R447" s="334"/>
      <c r="S447" s="350"/>
      <c r="T447" s="345"/>
      <c r="U447" s="350"/>
      <c r="V447" s="350"/>
      <c r="W447" s="334"/>
      <c r="X447" s="334"/>
      <c r="Y447" s="352"/>
      <c r="Z447" s="352"/>
      <c r="AA447" s="352"/>
      <c r="AB447" s="352"/>
      <c r="AC447" s="352"/>
      <c r="AD447" s="352"/>
      <c r="AE447" s="352"/>
      <c r="AF447" s="352"/>
      <c r="AG447" s="352"/>
      <c r="AH447" s="352"/>
      <c r="AI447" s="352"/>
      <c r="AJ447" s="352"/>
      <c r="AK447" s="352"/>
      <c r="AL447" s="352"/>
      <c r="AM447" s="337"/>
    </row>
    <row r="448" spans="2:39" ht="15">
      <c r="B448" s="440" t="s">
        <v>310</v>
      </c>
      <c r="C448" s="364"/>
      <c r="D448" s="384"/>
      <c r="E448" s="384"/>
      <c r="F448" s="384"/>
      <c r="G448" s="384"/>
      <c r="H448" s="384"/>
      <c r="I448" s="384"/>
      <c r="J448" s="384"/>
      <c r="K448" s="384"/>
      <c r="L448" s="384"/>
      <c r="M448" s="384"/>
      <c r="N448" s="384"/>
      <c r="O448" s="383"/>
      <c r="P448" s="384"/>
      <c r="Q448" s="384"/>
      <c r="R448" s="384"/>
      <c r="S448" s="364"/>
      <c r="T448" s="385"/>
      <c r="U448" s="385"/>
      <c r="V448" s="384"/>
      <c r="W448" s="384"/>
      <c r="X448" s="385"/>
      <c r="Y448" s="326">
        <f>SUMPRODUCT(E382:E429,Y382:Y429)</f>
        <v>0</v>
      </c>
      <c r="Z448" s="326">
        <f>SUMPRODUCT(E382:E429,Z382:Z429)</f>
        <v>0</v>
      </c>
      <c r="AA448" s="326">
        <f>IF(AA381="kw",SUMPRODUCT($N$382:$N$429,$P$382:$P$429,AA382:AA429),SUMPRODUCT($E$382:$E$429,AA382:AA429))</f>
        <v>0</v>
      </c>
      <c r="AB448" s="326">
        <f>IF(AB381="kw",SUMPRODUCT($N$382:$N$429,$P$382:$P$429,AB382:AB429),SUMPRODUCT($E$382:$E$429,AB382:AB429))</f>
        <v>0</v>
      </c>
      <c r="AC448" s="326">
        <f>IF(AC381="kw",SUMPRODUCT($N$382:$N$429,$P$382:$P$429,AC382:AC429),SUMPRODUCT($E$382:$E$429,AC382:AC429))</f>
        <v>0</v>
      </c>
      <c r="AD448" s="326">
        <f>IF(AD381="kw",SUMPRODUCT($N$382:$N$429,$P$382:$P$429,AD382:AD429),SUMPRODUCT($E$382:$E$429,AD382:AD429))</f>
        <v>0</v>
      </c>
      <c r="AE448" s="326">
        <f>IF(AE381="kw",SUMPRODUCT($N$382:$N$429,$P$382:$P$429,AE382:AE429),SUMPRODUCT($E$382:$E$429,AE382:AE429))</f>
        <v>0</v>
      </c>
      <c r="AF448" s="326">
        <f>IF(AF381="kw",SUMPRODUCT($N$382:$N$429,$P$382:$P$429,AF382:AF429),SUMPRODUCT($E$382:$E$429,AF382:AF429))</f>
        <v>0</v>
      </c>
      <c r="AG448" s="326">
        <f>IF(AG381="kw",SUMPRODUCT($N$382:$N$429,$P$382:$P$429,AG382:AG429),SUMPRODUCT($E$382:$E$429,AG382:AG429))</f>
        <v>0</v>
      </c>
      <c r="AH448" s="326">
        <f>IF(AH381="kw",SUMPRODUCT($N$382:$N$429,$P$382:$P$429,AH382:AH429),SUMPRODUCT($E$382:$E$429,AH382:AH429))</f>
        <v>0</v>
      </c>
      <c r="AI448" s="326">
        <f>IF(AI381="kw",SUMPRODUCT($N$382:$N$429,$P$382:$P$429,AI382:AI429),SUMPRODUCT($E$382:$E$429,AI382:AI429))</f>
        <v>0</v>
      </c>
      <c r="AJ448" s="326">
        <f>IF(AJ381="kw",SUMPRODUCT($N$382:$N$429,$P$382:$P$429,AJ382:AJ429),SUMPRODUCT($E$382:$E$429,AJ382:AJ429))</f>
        <v>0</v>
      </c>
      <c r="AK448" s="326">
        <f>IF(AK381="kw",SUMPRODUCT($N$382:$N$429,$P$382:$P$429,AK382:AK429),SUMPRODUCT($E$382:$E$429,AK382:AK429))</f>
        <v>0</v>
      </c>
      <c r="AL448" s="326">
        <f>IF(AL381="kw",SUMPRODUCT($N$382:$N$429,$P$382:$P$429,AL382:AL429),SUMPRODUCT($E$382:$E$429,AL382:AL429))</f>
        <v>0</v>
      </c>
      <c r="AM448" s="386"/>
    </row>
    <row r="449" spans="2:39" ht="18.75" customHeight="1">
      <c r="B449" s="368" t="s">
        <v>488</v>
      </c>
      <c r="C449" s="387"/>
      <c r="D449" s="388"/>
      <c r="E449" s="388"/>
      <c r="F449" s="388"/>
      <c r="G449" s="388"/>
      <c r="H449" s="388"/>
      <c r="I449" s="388"/>
      <c r="J449" s="388"/>
      <c r="K449" s="388"/>
      <c r="L449" s="388"/>
      <c r="M449" s="388"/>
      <c r="N449" s="388"/>
      <c r="O449" s="388"/>
      <c r="P449" s="388"/>
      <c r="Q449" s="388"/>
      <c r="R449" s="388"/>
      <c r="S449" s="371"/>
      <c r="T449" s="372"/>
      <c r="U449" s="388"/>
      <c r="V449" s="388"/>
      <c r="W449" s="388"/>
      <c r="X449" s="388"/>
      <c r="Y449" s="409"/>
      <c r="Z449" s="409"/>
      <c r="AA449" s="409"/>
      <c r="AB449" s="409"/>
      <c r="AC449" s="409"/>
      <c r="AD449" s="409"/>
      <c r="AE449" s="409"/>
      <c r="AF449" s="409"/>
      <c r="AG449" s="409"/>
      <c r="AH449" s="409"/>
      <c r="AI449" s="409"/>
      <c r="AJ449" s="409"/>
      <c r="AK449" s="409"/>
      <c r="AL449" s="409"/>
      <c r="AM449" s="389"/>
    </row>
    <row r="450" ht="15" collapsed="1"/>
    <row r="451" ht="15"/>
    <row r="452" spans="2:38" ht="15.75">
      <c r="B452" s="280" t="s">
        <v>311</v>
      </c>
      <c r="C452" s="281"/>
      <c r="D452" s="580" t="s">
        <v>445</v>
      </c>
      <c r="E452" s="253"/>
      <c r="F452" s="580"/>
      <c r="G452" s="253"/>
      <c r="H452" s="253"/>
      <c r="I452" s="253"/>
      <c r="J452" s="253"/>
      <c r="K452" s="253"/>
      <c r="L452" s="253"/>
      <c r="M452" s="253"/>
      <c r="N452" s="253"/>
      <c r="O452" s="281"/>
      <c r="P452" s="253"/>
      <c r="Q452" s="253"/>
      <c r="R452" s="253"/>
      <c r="S452" s="253"/>
      <c r="T452" s="253"/>
      <c r="U452" s="253"/>
      <c r="V452" s="253"/>
      <c r="W452" s="253"/>
      <c r="X452" s="253"/>
      <c r="Y452" s="270"/>
      <c r="Z452" s="267"/>
      <c r="AA452" s="267"/>
      <c r="AB452" s="267"/>
      <c r="AC452" s="267"/>
      <c r="AD452" s="267"/>
      <c r="AE452" s="267"/>
      <c r="AF452" s="267"/>
      <c r="AG452" s="267"/>
      <c r="AH452" s="267"/>
      <c r="AI452" s="267"/>
      <c r="AJ452" s="267"/>
      <c r="AK452" s="267"/>
      <c r="AL452" s="267"/>
    </row>
    <row r="453" spans="2:39" ht="39.75" customHeight="1">
      <c r="B453" s="844" t="s">
        <v>189</v>
      </c>
      <c r="C453" s="846" t="s">
        <v>33</v>
      </c>
      <c r="D453" s="284" t="s">
        <v>350</v>
      </c>
      <c r="E453" s="848" t="s">
        <v>187</v>
      </c>
      <c r="F453" s="849"/>
      <c r="G453" s="849"/>
      <c r="H453" s="849"/>
      <c r="I453" s="849"/>
      <c r="J453" s="849"/>
      <c r="K453" s="849"/>
      <c r="L453" s="849"/>
      <c r="M453" s="850"/>
      <c r="N453" s="854" t="s">
        <v>191</v>
      </c>
      <c r="O453" s="284" t="s">
        <v>351</v>
      </c>
      <c r="P453" s="848" t="s">
        <v>190</v>
      </c>
      <c r="Q453" s="849"/>
      <c r="R453" s="849"/>
      <c r="S453" s="849"/>
      <c r="T453" s="849"/>
      <c r="U453" s="849"/>
      <c r="V453" s="849"/>
      <c r="W453" s="849"/>
      <c r="X453" s="850"/>
      <c r="Y453" s="851" t="s">
        <v>215</v>
      </c>
      <c r="Z453" s="852"/>
      <c r="AA453" s="852"/>
      <c r="AB453" s="852"/>
      <c r="AC453" s="852"/>
      <c r="AD453" s="852"/>
      <c r="AE453" s="852"/>
      <c r="AF453" s="852"/>
      <c r="AG453" s="852"/>
      <c r="AH453" s="852"/>
      <c r="AI453" s="852"/>
      <c r="AJ453" s="852"/>
      <c r="AK453" s="852"/>
      <c r="AL453" s="852"/>
      <c r="AM453" s="853"/>
    </row>
    <row r="454" spans="2:39" ht="65.25" customHeight="1">
      <c r="B454" s="845"/>
      <c r="C454" s="847"/>
      <c r="D454" s="285">
        <v>2020</v>
      </c>
      <c r="E454" s="285">
        <v>2021</v>
      </c>
      <c r="F454" s="285">
        <v>2022</v>
      </c>
      <c r="G454" s="285">
        <v>2023</v>
      </c>
      <c r="H454" s="285">
        <v>2024</v>
      </c>
      <c r="I454" s="285">
        <v>2025</v>
      </c>
      <c r="J454" s="285">
        <v>2026</v>
      </c>
      <c r="K454" s="285">
        <v>2027</v>
      </c>
      <c r="L454" s="285">
        <v>2028</v>
      </c>
      <c r="M454" s="285">
        <v>2029</v>
      </c>
      <c r="N454" s="855"/>
      <c r="O454" s="285">
        <v>2020</v>
      </c>
      <c r="P454" s="285">
        <v>2021</v>
      </c>
      <c r="Q454" s="285">
        <v>2022</v>
      </c>
      <c r="R454" s="285">
        <v>2023</v>
      </c>
      <c r="S454" s="285">
        <v>2024</v>
      </c>
      <c r="T454" s="285">
        <v>2025</v>
      </c>
      <c r="U454" s="285">
        <v>2026</v>
      </c>
      <c r="V454" s="285">
        <v>2027</v>
      </c>
      <c r="W454" s="285">
        <v>2028</v>
      </c>
      <c r="X454" s="285">
        <v>2029</v>
      </c>
      <c r="Y454" s="285" t="str">
        <f>'1.  LRAMVA Summary'!D52</f>
        <v>Residential</v>
      </c>
      <c r="Z454" s="285" t="str">
        <f>'1.  LRAMVA Summary'!E52</f>
        <v>GS&lt;50 kW</v>
      </c>
      <c r="AA454" s="285" t="str">
        <f>'1.  LRAMVA Summary'!F52</f>
        <v>GS 50 to 4,999 kW</v>
      </c>
      <c r="AB454" s="285" t="str">
        <f>'1.  LRAMVA Summary'!G52</f>
        <v>Unmetered Scattered Load</v>
      </c>
      <c r="AC454" s="285" t="str">
        <f>'1.  LRAMVA Summary'!H52</f>
        <v>Sentinel Lighting</v>
      </c>
      <c r="AD454" s="285" t="str">
        <f>'1.  LRAMVA Summary'!I52</f>
        <v>Street Lighting</v>
      </c>
      <c r="AE454" s="285" t="str">
        <f>'1.  LRAMVA Summary'!J52</f>
        <v/>
      </c>
      <c r="AF454" s="285" t="str">
        <f>'1.  LRAMVA Summary'!K52</f>
        <v/>
      </c>
      <c r="AG454" s="285" t="str">
        <f>'1.  LRAMVA Summary'!L52</f>
        <v/>
      </c>
      <c r="AH454" s="285" t="str">
        <f>'1.  LRAMVA Summary'!M52</f>
        <v/>
      </c>
      <c r="AI454" s="285" t="str">
        <f>'1.  LRAMVA Summary'!N52</f>
        <v/>
      </c>
      <c r="AJ454" s="285" t="str">
        <f>'1.  LRAMVA Summary'!O52</f>
        <v/>
      </c>
      <c r="AK454" s="285" t="str">
        <f>'1.  LRAMVA Summary'!P52</f>
        <v/>
      </c>
      <c r="AL454" s="285" t="str">
        <f>'1.  LRAMVA Summary'!Q52</f>
        <v/>
      </c>
      <c r="AM454" s="287" t="str">
        <f>'1.  LRAMVA Summary'!R52</f>
        <v>Total</v>
      </c>
    </row>
    <row r="455" spans="1:39" ht="15" customHeight="1">
      <c r="A455" s="522"/>
      <c r="B455" s="515" t="s">
        <v>425</v>
      </c>
      <c r="C455" s="289"/>
      <c r="D455" s="289"/>
      <c r="E455" s="289"/>
      <c r="F455" s="289"/>
      <c r="G455" s="289"/>
      <c r="H455" s="289"/>
      <c r="I455" s="289"/>
      <c r="J455" s="289"/>
      <c r="K455" s="289"/>
      <c r="L455" s="289"/>
      <c r="M455" s="289"/>
      <c r="N455" s="290"/>
      <c r="O455" s="289"/>
      <c r="P455" s="289"/>
      <c r="Q455" s="289"/>
      <c r="R455" s="289"/>
      <c r="S455" s="289"/>
      <c r="T455" s="289"/>
      <c r="U455" s="289"/>
      <c r="V455" s="289"/>
      <c r="W455" s="289"/>
      <c r="X455" s="289"/>
      <c r="Y455" s="291" t="str">
        <f>'1.  LRAMVA Summary'!D53</f>
        <v>kWh</v>
      </c>
      <c r="Z455" s="291" t="str">
        <f>'1.  LRAMVA Summary'!E53</f>
        <v>kWh</v>
      </c>
      <c r="AA455" s="291" t="str">
        <f>'1.  LRAMVA Summary'!F53</f>
        <v>kW</v>
      </c>
      <c r="AB455" s="291" t="str">
        <f>'1.  LRAMVA Summary'!G53</f>
        <v>kWh</v>
      </c>
      <c r="AC455" s="291" t="str">
        <f>'1.  LRAMVA Summary'!H53</f>
        <v>kW</v>
      </c>
      <c r="AD455" s="291" t="str">
        <f>'1.  LRAMVA Summary'!I53</f>
        <v>kW</v>
      </c>
      <c r="AE455" s="291">
        <f>'1.  LRAMVA Summary'!J53</f>
        <v>0</v>
      </c>
      <c r="AF455" s="291">
        <f>'1.  LRAMVA Summary'!K53</f>
        <v>0</v>
      </c>
      <c r="AG455" s="291">
        <f>'1.  LRAMVA Summary'!L53</f>
        <v>0</v>
      </c>
      <c r="AH455" s="291">
        <f>'1.  LRAMVA Summary'!M53</f>
        <v>0</v>
      </c>
      <c r="AI455" s="291">
        <f>'1.  LRAMVA Summary'!N53</f>
        <v>0</v>
      </c>
      <c r="AJ455" s="291">
        <f>'1.  LRAMVA Summary'!O53</f>
        <v>0</v>
      </c>
      <c r="AK455" s="291">
        <f>'1.  LRAMVA Summary'!P53</f>
        <v>0</v>
      </c>
      <c r="AL455" s="291">
        <f>'1.  LRAMVA Summary'!Q53</f>
        <v>0</v>
      </c>
      <c r="AM455" s="292"/>
    </row>
    <row r="456" spans="1:39" ht="15" customHeight="1" hidden="1" outlineLevel="1">
      <c r="A456" s="522"/>
      <c r="B456" s="298"/>
      <c r="C456" s="299"/>
      <c r="D456" s="299"/>
      <c r="E456" s="299"/>
      <c r="F456" s="299"/>
      <c r="G456" s="299"/>
      <c r="H456" s="299"/>
      <c r="I456" s="299"/>
      <c r="J456" s="299"/>
      <c r="K456" s="299"/>
      <c r="L456" s="299"/>
      <c r="M456" s="299"/>
      <c r="N456" s="300"/>
      <c r="O456" s="299"/>
      <c r="P456" s="299"/>
      <c r="Q456" s="299"/>
      <c r="R456" s="299"/>
      <c r="S456" s="299"/>
      <c r="T456" s="299"/>
      <c r="U456" s="299"/>
      <c r="V456" s="299"/>
      <c r="W456" s="299"/>
      <c r="X456" s="299"/>
      <c r="Y456" s="412"/>
      <c r="Z456" s="413"/>
      <c r="AA456" s="413"/>
      <c r="AB456" s="413"/>
      <c r="AC456" s="413"/>
      <c r="AD456" s="413"/>
      <c r="AE456" s="413"/>
      <c r="AF456" s="413"/>
      <c r="AG456" s="413"/>
      <c r="AH456" s="413"/>
      <c r="AI456" s="413"/>
      <c r="AJ456" s="413"/>
      <c r="AK456" s="413"/>
      <c r="AL456" s="413"/>
      <c r="AM456" s="302"/>
    </row>
    <row r="457" spans="1:39" ht="15" customHeight="1" hidden="1" outlineLevel="1">
      <c r="A457" s="522"/>
      <c r="B457" s="298"/>
      <c r="C457" s="299"/>
      <c r="D457" s="304"/>
      <c r="E457" s="304"/>
      <c r="F457" s="304"/>
      <c r="G457" s="304"/>
      <c r="H457" s="304"/>
      <c r="I457" s="304"/>
      <c r="J457" s="304"/>
      <c r="K457" s="304"/>
      <c r="L457" s="304"/>
      <c r="M457" s="304"/>
      <c r="N457" s="300"/>
      <c r="O457" s="304"/>
      <c r="P457" s="304"/>
      <c r="Q457" s="304"/>
      <c r="R457" s="304"/>
      <c r="S457" s="304"/>
      <c r="T457" s="304"/>
      <c r="U457" s="304"/>
      <c r="V457" s="304"/>
      <c r="W457" s="304"/>
      <c r="X457" s="304"/>
      <c r="Y457" s="412"/>
      <c r="Z457" s="413"/>
      <c r="AA457" s="413"/>
      <c r="AB457" s="413"/>
      <c r="AC457" s="413"/>
      <c r="AD457" s="413"/>
      <c r="AE457" s="413"/>
      <c r="AF457" s="413"/>
      <c r="AG457" s="413"/>
      <c r="AH457" s="413"/>
      <c r="AI457" s="413"/>
      <c r="AJ457" s="413"/>
      <c r="AK457" s="413"/>
      <c r="AL457" s="413"/>
      <c r="AM457" s="302"/>
    </row>
    <row r="458" spans="1:39" ht="15" customHeight="1" hidden="1" outlineLevel="1">
      <c r="A458" s="522"/>
      <c r="B458" s="294"/>
      <c r="C458" s="305"/>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2"/>
      <c r="AF458" s="412"/>
      <c r="AG458" s="412"/>
      <c r="AH458" s="412"/>
      <c r="AI458" s="412"/>
      <c r="AJ458" s="412"/>
      <c r="AK458" s="412"/>
      <c r="AL458" s="412"/>
      <c r="AM458" s="306"/>
    </row>
    <row r="459" spans="1:39" ht="15" customHeight="1" hidden="1" outlineLevel="1">
      <c r="A459" s="522"/>
      <c r="B459" s="294"/>
      <c r="C459" s="305"/>
      <c r="D459" s="304"/>
      <c r="E459" s="304"/>
      <c r="F459" s="304"/>
      <c r="G459" s="304"/>
      <c r="H459" s="304"/>
      <c r="I459" s="304"/>
      <c r="J459" s="304"/>
      <c r="K459" s="304"/>
      <c r="L459" s="304"/>
      <c r="M459" s="304"/>
      <c r="N459" s="291"/>
      <c r="O459" s="304"/>
      <c r="P459" s="304"/>
      <c r="Q459" s="304"/>
      <c r="R459" s="304"/>
      <c r="S459" s="304"/>
      <c r="T459" s="304"/>
      <c r="U459" s="304"/>
      <c r="V459" s="304"/>
      <c r="W459" s="304"/>
      <c r="X459" s="304"/>
      <c r="Y459" s="412"/>
      <c r="Z459" s="412"/>
      <c r="AA459" s="412"/>
      <c r="AB459" s="412"/>
      <c r="AC459" s="412"/>
      <c r="AD459" s="412"/>
      <c r="AE459" s="412"/>
      <c r="AF459" s="412"/>
      <c r="AG459" s="412"/>
      <c r="AH459" s="412"/>
      <c r="AI459" s="412"/>
      <c r="AJ459" s="412"/>
      <c r="AK459" s="412"/>
      <c r="AL459" s="412"/>
      <c r="AM459" s="306"/>
    </row>
    <row r="460" spans="1:39" ht="15" customHeight="1" hidden="1" outlineLevel="1">
      <c r="A460" s="522"/>
      <c r="B460" s="294"/>
      <c r="C460" s="291"/>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22"/>
      <c r="Z460" s="423"/>
      <c r="AA460" s="423"/>
      <c r="AB460" s="423"/>
      <c r="AC460" s="423"/>
      <c r="AD460" s="423"/>
      <c r="AE460" s="423"/>
      <c r="AF460" s="423"/>
      <c r="AG460" s="423"/>
      <c r="AH460" s="423"/>
      <c r="AI460" s="423"/>
      <c r="AJ460" s="423"/>
      <c r="AK460" s="423"/>
      <c r="AL460" s="423"/>
      <c r="AM460" s="297"/>
    </row>
    <row r="461" spans="1:39" ht="15" customHeight="1" hidden="1" outlineLevel="1">
      <c r="A461" s="522"/>
      <c r="B461" s="310"/>
      <c r="C461" s="312"/>
      <c r="D461" s="291"/>
      <c r="E461" s="291"/>
      <c r="F461" s="291"/>
      <c r="G461" s="291"/>
      <c r="H461" s="291"/>
      <c r="I461" s="291"/>
      <c r="J461" s="291"/>
      <c r="K461" s="291"/>
      <c r="L461" s="291"/>
      <c r="M461" s="291"/>
      <c r="N461" s="291"/>
      <c r="O461" s="291"/>
      <c r="P461" s="291"/>
      <c r="Q461" s="291"/>
      <c r="R461" s="291"/>
      <c r="S461" s="291"/>
      <c r="T461" s="291"/>
      <c r="U461" s="291"/>
      <c r="V461" s="291"/>
      <c r="W461" s="291"/>
      <c r="X461" s="291"/>
      <c r="Y461" s="416"/>
      <c r="Z461" s="416"/>
      <c r="AA461" s="416"/>
      <c r="AB461" s="416"/>
      <c r="AC461" s="416"/>
      <c r="AD461" s="416"/>
      <c r="AE461" s="416"/>
      <c r="AF461" s="416"/>
      <c r="AG461" s="416"/>
      <c r="AH461" s="416"/>
      <c r="AI461" s="416"/>
      <c r="AJ461" s="416"/>
      <c r="AK461" s="416"/>
      <c r="AL461" s="416"/>
      <c r="AM461" s="313"/>
    </row>
    <row r="462" spans="1:39" ht="15" customHeight="1" hidden="1" outlineLevel="1">
      <c r="A462" s="522"/>
      <c r="B462" s="314"/>
      <c r="C462" s="312"/>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6"/>
      <c r="Z462" s="417"/>
      <c r="AA462" s="416"/>
      <c r="AB462" s="416"/>
      <c r="AC462" s="416"/>
      <c r="AD462" s="416"/>
      <c r="AE462" s="416"/>
      <c r="AF462" s="416"/>
      <c r="AG462" s="416"/>
      <c r="AH462" s="416"/>
      <c r="AI462" s="416"/>
      <c r="AJ462" s="416"/>
      <c r="AK462" s="416"/>
      <c r="AL462" s="416"/>
      <c r="AM462" s="313"/>
    </row>
    <row r="463" spans="1:39" ht="15" customHeight="1" hidden="1" outlineLevel="1">
      <c r="A463" s="522"/>
      <c r="B463" s="314"/>
      <c r="C463" s="312"/>
      <c r="D463" s="316"/>
      <c r="E463" s="316"/>
      <c r="F463" s="316"/>
      <c r="G463" s="316"/>
      <c r="H463" s="316"/>
      <c r="I463" s="316"/>
      <c r="J463" s="316"/>
      <c r="K463" s="316"/>
      <c r="L463" s="316"/>
      <c r="M463" s="316"/>
      <c r="N463" s="291"/>
      <c r="O463" s="316"/>
      <c r="P463" s="316"/>
      <c r="Q463" s="316"/>
      <c r="R463" s="316"/>
      <c r="S463" s="316"/>
      <c r="T463" s="316"/>
      <c r="U463" s="316"/>
      <c r="V463" s="316"/>
      <c r="W463" s="316"/>
      <c r="X463" s="316"/>
      <c r="Y463" s="416"/>
      <c r="Z463" s="417"/>
      <c r="AA463" s="416"/>
      <c r="AB463" s="416"/>
      <c r="AC463" s="416"/>
      <c r="AD463" s="416"/>
      <c r="AE463" s="416"/>
      <c r="AF463" s="416"/>
      <c r="AG463" s="416"/>
      <c r="AH463" s="416"/>
      <c r="AI463" s="416"/>
      <c r="AJ463" s="416"/>
      <c r="AK463" s="416"/>
      <c r="AL463" s="416"/>
      <c r="AM463" s="313"/>
    </row>
    <row r="464" spans="1:39" ht="15" customHeight="1" hidden="1" outlineLevel="1">
      <c r="A464" s="522"/>
      <c r="B464" s="314"/>
      <c r="C464" s="312"/>
      <c r="D464" s="316"/>
      <c r="E464" s="316"/>
      <c r="F464" s="316"/>
      <c r="G464" s="316"/>
      <c r="H464" s="316"/>
      <c r="I464" s="316"/>
      <c r="J464" s="316"/>
      <c r="K464" s="316"/>
      <c r="L464" s="316"/>
      <c r="M464" s="316"/>
      <c r="N464" s="291"/>
      <c r="O464" s="316"/>
      <c r="P464" s="316"/>
      <c r="Q464" s="316"/>
      <c r="R464" s="316"/>
      <c r="S464" s="316"/>
      <c r="T464" s="316"/>
      <c r="U464" s="316"/>
      <c r="V464" s="316"/>
      <c r="W464" s="316"/>
      <c r="X464" s="316"/>
      <c r="Y464" s="416"/>
      <c r="Z464" s="416"/>
      <c r="AA464" s="416"/>
      <c r="AB464" s="416"/>
      <c r="AC464" s="416"/>
      <c r="AD464" s="416"/>
      <c r="AE464" s="416"/>
      <c r="AF464" s="416"/>
      <c r="AG464" s="416"/>
      <c r="AH464" s="416"/>
      <c r="AI464" s="416"/>
      <c r="AJ464" s="416"/>
      <c r="AK464" s="416"/>
      <c r="AL464" s="416"/>
      <c r="AM464" s="313"/>
    </row>
    <row r="465" spans="1:39" ht="15" customHeight="1" hidden="1" outlineLevel="1">
      <c r="A465" s="522"/>
      <c r="B465" s="314"/>
      <c r="C465" s="312"/>
      <c r="D465" s="316"/>
      <c r="E465" s="316"/>
      <c r="F465" s="316"/>
      <c r="G465" s="316"/>
      <c r="H465" s="316"/>
      <c r="I465" s="316"/>
      <c r="J465" s="316"/>
      <c r="K465" s="316"/>
      <c r="L465" s="316"/>
      <c r="M465" s="316"/>
      <c r="N465" s="291"/>
      <c r="O465" s="316"/>
      <c r="P465" s="316"/>
      <c r="Q465" s="316"/>
      <c r="R465" s="316"/>
      <c r="S465" s="316"/>
      <c r="T465" s="316"/>
      <c r="U465" s="316"/>
      <c r="V465" s="316"/>
      <c r="W465" s="316"/>
      <c r="X465" s="316"/>
      <c r="Y465" s="416"/>
      <c r="Z465" s="417"/>
      <c r="AA465" s="416"/>
      <c r="AB465" s="416"/>
      <c r="AC465" s="416"/>
      <c r="AD465" s="416"/>
      <c r="AE465" s="416"/>
      <c r="AF465" s="416"/>
      <c r="AG465" s="416"/>
      <c r="AH465" s="416"/>
      <c r="AI465" s="416"/>
      <c r="AJ465" s="416"/>
      <c r="AK465" s="416"/>
      <c r="AL465" s="416"/>
      <c r="AM465" s="313"/>
    </row>
    <row r="466" spans="1:39" ht="15" customHeight="1" hidden="1" outlineLevel="1">
      <c r="A466" s="522"/>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21"/>
      <c r="AA466" s="421"/>
      <c r="AB466" s="421"/>
      <c r="AC466" s="421"/>
      <c r="AD466" s="421"/>
      <c r="AE466" s="421"/>
      <c r="AF466" s="421"/>
      <c r="AG466" s="421"/>
      <c r="AH466" s="421"/>
      <c r="AI466" s="421"/>
      <c r="AJ466" s="421"/>
      <c r="AK466" s="421"/>
      <c r="AL466" s="421"/>
      <c r="AM466" s="306"/>
    </row>
    <row r="467" spans="1:39" ht="15" customHeight="1" hidden="1" outlineLevel="1">
      <c r="A467" s="522"/>
      <c r="B467" s="315"/>
      <c r="C467" s="305"/>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22"/>
      <c r="Z467" s="422"/>
      <c r="AA467" s="412"/>
      <c r="AB467" s="412"/>
      <c r="AC467" s="412"/>
      <c r="AD467" s="412"/>
      <c r="AE467" s="412"/>
      <c r="AF467" s="412"/>
      <c r="AG467" s="412"/>
      <c r="AH467" s="412"/>
      <c r="AI467" s="412"/>
      <c r="AJ467" s="412"/>
      <c r="AK467" s="412"/>
      <c r="AL467" s="412"/>
      <c r="AM467" s="306"/>
    </row>
    <row r="468" spans="1:39" ht="15" customHeight="1" hidden="1" outlineLevel="1">
      <c r="A468" s="522"/>
      <c r="B468" s="315"/>
      <c r="C468" s="305"/>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40" ht="15" customHeight="1" hidden="1" outlineLevel="1">
      <c r="A469" s="522"/>
      <c r="B469" s="315"/>
      <c r="C469" s="305"/>
      <c r="D469" s="291"/>
      <c r="E469" s="291"/>
      <c r="F469" s="291"/>
      <c r="G469" s="291"/>
      <c r="H469" s="291"/>
      <c r="I469" s="291"/>
      <c r="J469" s="291"/>
      <c r="K469" s="291"/>
      <c r="L469" s="291"/>
      <c r="M469" s="291"/>
      <c r="N469" s="467"/>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1"/>
      <c r="AN469" s="620"/>
    </row>
    <row r="470" spans="1:39" ht="15" hidden="1" outlineLevel="1">
      <c r="A470" s="522"/>
      <c r="B470" s="315"/>
      <c r="C470" s="305"/>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12"/>
      <c r="Z470" s="412"/>
      <c r="AA470" s="412"/>
      <c r="AB470" s="412"/>
      <c r="AC470" s="412"/>
      <c r="AD470" s="412"/>
      <c r="AE470" s="412"/>
      <c r="AF470" s="412"/>
      <c r="AG470" s="412"/>
      <c r="AH470" s="412"/>
      <c r="AI470" s="412"/>
      <c r="AJ470" s="412"/>
      <c r="AK470" s="412"/>
      <c r="AL470" s="412"/>
      <c r="AM470" s="306"/>
    </row>
    <row r="471" spans="1:39" s="283" customFormat="1" ht="15" hidden="1" outlineLevel="1">
      <c r="A471" s="522"/>
      <c r="B471" s="324"/>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12"/>
      <c r="Z471" s="412"/>
      <c r="AA471" s="412"/>
      <c r="AB471" s="412"/>
      <c r="AC471" s="412"/>
      <c r="AD471" s="412"/>
      <c r="AE471" s="416"/>
      <c r="AF471" s="416"/>
      <c r="AG471" s="416"/>
      <c r="AH471" s="416"/>
      <c r="AI471" s="416"/>
      <c r="AJ471" s="416"/>
      <c r="AK471" s="416"/>
      <c r="AL471" s="416"/>
      <c r="AM471" s="313"/>
    </row>
    <row r="472" spans="1:39" ht="15" hidden="1" outlineLevel="1">
      <c r="A472" s="522"/>
      <c r="B472" s="294"/>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t="15" hidden="1" outlineLevel="1">
      <c r="A473" s="522"/>
      <c r="B473" s="322"/>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3"/>
      <c r="Z473" s="424"/>
      <c r="AA473" s="424"/>
      <c r="AB473" s="424"/>
      <c r="AC473" s="424"/>
      <c r="AD473" s="424"/>
      <c r="AE473" s="424"/>
      <c r="AF473" s="424"/>
      <c r="AG473" s="424"/>
      <c r="AH473" s="424"/>
      <c r="AI473" s="424"/>
      <c r="AJ473" s="424"/>
      <c r="AK473" s="424"/>
      <c r="AL473" s="424"/>
      <c r="AM473" s="297"/>
    </row>
    <row r="474" spans="1:39" ht="15" hidden="1" outlineLevel="1">
      <c r="A474" s="522"/>
      <c r="B474" s="322"/>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12"/>
      <c r="Z474" s="412"/>
      <c r="AA474" s="412"/>
      <c r="AB474" s="412"/>
      <c r="AC474" s="412"/>
      <c r="AD474" s="412"/>
      <c r="AE474" s="412"/>
      <c r="AF474" s="412"/>
      <c r="AG474" s="412"/>
      <c r="AH474" s="412"/>
      <c r="AI474" s="412"/>
      <c r="AJ474" s="412"/>
      <c r="AK474" s="412"/>
      <c r="AL474" s="412"/>
      <c r="AM474" s="306"/>
    </row>
    <row r="475" spans="1:39" ht="15.75" hidden="1" outlineLevel="1">
      <c r="A475" s="522"/>
      <c r="B475" s="323"/>
      <c r="C475" s="300"/>
      <c r="D475" s="291"/>
      <c r="E475" s="291"/>
      <c r="F475" s="291"/>
      <c r="G475" s="291"/>
      <c r="H475" s="291"/>
      <c r="I475" s="291"/>
      <c r="J475" s="291"/>
      <c r="K475" s="291"/>
      <c r="L475" s="291"/>
      <c r="M475" s="291"/>
      <c r="N475" s="300"/>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 customHeight="1" hidden="1" outlineLevel="1">
      <c r="A476" s="522"/>
      <c r="B476" s="294"/>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customHeight="1" hidden="1" outlineLevel="1">
      <c r="A477" s="522"/>
      <c r="B477" s="294"/>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ht="15" customHeight="1" hidden="1" outlineLevel="1">
      <c r="A478" s="522"/>
      <c r="B478" s="430"/>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ht="15" customHeight="1" hidden="1" outlineLevel="1">
      <c r="A479" s="522"/>
      <c r="B479" s="294"/>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25"/>
      <c r="AA479" s="425"/>
      <c r="AB479" s="425"/>
      <c r="AC479" s="425"/>
      <c r="AD479" s="425"/>
      <c r="AE479" s="425"/>
      <c r="AF479" s="425"/>
      <c r="AG479" s="425"/>
      <c r="AH479" s="425"/>
      <c r="AI479" s="425"/>
      <c r="AJ479" s="425"/>
      <c r="AK479" s="425"/>
      <c r="AL479" s="425"/>
      <c r="AM479" s="306"/>
    </row>
    <row r="480" spans="1:39" ht="15" customHeight="1" hidden="1" outlineLevel="1">
      <c r="A480" s="522"/>
      <c r="B480" s="294"/>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12"/>
      <c r="Z480" s="425"/>
      <c r="AA480" s="425"/>
      <c r="AB480" s="425"/>
      <c r="AC480" s="425"/>
      <c r="AD480" s="425"/>
      <c r="AE480" s="425"/>
      <c r="AF480" s="425"/>
      <c r="AG480" s="425"/>
      <c r="AH480" s="425"/>
      <c r="AI480" s="425"/>
      <c r="AJ480" s="425"/>
      <c r="AK480" s="425"/>
      <c r="AL480" s="425"/>
      <c r="AM480" s="306"/>
    </row>
    <row r="481" spans="1:39" ht="15" customHeight="1" hidden="1" outlineLevel="1">
      <c r="A481" s="522"/>
      <c r="B481" s="294"/>
      <c r="C481" s="291"/>
      <c r="D481" s="291"/>
      <c r="E481" s="291"/>
      <c r="F481" s="291"/>
      <c r="G481" s="291"/>
      <c r="H481" s="291"/>
      <c r="I481" s="291"/>
      <c r="J481" s="291"/>
      <c r="K481" s="291"/>
      <c r="L481" s="291"/>
      <c r="M481" s="291"/>
      <c r="N481" s="291"/>
      <c r="O481" s="291"/>
      <c r="P481" s="291"/>
      <c r="Q481" s="291"/>
      <c r="R481" s="291"/>
      <c r="S481" s="291"/>
      <c r="T481" s="291"/>
      <c r="U481" s="291"/>
      <c r="V481" s="291"/>
      <c r="W481" s="291"/>
      <c r="X481" s="291"/>
      <c r="Y481" s="412"/>
      <c r="Z481" s="425"/>
      <c r="AA481" s="425"/>
      <c r="AB481" s="425"/>
      <c r="AC481" s="425"/>
      <c r="AD481" s="425"/>
      <c r="AE481" s="425"/>
      <c r="AF481" s="425"/>
      <c r="AG481" s="425"/>
      <c r="AH481" s="425"/>
      <c r="AI481" s="425"/>
      <c r="AJ481" s="425"/>
      <c r="AK481" s="425"/>
      <c r="AL481" s="425"/>
      <c r="AM481" s="306"/>
    </row>
    <row r="482" spans="1:39" ht="15" customHeight="1" hidden="1" outlineLevel="1">
      <c r="A482" s="522"/>
      <c r="B482" s="294"/>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 customHeight="1" hidden="1" outlineLevel="1">
      <c r="A483" s="522"/>
      <c r="B483" s="294"/>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customHeight="1" hidden="1" outlineLevel="1">
      <c r="A484" s="522"/>
      <c r="B484" s="294"/>
      <c r="C484" s="291"/>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12"/>
      <c r="Z484" s="425"/>
      <c r="AA484" s="425"/>
      <c r="AB484" s="425"/>
      <c r="AC484" s="425"/>
      <c r="AD484" s="425"/>
      <c r="AE484" s="425"/>
      <c r="AF484" s="425"/>
      <c r="AG484" s="425"/>
      <c r="AH484" s="425"/>
      <c r="AI484" s="425"/>
      <c r="AJ484" s="425"/>
      <c r="AK484" s="425"/>
      <c r="AL484" s="425"/>
      <c r="AM484" s="306"/>
    </row>
    <row r="485" spans="1:39" ht="15" customHeight="1" hidden="1" outlineLevel="1">
      <c r="A485" s="522"/>
      <c r="B485" s="294"/>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 customHeight="1" hidden="1" outlineLevel="1">
      <c r="A486" s="522"/>
      <c r="B486" s="428"/>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customHeight="1" hidden="1" outlineLevel="1">
      <c r="A487" s="522"/>
      <c r="B487" s="428"/>
      <c r="C487" s="291"/>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25"/>
      <c r="AA487" s="425"/>
      <c r="AB487" s="425"/>
      <c r="AC487" s="425"/>
      <c r="AD487" s="425"/>
      <c r="AE487" s="425"/>
      <c r="AF487" s="425"/>
      <c r="AG487" s="425"/>
      <c r="AH487" s="425"/>
      <c r="AI487" s="425"/>
      <c r="AJ487" s="425"/>
      <c r="AK487" s="425"/>
      <c r="AL487" s="425"/>
      <c r="AM487" s="306"/>
    </row>
    <row r="488" spans="1:39" ht="15" customHeight="1" hidden="1" outlineLevel="1">
      <c r="A488" s="522"/>
      <c r="B488" s="428"/>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39" ht="15" customHeight="1" hidden="1" outlineLevel="1">
      <c r="A489" s="522"/>
      <c r="B489" s="428"/>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 customHeight="1" hidden="1" outlineLevel="1">
      <c r="A490" s="522"/>
      <c r="B490" s="431"/>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2"/>
      <c r="Z490" s="425"/>
      <c r="AA490" s="425"/>
      <c r="AB490" s="425"/>
      <c r="AC490" s="425"/>
      <c r="AD490" s="425"/>
      <c r="AE490" s="425"/>
      <c r="AF490" s="425"/>
      <c r="AG490" s="425"/>
      <c r="AH490" s="425"/>
      <c r="AI490" s="425"/>
      <c r="AJ490" s="425"/>
      <c r="AK490" s="425"/>
      <c r="AL490" s="425"/>
      <c r="AM490" s="306"/>
    </row>
    <row r="491" spans="1:39" ht="15" customHeight="1" hidden="1" outlineLevel="1">
      <c r="A491" s="522"/>
      <c r="B491" s="428"/>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ht="15" customHeight="1" hidden="1" outlineLevel="1">
      <c r="A492" s="522"/>
      <c r="B492" s="428"/>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15" customHeight="1" hidden="1" outlineLevel="1">
      <c r="A493" s="522"/>
      <c r="B493" s="428"/>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12"/>
      <c r="Z493" s="425"/>
      <c r="AA493" s="425"/>
      <c r="AB493" s="425"/>
      <c r="AC493" s="425"/>
      <c r="AD493" s="425"/>
      <c r="AE493" s="425"/>
      <c r="AF493" s="425"/>
      <c r="AG493" s="425"/>
      <c r="AH493" s="425"/>
      <c r="AI493" s="425"/>
      <c r="AJ493" s="425"/>
      <c r="AK493" s="425"/>
      <c r="AL493" s="425"/>
      <c r="AM493" s="306"/>
    </row>
    <row r="494" spans="1:39" ht="15" customHeight="1" hidden="1" outlineLevel="1">
      <c r="A494" s="522"/>
      <c r="B494" s="428"/>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15" customHeight="1" hidden="1" outlineLevel="1">
      <c r="A495" s="522"/>
      <c r="B495" s="428"/>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15" customHeight="1" hidden="1" outlineLevel="1">
      <c r="A496" s="522"/>
      <c r="B496" s="428"/>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ht="15" customHeight="1" hidden="1" outlineLevel="1">
      <c r="A497" s="522"/>
      <c r="B497" s="428"/>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15" customHeight="1" hidden="1" outlineLevel="1">
      <c r="A498" s="522"/>
      <c r="B498" s="428"/>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15" customHeight="1" hidden="1" outlineLevel="1">
      <c r="A499" s="522"/>
      <c r="B499" s="428"/>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15" customHeight="1" hidden="1" outlineLevel="1">
      <c r="A500" s="522"/>
      <c r="B500" s="428"/>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15" customHeight="1" hidden="1" outlineLevel="1">
      <c r="A501" s="522"/>
      <c r="B501" s="428"/>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15" customHeight="1" hidden="1" outlineLevel="1">
      <c r="A502" s="522"/>
      <c r="B502" s="428"/>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15" customHeight="1" hidden="1" outlineLevel="1">
      <c r="A503" s="522"/>
      <c r="B503" s="428"/>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15" customHeight="1" hidden="1" outlineLevel="1">
      <c r="A504" s="522"/>
      <c r="B504" s="294"/>
      <c r="C504" s="305"/>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301"/>
      <c r="Z504" s="301"/>
      <c r="AA504" s="301"/>
      <c r="AB504" s="301"/>
      <c r="AC504" s="301"/>
      <c r="AD504" s="301"/>
      <c r="AE504" s="301"/>
      <c r="AF504" s="301"/>
      <c r="AG504" s="301"/>
      <c r="AH504" s="301"/>
      <c r="AI504" s="301"/>
      <c r="AJ504" s="301"/>
      <c r="AK504" s="301"/>
      <c r="AL504" s="301"/>
      <c r="AM504" s="306"/>
    </row>
    <row r="505" spans="2:39" ht="15.75" collapsed="1">
      <c r="B505" s="327" t="s">
        <v>315</v>
      </c>
      <c r="C505" s="329"/>
      <c r="D505" s="329">
        <f>SUM(D456:D503)</f>
        <v>0</v>
      </c>
      <c r="E505" s="329"/>
      <c r="F505" s="329"/>
      <c r="G505" s="329"/>
      <c r="H505" s="329"/>
      <c r="I505" s="329"/>
      <c r="J505" s="329"/>
      <c r="K505" s="329"/>
      <c r="L505" s="329"/>
      <c r="M505" s="329"/>
      <c r="N505" s="329"/>
      <c r="O505" s="329">
        <f>SUM(O456:O503)</f>
        <v>0</v>
      </c>
      <c r="P505" s="329"/>
      <c r="Q505" s="329"/>
      <c r="R505" s="329"/>
      <c r="S505" s="329"/>
      <c r="T505" s="329"/>
      <c r="U505" s="329"/>
      <c r="V505" s="329"/>
      <c r="W505" s="329"/>
      <c r="X505" s="329"/>
      <c r="Y505" s="329">
        <f>IF(Y455="kWh",SUMPRODUCT(D456:D503,Y456:Y503))</f>
        <v>0</v>
      </c>
      <c r="Z505" s="329">
        <f>IF(Z455="kWh",SUMPRODUCT(D456:D503,Z456:Z503))</f>
        <v>0</v>
      </c>
      <c r="AA505" s="329">
        <f>IF(AA455="kw",SUMPRODUCT(N456:N503,O456:O503,AA456:AA503),SUMPRODUCT(D456:D503,AA456:AA503))</f>
        <v>0</v>
      </c>
      <c r="AB505" s="329">
        <f>IF(AB455="kw",SUMPRODUCT(N456:N503,O456:O503,AB456:AB503),SUMPRODUCT(D456:D503,AB456:AB503))</f>
        <v>0</v>
      </c>
      <c r="AC505" s="329">
        <f>IF(AC455="kw",SUMPRODUCT(N456:N503,O456:O503,AC456:AC503),SUMPRODUCT(D456:D503,AC456:AC503))</f>
        <v>0</v>
      </c>
      <c r="AD505" s="329">
        <f>IF(AD455="kw",SUMPRODUCT(N456:N503,O456:O503,AD456:AD503),SUMPRODUCT(D456:D503,AD456:AD503))</f>
        <v>0</v>
      </c>
      <c r="AE505" s="329">
        <f>IF(AE455="kw",SUMPRODUCT(N456:N503,O456:O503,AE456:AE503),SUMPRODUCT(D456:D503,AE456:AE503))</f>
        <v>0</v>
      </c>
      <c r="AF505" s="329">
        <f>IF(AF455="kw",SUMPRODUCT(N456:N503,O456:O503,AF456:AF503),SUMPRODUCT(D456:D503,AF456:AF503))</f>
        <v>0</v>
      </c>
      <c r="AG505" s="329">
        <f>IF(AG455="kw",SUMPRODUCT(N456:N503,O456:O503,AG456:AG503),SUMPRODUCT(D456:D503,AG456:AG503))</f>
        <v>0</v>
      </c>
      <c r="AH505" s="329">
        <f>IF(AH455="kw",SUMPRODUCT(N456:N503,O456:O503,AH456:AH503),SUMPRODUCT(D456:D503,AH456:AH503))</f>
        <v>0</v>
      </c>
      <c r="AI505" s="329">
        <f>IF(AI455="kw",SUMPRODUCT(N456:N503,O456:O503,AI456:AI503),SUMPRODUCT(D456:D503,AI456:AI503))</f>
        <v>0</v>
      </c>
      <c r="AJ505" s="329">
        <f>IF(AJ455="kw",SUMPRODUCT(N456:N503,O456:O503,AJ456:AJ503),SUMPRODUCT(D456:D503,AJ456:AJ503))</f>
        <v>0</v>
      </c>
      <c r="AK505" s="329">
        <f>IF(AK455="kw",SUMPRODUCT(N456:N503,O456:O503,AK456:AK503),SUMPRODUCT(D456:D503,AK456:AK503))</f>
        <v>0</v>
      </c>
      <c r="AL505" s="329">
        <f>IF(AL455="kw",SUMPRODUCT(N456:N503,O456:O503,AL456:AL503),SUMPRODUCT(D456:D503,AL456:AL503))</f>
        <v>0</v>
      </c>
      <c r="AM505" s="330"/>
    </row>
    <row r="506" spans="2:39" ht="15.75">
      <c r="B506" s="391" t="s">
        <v>316</v>
      </c>
      <c r="C506" s="392"/>
      <c r="D506" s="392"/>
      <c r="E506" s="392"/>
      <c r="F506" s="392"/>
      <c r="G506" s="392"/>
      <c r="H506" s="392"/>
      <c r="I506" s="392"/>
      <c r="J506" s="392"/>
      <c r="K506" s="392"/>
      <c r="L506" s="392"/>
      <c r="M506" s="392"/>
      <c r="N506" s="392"/>
      <c r="O506" s="392"/>
      <c r="P506" s="392"/>
      <c r="Q506" s="392"/>
      <c r="R506" s="392"/>
      <c r="S506" s="392"/>
      <c r="T506" s="392"/>
      <c r="U506" s="392"/>
      <c r="V506" s="392"/>
      <c r="W506" s="392"/>
      <c r="X506" s="392"/>
      <c r="Y506" s="392">
        <f>HLOOKUP(Y380,'2. LRAMVA Threshold'!$B$42:$Q$53,12,FALSE)</f>
        <v>0</v>
      </c>
      <c r="Z506" s="392">
        <f>HLOOKUP(Z380,'2. LRAMVA Threshold'!$B$42:$Q$53,12,FALSE)</f>
        <v>0</v>
      </c>
      <c r="AA506" s="392">
        <f>HLOOKUP(AA380,'2. LRAMVA Threshold'!$B$42:$Q$53,12,FALSE)</f>
        <v>0</v>
      </c>
      <c r="AB506" s="392">
        <f>HLOOKUP(AB380,'2. LRAMVA Threshold'!$B$42:$Q$53,12,FALSE)</f>
        <v>0</v>
      </c>
      <c r="AC506" s="392">
        <f>HLOOKUP(AC380,'2. LRAMVA Threshold'!$B$42:$Q$53,12,FALSE)</f>
        <v>0</v>
      </c>
      <c r="AD506" s="392">
        <f>HLOOKUP(AD380,'2. LRAMVA Threshold'!$B$42:$Q$53,12,FALSE)</f>
        <v>0</v>
      </c>
      <c r="AE506" s="392">
        <f>HLOOKUP(AE380,'2. LRAMVA Threshold'!$B$42:$Q$53,12,FALSE)</f>
        <v>0</v>
      </c>
      <c r="AF506" s="392">
        <f>HLOOKUP(AF380,'2. LRAMVA Threshold'!$B$42:$Q$53,12,FALSE)</f>
        <v>0</v>
      </c>
      <c r="AG506" s="392">
        <f>HLOOKUP(AG380,'2. LRAMVA Threshold'!$B$42:$Q$53,12,FALSE)</f>
        <v>0</v>
      </c>
      <c r="AH506" s="392">
        <f>HLOOKUP(AH380,'2. LRAMVA Threshold'!$B$42:$Q$53,12,FALSE)</f>
        <v>0</v>
      </c>
      <c r="AI506" s="392">
        <f>HLOOKUP(AI380,'2. LRAMVA Threshold'!$B$42:$Q$53,12,FALSE)</f>
        <v>0</v>
      </c>
      <c r="AJ506" s="392">
        <f>HLOOKUP(AJ380,'2. LRAMVA Threshold'!$B$42:$Q$53,12,FALSE)</f>
        <v>0</v>
      </c>
      <c r="AK506" s="392">
        <f>HLOOKUP(AK380,'2. LRAMVA Threshold'!$B$42:$Q$53,12,FALSE)</f>
        <v>0</v>
      </c>
      <c r="AL506" s="392">
        <f>HLOOKUP(AL380,'2. LRAMVA Threshold'!$B$42:$Q$53,12,FALSE)</f>
        <v>0</v>
      </c>
      <c r="AM506" s="442"/>
    </row>
    <row r="507" spans="2:39" ht="15">
      <c r="B507" s="394"/>
      <c r="C507" s="432"/>
      <c r="D507" s="433"/>
      <c r="E507" s="433"/>
      <c r="F507" s="433"/>
      <c r="G507" s="433"/>
      <c r="H507" s="433"/>
      <c r="I507" s="433"/>
      <c r="J507" s="433"/>
      <c r="K507" s="433"/>
      <c r="L507" s="433"/>
      <c r="M507" s="433"/>
      <c r="N507" s="433"/>
      <c r="O507" s="434"/>
      <c r="P507" s="433"/>
      <c r="Q507" s="433"/>
      <c r="R507" s="433"/>
      <c r="S507" s="435"/>
      <c r="T507" s="435"/>
      <c r="U507" s="435"/>
      <c r="V507" s="435"/>
      <c r="W507" s="433"/>
      <c r="X507" s="433"/>
      <c r="Y507" s="436"/>
      <c r="Z507" s="436"/>
      <c r="AA507" s="436"/>
      <c r="AB507" s="436"/>
      <c r="AC507" s="436"/>
      <c r="AD507" s="436"/>
      <c r="AE507" s="436"/>
      <c r="AF507" s="399"/>
      <c r="AG507" s="399"/>
      <c r="AH507" s="399"/>
      <c r="AI507" s="399"/>
      <c r="AJ507" s="399"/>
      <c r="AK507" s="399"/>
      <c r="AL507" s="399"/>
      <c r="AM507" s="400"/>
    </row>
    <row r="508" spans="2:39" ht="15">
      <c r="B508" s="324" t="s">
        <v>317</v>
      </c>
      <c r="C508" s="338"/>
      <c r="D508" s="338"/>
      <c r="E508" s="376"/>
      <c r="F508" s="376"/>
      <c r="G508" s="376"/>
      <c r="H508" s="376"/>
      <c r="I508" s="376"/>
      <c r="J508" s="376"/>
      <c r="K508" s="376"/>
      <c r="L508" s="376"/>
      <c r="M508" s="376"/>
      <c r="N508" s="376"/>
      <c r="O508" s="291"/>
      <c r="P508" s="340"/>
      <c r="Q508" s="340"/>
      <c r="R508" s="340"/>
      <c r="S508" s="339"/>
      <c r="T508" s="339"/>
      <c r="U508" s="339"/>
      <c r="V508" s="339"/>
      <c r="W508" s="340"/>
      <c r="X508" s="340"/>
      <c r="Y508" s="341">
        <f>HLOOKUP(Y$35,'3.  Distribution Rates'!$C$122:$P$133,12,FALSE)</f>
        <v>0</v>
      </c>
      <c r="Z508" s="341">
        <f>HLOOKUP(Z$35,'3.  Distribution Rates'!$C$122:$P$133,12,FALSE)</f>
        <v>0</v>
      </c>
      <c r="AA508" s="341">
        <f>HLOOKUP(AA$35,'3.  Distribution Rates'!$C$122:$P$133,12,FALSE)</f>
        <v>0</v>
      </c>
      <c r="AB508" s="341">
        <f>HLOOKUP(AB$35,'3.  Distribution Rates'!$C$122:$P$133,12,FALSE)</f>
        <v>0</v>
      </c>
      <c r="AC508" s="341">
        <f>HLOOKUP(AC$35,'3.  Distribution Rates'!$C$122:$P$133,12,FALSE)</f>
        <v>0</v>
      </c>
      <c r="AD508" s="341">
        <f>HLOOKUP(AD$35,'3.  Distribution Rates'!$C$122:$P$133,12,FALSE)</f>
        <v>0</v>
      </c>
      <c r="AE508" s="341">
        <f>HLOOKUP(AE$35,'3.  Distribution Rates'!$C$122:$P$133,12,FALSE)</f>
        <v>0</v>
      </c>
      <c r="AF508" s="341">
        <f>HLOOKUP(AF$35,'3.  Distribution Rates'!$C$122:$P$133,12,FALSE)</f>
        <v>0</v>
      </c>
      <c r="AG508" s="341">
        <f>HLOOKUP(AG$35,'3.  Distribution Rates'!$C$122:$P$133,12,FALSE)</f>
        <v>0</v>
      </c>
      <c r="AH508" s="341">
        <f>HLOOKUP(AH$35,'3.  Distribution Rates'!$C$122:$P$133,12,FALSE)</f>
        <v>0</v>
      </c>
      <c r="AI508" s="341">
        <f>HLOOKUP(AI$35,'3.  Distribution Rates'!$C$122:$P$133,12,FALSE)</f>
        <v>0</v>
      </c>
      <c r="AJ508" s="341">
        <f>HLOOKUP(AJ$35,'3.  Distribution Rates'!$C$122:$P$133,12,FALSE)</f>
        <v>0</v>
      </c>
      <c r="AK508" s="341">
        <f>HLOOKUP(AK$35,'3.  Distribution Rates'!$C$122:$P$133,12,FALSE)</f>
        <v>0</v>
      </c>
      <c r="AL508" s="341">
        <f>HLOOKUP(AL$35,'3.  Distribution Rates'!$C$122:$P$133,12,FALSE)</f>
        <v>0</v>
      </c>
      <c r="AM508" s="444"/>
    </row>
    <row r="509" spans="2:39" ht="15">
      <c r="B509" s="324" t="s">
        <v>321</v>
      </c>
      <c r="C509" s="345"/>
      <c r="D509" s="309"/>
      <c r="E509" s="279"/>
      <c r="F509" s="279"/>
      <c r="G509" s="279"/>
      <c r="H509" s="279"/>
      <c r="I509" s="279"/>
      <c r="J509" s="279"/>
      <c r="K509" s="279"/>
      <c r="L509" s="279"/>
      <c r="M509" s="279"/>
      <c r="N509" s="279"/>
      <c r="O509" s="291"/>
      <c r="P509" s="279"/>
      <c r="Q509" s="279"/>
      <c r="R509" s="279"/>
      <c r="S509" s="309"/>
      <c r="T509" s="309"/>
      <c r="U509" s="309"/>
      <c r="V509" s="309"/>
      <c r="W509" s="279"/>
      <c r="X509" s="279"/>
      <c r="Y509" s="378">
        <f>'4.  2011-2014 LRAM'!Y143*Y508</f>
        <v>0</v>
      </c>
      <c r="Z509" s="378">
        <f>'4.  2011-2014 LRAM'!Z143*Z508</f>
        <v>0</v>
      </c>
      <c r="AA509" s="378">
        <f>'4.  2011-2014 LRAM'!AA143*AA508</f>
        <v>0</v>
      </c>
      <c r="AB509" s="378">
        <f>'4.  2011-2014 LRAM'!AB143*AB508</f>
        <v>0</v>
      </c>
      <c r="AC509" s="378">
        <f>'4.  2011-2014 LRAM'!AC143*AC508</f>
        <v>0</v>
      </c>
      <c r="AD509" s="378">
        <f>'4.  2011-2014 LRAM'!AD143*AD508</f>
        <v>0</v>
      </c>
      <c r="AE509" s="378">
        <f>'4.  2011-2014 LRAM'!AE143*AE508</f>
        <v>0</v>
      </c>
      <c r="AF509" s="378">
        <f>'4.  2011-2014 LRAM'!AF143*AF508</f>
        <v>0</v>
      </c>
      <c r="AG509" s="378">
        <f>'4.  2011-2014 LRAM'!AG143*AG508</f>
        <v>0</v>
      </c>
      <c r="AH509" s="378">
        <f>'4.  2011-2014 LRAM'!AH143*AH508</f>
        <v>0</v>
      </c>
      <c r="AI509" s="378">
        <f>'4.  2011-2014 LRAM'!AI143*AI508</f>
        <v>0</v>
      </c>
      <c r="AJ509" s="378">
        <f>'4.  2011-2014 LRAM'!AJ143*AJ508</f>
        <v>0</v>
      </c>
      <c r="AK509" s="378">
        <f>'4.  2011-2014 LRAM'!AK143*AK508</f>
        <v>0</v>
      </c>
      <c r="AL509" s="378">
        <f>'4.  2011-2014 LRAM'!AL143*AL508</f>
        <v>0</v>
      </c>
      <c r="AM509" s="619">
        <f>SUM(Y509:AL509)</f>
        <v>0</v>
      </c>
    </row>
    <row r="510" spans="2:39" ht="15">
      <c r="B510" s="324" t="s">
        <v>322</v>
      </c>
      <c r="C510" s="345"/>
      <c r="D510" s="309"/>
      <c r="E510" s="279"/>
      <c r="F510" s="279"/>
      <c r="G510" s="279"/>
      <c r="H510" s="279"/>
      <c r="I510" s="279"/>
      <c r="J510" s="279"/>
      <c r="K510" s="279"/>
      <c r="L510" s="279"/>
      <c r="M510" s="279"/>
      <c r="N510" s="279"/>
      <c r="O510" s="291"/>
      <c r="P510" s="279"/>
      <c r="Q510" s="279"/>
      <c r="R510" s="279"/>
      <c r="S510" s="309"/>
      <c r="T510" s="309"/>
      <c r="U510" s="309"/>
      <c r="V510" s="309"/>
      <c r="W510" s="279"/>
      <c r="X510" s="279"/>
      <c r="Y510" s="378">
        <f>'4.  2011-2014 LRAM'!Y272*Y508</f>
        <v>0</v>
      </c>
      <c r="Z510" s="378">
        <f>'4.  2011-2014 LRAM'!Z272*Z508</f>
        <v>0</v>
      </c>
      <c r="AA510" s="378">
        <f>'4.  2011-2014 LRAM'!AA272*AA508</f>
        <v>0</v>
      </c>
      <c r="AB510" s="378">
        <f>'4.  2011-2014 LRAM'!AB272*AB508</f>
        <v>0</v>
      </c>
      <c r="AC510" s="378">
        <f>'4.  2011-2014 LRAM'!AC272*AC508</f>
        <v>0</v>
      </c>
      <c r="AD510" s="378">
        <f>'4.  2011-2014 LRAM'!AD272*AD508</f>
        <v>0</v>
      </c>
      <c r="AE510" s="378">
        <f>'4.  2011-2014 LRAM'!AE272*AE508</f>
        <v>0</v>
      </c>
      <c r="AF510" s="378">
        <f>'4.  2011-2014 LRAM'!AF272*AF508</f>
        <v>0</v>
      </c>
      <c r="AG510" s="378">
        <f>'4.  2011-2014 LRAM'!AG272*AG508</f>
        <v>0</v>
      </c>
      <c r="AH510" s="378">
        <f>'4.  2011-2014 LRAM'!AH272*AH508</f>
        <v>0</v>
      </c>
      <c r="AI510" s="378">
        <f>'4.  2011-2014 LRAM'!AI272*AI508</f>
        <v>0</v>
      </c>
      <c r="AJ510" s="378">
        <f>'4.  2011-2014 LRAM'!AJ272*AJ508</f>
        <v>0</v>
      </c>
      <c r="AK510" s="378">
        <f>'4.  2011-2014 LRAM'!AK272*AK508</f>
        <v>0</v>
      </c>
      <c r="AL510" s="378">
        <f>'4.  2011-2014 LRAM'!AL272*AL508</f>
        <v>0</v>
      </c>
      <c r="AM510" s="619">
        <f>SUM(Y510:AL510)</f>
        <v>0</v>
      </c>
    </row>
    <row r="511" spans="2:39" ht="15">
      <c r="B511" s="324" t="s">
        <v>323</v>
      </c>
      <c r="C511" s="345"/>
      <c r="D511" s="309"/>
      <c r="E511" s="279"/>
      <c r="F511" s="279"/>
      <c r="G511" s="279"/>
      <c r="H511" s="279"/>
      <c r="I511" s="279"/>
      <c r="J511" s="279"/>
      <c r="K511" s="279"/>
      <c r="L511" s="279"/>
      <c r="M511" s="279"/>
      <c r="N511" s="279"/>
      <c r="O511" s="291"/>
      <c r="P511" s="279"/>
      <c r="Q511" s="279"/>
      <c r="R511" s="279"/>
      <c r="S511" s="309"/>
      <c r="T511" s="309"/>
      <c r="U511" s="309"/>
      <c r="V511" s="309"/>
      <c r="W511" s="279"/>
      <c r="X511" s="279"/>
      <c r="Y511" s="378">
        <f>'4.  2011-2014 LRAM'!Y401*Y508</f>
        <v>0</v>
      </c>
      <c r="Z511" s="378">
        <f>'4.  2011-2014 LRAM'!Z401*Z508</f>
        <v>0</v>
      </c>
      <c r="AA511" s="378">
        <f>'4.  2011-2014 LRAM'!AA401*AA508</f>
        <v>0</v>
      </c>
      <c r="AB511" s="378">
        <f>'4.  2011-2014 LRAM'!AB401*AB508</f>
        <v>0</v>
      </c>
      <c r="AC511" s="378">
        <f>'4.  2011-2014 LRAM'!AC401*AC508</f>
        <v>0</v>
      </c>
      <c r="AD511" s="378">
        <f>'4.  2011-2014 LRAM'!AD401*AD508</f>
        <v>0</v>
      </c>
      <c r="AE511" s="378">
        <f>'4.  2011-2014 LRAM'!AE401*AE508</f>
        <v>0</v>
      </c>
      <c r="AF511" s="378">
        <f>'4.  2011-2014 LRAM'!AF401*AF508</f>
        <v>0</v>
      </c>
      <c r="AG511" s="378">
        <f>'4.  2011-2014 LRAM'!AG401*AG508</f>
        <v>0</v>
      </c>
      <c r="AH511" s="378">
        <f>'4.  2011-2014 LRAM'!AH401*AH508</f>
        <v>0</v>
      </c>
      <c r="AI511" s="378">
        <f>'4.  2011-2014 LRAM'!AI401*AI508</f>
        <v>0</v>
      </c>
      <c r="AJ511" s="378">
        <f>'4.  2011-2014 LRAM'!AJ401*AJ508</f>
        <v>0</v>
      </c>
      <c r="AK511" s="378">
        <f>'4.  2011-2014 LRAM'!AK401*AK508</f>
        <v>0</v>
      </c>
      <c r="AL511" s="378">
        <f>'4.  2011-2014 LRAM'!AL401*AL508</f>
        <v>0</v>
      </c>
      <c r="AM511" s="619">
        <f>SUM(Y511:AL511)</f>
        <v>0</v>
      </c>
    </row>
    <row r="512" spans="2:39" ht="15">
      <c r="B512" s="324" t="s">
        <v>324</v>
      </c>
      <c r="C512" s="345"/>
      <c r="D512" s="309"/>
      <c r="E512" s="279"/>
      <c r="F512" s="279"/>
      <c r="G512" s="279"/>
      <c r="H512" s="279"/>
      <c r="I512" s="279"/>
      <c r="J512" s="279"/>
      <c r="K512" s="279"/>
      <c r="L512" s="279"/>
      <c r="M512" s="279"/>
      <c r="N512" s="279"/>
      <c r="O512" s="291"/>
      <c r="P512" s="279"/>
      <c r="Q512" s="279"/>
      <c r="R512" s="279"/>
      <c r="S512" s="309"/>
      <c r="T512" s="309"/>
      <c r="U512" s="309"/>
      <c r="V512" s="309"/>
      <c r="W512" s="279"/>
      <c r="X512" s="279"/>
      <c r="Y512" s="378">
        <f>'4.  2011-2014 LRAM'!Y531*Y508</f>
        <v>0</v>
      </c>
      <c r="Z512" s="378">
        <f>'4.  2011-2014 LRAM'!Z531*Z508</f>
        <v>0</v>
      </c>
      <c r="AA512" s="378">
        <f>'4.  2011-2014 LRAM'!AA531*AA508</f>
        <v>0</v>
      </c>
      <c r="AB512" s="378">
        <f>'4.  2011-2014 LRAM'!AB531*AB508</f>
        <v>0</v>
      </c>
      <c r="AC512" s="378">
        <f>'4.  2011-2014 LRAM'!AC531*AC508</f>
        <v>0</v>
      </c>
      <c r="AD512" s="378">
        <f>'4.  2011-2014 LRAM'!AD531*AD508</f>
        <v>0</v>
      </c>
      <c r="AE512" s="378">
        <f>'4.  2011-2014 LRAM'!AE531*AE508</f>
        <v>0</v>
      </c>
      <c r="AF512" s="378">
        <f>'4.  2011-2014 LRAM'!AF531*AF508</f>
        <v>0</v>
      </c>
      <c r="AG512" s="378">
        <f>'4.  2011-2014 LRAM'!AG531*AG508</f>
        <v>0</v>
      </c>
      <c r="AH512" s="378">
        <f>'4.  2011-2014 LRAM'!AH531*AH508</f>
        <v>0</v>
      </c>
      <c r="AI512" s="378">
        <f>'4.  2011-2014 LRAM'!AI531*AI508</f>
        <v>0</v>
      </c>
      <c r="AJ512" s="378">
        <f>'4.  2011-2014 LRAM'!AJ531*AJ508</f>
        <v>0</v>
      </c>
      <c r="AK512" s="378">
        <f>'4.  2011-2014 LRAM'!AK531*AK508</f>
        <v>0</v>
      </c>
      <c r="AL512" s="378">
        <f>'4.  2011-2014 LRAM'!AL531*AL508</f>
        <v>0</v>
      </c>
      <c r="AM512" s="619">
        <f>SUM(Y512:AL512)</f>
        <v>0</v>
      </c>
    </row>
    <row r="513" spans="2:39" ht="15">
      <c r="B513" s="324" t="s">
        <v>325</v>
      </c>
      <c r="C513" s="345"/>
      <c r="D513" s="309"/>
      <c r="E513" s="279"/>
      <c r="F513" s="279"/>
      <c r="G513" s="279"/>
      <c r="H513" s="279"/>
      <c r="I513" s="279"/>
      <c r="J513" s="279"/>
      <c r="K513" s="279"/>
      <c r="L513" s="279"/>
      <c r="M513" s="279"/>
      <c r="N513" s="279"/>
      <c r="O513" s="291"/>
      <c r="P513" s="279"/>
      <c r="Q513" s="279"/>
      <c r="R513" s="279"/>
      <c r="S513" s="309"/>
      <c r="T513" s="309"/>
      <c r="U513" s="309"/>
      <c r="V513" s="309"/>
      <c r="W513" s="279"/>
      <c r="X513" s="279"/>
      <c r="Y513" s="378">
        <f>Y127*Y508</f>
        <v>0</v>
      </c>
      <c r="Z513" s="378">
        <f>Z127*Z508</f>
        <v>0</v>
      </c>
      <c r="AA513" s="378">
        <f>AA127*AA508</f>
        <v>0</v>
      </c>
      <c r="AB513" s="378">
        <f>AB127*AB508</f>
        <v>0</v>
      </c>
      <c r="AC513" s="378">
        <f>AC127*AC508</f>
        <v>0</v>
      </c>
      <c r="AD513" s="378">
        <f>AD127*AD508</f>
        <v>0</v>
      </c>
      <c r="AE513" s="378">
        <f>AE127*AE508</f>
        <v>0</v>
      </c>
      <c r="AF513" s="378">
        <f>AF127*AF508</f>
        <v>0</v>
      </c>
      <c r="AG513" s="378">
        <f>AG127*AG508</f>
        <v>0</v>
      </c>
      <c r="AH513" s="378">
        <f>AH127*AH508</f>
        <v>0</v>
      </c>
      <c r="AI513" s="378">
        <f>AI127*AI508</f>
        <v>0</v>
      </c>
      <c r="AJ513" s="378">
        <f>AJ127*AJ508</f>
        <v>0</v>
      </c>
      <c r="AK513" s="378">
        <f>AK127*AK508</f>
        <v>0</v>
      </c>
      <c r="AL513" s="378">
        <f>AL127*AL508</f>
        <v>0</v>
      </c>
      <c r="AM513" s="619">
        <f>SUM(Y513:AL513)</f>
        <v>0</v>
      </c>
    </row>
    <row r="514" spans="2:39" ht="15">
      <c r="B514" s="324" t="s">
        <v>326</v>
      </c>
      <c r="C514" s="345"/>
      <c r="D514" s="309"/>
      <c r="E514" s="279"/>
      <c r="F514" s="279"/>
      <c r="G514" s="279"/>
      <c r="H514" s="279"/>
      <c r="I514" s="279"/>
      <c r="J514" s="279"/>
      <c r="K514" s="279"/>
      <c r="L514" s="279"/>
      <c r="M514" s="279"/>
      <c r="N514" s="279"/>
      <c r="O514" s="291"/>
      <c r="P514" s="279"/>
      <c r="Q514" s="279"/>
      <c r="R514" s="279"/>
      <c r="S514" s="309"/>
      <c r="T514" s="309"/>
      <c r="U514" s="309"/>
      <c r="V514" s="309"/>
      <c r="W514" s="279"/>
      <c r="X514" s="279"/>
      <c r="Y514" s="378">
        <f>Y211*Y508</f>
        <v>0</v>
      </c>
      <c r="Z514" s="378">
        <f>Z211*Z508</f>
        <v>0</v>
      </c>
      <c r="AA514" s="378">
        <f>AA211*AA508</f>
        <v>0</v>
      </c>
      <c r="AB514" s="378">
        <f>AB211*AB508</f>
        <v>0</v>
      </c>
      <c r="AC514" s="378">
        <f>AC211*AC508</f>
        <v>0</v>
      </c>
      <c r="AD514" s="378">
        <f>AD211*AD508</f>
        <v>0</v>
      </c>
      <c r="AE514" s="378">
        <f>AE211*AE508</f>
        <v>0</v>
      </c>
      <c r="AF514" s="378">
        <f>AF211*AF508</f>
        <v>0</v>
      </c>
      <c r="AG514" s="378">
        <f>AG211*AG508</f>
        <v>0</v>
      </c>
      <c r="AH514" s="378">
        <f>AH211*AH508</f>
        <v>0</v>
      </c>
      <c r="AI514" s="378">
        <f>AI211*AI508</f>
        <v>0</v>
      </c>
      <c r="AJ514" s="378">
        <f>AJ211*AJ508</f>
        <v>0</v>
      </c>
      <c r="AK514" s="378">
        <f>AK211*AK508</f>
        <v>0</v>
      </c>
      <c r="AL514" s="378">
        <f>AL211*AL508</f>
        <v>0</v>
      </c>
      <c r="AM514" s="619">
        <f>SUM(Y514:AL514)</f>
        <v>0</v>
      </c>
    </row>
    <row r="515" spans="2:39" ht="15">
      <c r="B515" s="324" t="s">
        <v>327</v>
      </c>
      <c r="C515" s="345"/>
      <c r="D515" s="309"/>
      <c r="E515" s="279"/>
      <c r="F515" s="279"/>
      <c r="G515" s="279"/>
      <c r="H515" s="279"/>
      <c r="I515" s="279"/>
      <c r="J515" s="279"/>
      <c r="K515" s="279"/>
      <c r="L515" s="279"/>
      <c r="M515" s="279"/>
      <c r="N515" s="279"/>
      <c r="O515" s="291"/>
      <c r="P515" s="279"/>
      <c r="Q515" s="279"/>
      <c r="R515" s="279"/>
      <c r="S515" s="309"/>
      <c r="T515" s="309"/>
      <c r="U515" s="309"/>
      <c r="V515" s="309"/>
      <c r="W515" s="279"/>
      <c r="X515" s="279"/>
      <c r="Y515" s="378">
        <f>Y300*Y508</f>
        <v>0</v>
      </c>
      <c r="Z515" s="378">
        <f>Z300*Z508</f>
        <v>0</v>
      </c>
      <c r="AA515" s="378">
        <f>AA300*AA508</f>
        <v>0</v>
      </c>
      <c r="AB515" s="378">
        <f>AB300*AB508</f>
        <v>0</v>
      </c>
      <c r="AC515" s="378">
        <f>AC300*AC508</f>
        <v>0</v>
      </c>
      <c r="AD515" s="378">
        <f>AD300*AD508</f>
        <v>0</v>
      </c>
      <c r="AE515" s="378">
        <f>AE300*AE508</f>
        <v>0</v>
      </c>
      <c r="AF515" s="378">
        <f>AF300*AF508</f>
        <v>0</v>
      </c>
      <c r="AG515" s="378">
        <f>AG300*AG508</f>
        <v>0</v>
      </c>
      <c r="AH515" s="378">
        <f>AH300*AH508</f>
        <v>0</v>
      </c>
      <c r="AI515" s="378">
        <f>AI300*AI508</f>
        <v>0</v>
      </c>
      <c r="AJ515" s="378">
        <f>AJ300*AJ508</f>
        <v>0</v>
      </c>
      <c r="AK515" s="378">
        <f>AK300*AK508</f>
        <v>0</v>
      </c>
      <c r="AL515" s="378">
        <f>AL300*AL508</f>
        <v>0</v>
      </c>
      <c r="AM515" s="619">
        <f>SUM(Y515:AL515)</f>
        <v>0</v>
      </c>
    </row>
    <row r="516" spans="2:39" ht="15">
      <c r="B516" s="324" t="s">
        <v>328</v>
      </c>
      <c r="C516" s="345"/>
      <c r="D516" s="309"/>
      <c r="E516" s="279"/>
      <c r="F516" s="279"/>
      <c r="G516" s="279"/>
      <c r="H516" s="279"/>
      <c r="I516" s="279"/>
      <c r="J516" s="279"/>
      <c r="K516" s="279"/>
      <c r="L516" s="279"/>
      <c r="M516" s="279"/>
      <c r="N516" s="279"/>
      <c r="O516" s="291"/>
      <c r="P516" s="279"/>
      <c r="Q516" s="279"/>
      <c r="R516" s="279"/>
      <c r="S516" s="309"/>
      <c r="T516" s="309"/>
      <c r="U516" s="309"/>
      <c r="V516" s="309"/>
      <c r="W516" s="279"/>
      <c r="X516" s="279"/>
      <c r="Y516" s="378">
        <f>Y374*Y508</f>
        <v>0</v>
      </c>
      <c r="Z516" s="378">
        <f>Z374*Z508</f>
        <v>0</v>
      </c>
      <c r="AA516" s="378">
        <f>AA374*AA508</f>
        <v>0</v>
      </c>
      <c r="AB516" s="378">
        <f>AB374*AB508</f>
        <v>0</v>
      </c>
      <c r="AC516" s="378">
        <f>AC374*AC508</f>
        <v>0</v>
      </c>
      <c r="AD516" s="378">
        <f>AD374*AD508</f>
        <v>0</v>
      </c>
      <c r="AE516" s="378">
        <f>AE374*AE508</f>
        <v>0</v>
      </c>
      <c r="AF516" s="378">
        <f>AF374*AF508</f>
        <v>0</v>
      </c>
      <c r="AG516" s="378">
        <f>AG374*AG508</f>
        <v>0</v>
      </c>
      <c r="AH516" s="378">
        <f>AH374*AH508</f>
        <v>0</v>
      </c>
      <c r="AI516" s="378">
        <f>AI374*AI508</f>
        <v>0</v>
      </c>
      <c r="AJ516" s="378">
        <f>AJ374*AJ508</f>
        <v>0</v>
      </c>
      <c r="AK516" s="378">
        <f>AK374*AK508</f>
        <v>0</v>
      </c>
      <c r="AL516" s="378">
        <f>AL374*AL508</f>
        <v>0</v>
      </c>
      <c r="AM516" s="619">
        <f>SUM(Y516:AL516)</f>
        <v>0</v>
      </c>
    </row>
    <row r="517" spans="2:39" ht="15">
      <c r="B517" s="324" t="s">
        <v>329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Y448*Y508</f>
        <v>0</v>
      </c>
      <c r="Z517" s="378">
        <f>Z448*Z508</f>
        <v>0</v>
      </c>
      <c r="AA517" s="378">
        <f>AA448*AA508</f>
        <v>0</v>
      </c>
      <c r="AB517" s="378">
        <f>AB448*AB508</f>
        <v>0</v>
      </c>
      <c r="AC517" s="378">
        <f>AC448*AC508</f>
        <v>0</v>
      </c>
      <c r="AD517" s="378">
        <f>AD448*AD508</f>
        <v>0</v>
      </c>
      <c r="AE517" s="378">
        <f>AE448*AE508</f>
        <v>0</v>
      </c>
      <c r="AF517" s="378">
        <f>AF448*AF508</f>
        <v>0</v>
      </c>
      <c r="AG517" s="378">
        <f>AG448*AG508</f>
        <v>0</v>
      </c>
      <c r="AH517" s="378">
        <f>AH448*AH508</f>
        <v>0</v>
      </c>
      <c r="AI517" s="378">
        <f>AI448*AI508</f>
        <v>0</v>
      </c>
      <c r="AJ517" s="378">
        <f>AJ448*AJ508</f>
        <v>0</v>
      </c>
      <c r="AK517" s="378">
        <f>AK448*AK508</f>
        <v>0</v>
      </c>
      <c r="AL517" s="378">
        <f>AL448*AL508</f>
        <v>0</v>
      </c>
      <c r="AM517" s="619">
        <f>SUM(Y517:AL517)</f>
        <v>0</v>
      </c>
    </row>
    <row r="518" spans="2:39" ht="15">
      <c r="B518" s="324" t="s">
        <v>330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Y505*Y508</f>
        <v>0</v>
      </c>
      <c r="Z518" s="378">
        <f>Z505*Z508</f>
        <v>0</v>
      </c>
      <c r="AA518" s="378">
        <f>AA505*AA508</f>
        <v>0</v>
      </c>
      <c r="AB518" s="378">
        <f>AB505*AB508</f>
        <v>0</v>
      </c>
      <c r="AC518" s="378">
        <f>AC505*AC508</f>
        <v>0</v>
      </c>
      <c r="AD518" s="378">
        <f>AD505*AD508</f>
        <v>0</v>
      </c>
      <c r="AE518" s="378">
        <f>AE505*AE508</f>
        <v>0</v>
      </c>
      <c r="AF518" s="378">
        <f>AF505*AF508</f>
        <v>0</v>
      </c>
      <c r="AG518" s="378">
        <f>AG505*AG508</f>
        <v>0</v>
      </c>
      <c r="AH518" s="378">
        <f>AH505*AH508</f>
        <v>0</v>
      </c>
      <c r="AI518" s="378">
        <f>AI505*AI508</f>
        <v>0</v>
      </c>
      <c r="AJ518" s="378">
        <f>AJ505*AJ508</f>
        <v>0</v>
      </c>
      <c r="AK518" s="378">
        <f>AK505*AK508</f>
        <v>0</v>
      </c>
      <c r="AL518" s="378">
        <f>AL505*AL508</f>
        <v>0</v>
      </c>
      <c r="AM518" s="619">
        <f>SUM(Y518:AL518)</f>
        <v>0</v>
      </c>
    </row>
    <row r="519" spans="2:39" ht="15.75">
      <c r="B519" s="349" t="s">
        <v>320</v>
      </c>
      <c r="C519" s="345"/>
      <c r="D519" s="336"/>
      <c r="E519" s="334"/>
      <c r="F519" s="334"/>
      <c r="G519" s="334"/>
      <c r="H519" s="334"/>
      <c r="I519" s="334"/>
      <c r="J519" s="334"/>
      <c r="K519" s="334"/>
      <c r="L519" s="334"/>
      <c r="M519" s="334"/>
      <c r="N519" s="334"/>
      <c r="O519" s="300"/>
      <c r="P519" s="334"/>
      <c r="Q519" s="334"/>
      <c r="R519" s="334"/>
      <c r="S519" s="336"/>
      <c r="T519" s="336"/>
      <c r="U519" s="336"/>
      <c r="V519" s="336"/>
      <c r="W519" s="334"/>
      <c r="X519" s="334"/>
      <c r="Y519" s="346">
        <f>SUM(Y509:Y518)</f>
        <v>0</v>
      </c>
      <c r="Z519" s="346">
        <f>SUM(Z509:Z518)</f>
        <v>0</v>
      </c>
      <c r="AA519" s="346">
        <f>SUM(AA509:AA518)</f>
        <v>0</v>
      </c>
      <c r="AB519" s="346">
        <f>SUM(AB509:AB518)</f>
        <v>0</v>
      </c>
      <c r="AC519" s="346">
        <f>SUM(AC509:AC518)</f>
        <v>0</v>
      </c>
      <c r="AD519" s="346">
        <f>SUM(AD509:AD518)</f>
        <v>0</v>
      </c>
      <c r="AE519" s="346">
        <f>SUM(AE509:AE518)</f>
        <v>0</v>
      </c>
      <c r="AF519" s="346">
        <f>SUM(AF509:AF518)</f>
        <v>0</v>
      </c>
      <c r="AG519" s="346">
        <f>SUM(AG509:AG518)</f>
        <v>0</v>
      </c>
      <c r="AH519" s="346">
        <f>SUM(AH509:AH518)</f>
        <v>0</v>
      </c>
      <c r="AI519" s="346">
        <f>SUM(AI509:AI518)</f>
        <v>0</v>
      </c>
      <c r="AJ519" s="346">
        <f>SUM(AJ509:AJ518)</f>
        <v>0</v>
      </c>
      <c r="AK519" s="346">
        <f>SUM(AK509:AK518)</f>
        <v>0</v>
      </c>
      <c r="AL519" s="346">
        <f>SUM(AL509:AL518)</f>
        <v>0</v>
      </c>
      <c r="AM519" s="407">
        <f>SUM(AM509:AM518)</f>
        <v>0</v>
      </c>
    </row>
    <row r="520" spans="2:39" ht="15.75">
      <c r="B520" s="349" t="s">
        <v>319</v>
      </c>
      <c r="C520" s="345"/>
      <c r="D520" s="350"/>
      <c r="E520" s="334"/>
      <c r="F520" s="334"/>
      <c r="G520" s="334"/>
      <c r="H520" s="334"/>
      <c r="I520" s="334"/>
      <c r="J520" s="334"/>
      <c r="K520" s="334"/>
      <c r="L520" s="334"/>
      <c r="M520" s="334"/>
      <c r="N520" s="334"/>
      <c r="O520" s="300"/>
      <c r="P520" s="334"/>
      <c r="Q520" s="334"/>
      <c r="R520" s="334"/>
      <c r="S520" s="336"/>
      <c r="T520" s="336"/>
      <c r="U520" s="336"/>
      <c r="V520" s="336"/>
      <c r="W520" s="334"/>
      <c r="X520" s="334"/>
      <c r="Y520" s="347">
        <f>Y506*Y508</f>
        <v>0</v>
      </c>
      <c r="Z520" s="347">
        <f>Z506*Z508</f>
        <v>0</v>
      </c>
      <c r="AA520" s="347">
        <f>AA506*AA508</f>
        <v>0</v>
      </c>
      <c r="AB520" s="347">
        <f>AB506*AB508</f>
        <v>0</v>
      </c>
      <c r="AC520" s="347">
        <f>AC506*AC508</f>
        <v>0</v>
      </c>
      <c r="AD520" s="347">
        <f>AD506*AD508</f>
        <v>0</v>
      </c>
      <c r="AE520" s="347">
        <f>AE506*AE508</f>
        <v>0</v>
      </c>
      <c r="AF520" s="347">
        <f>AF506*AF508</f>
        <v>0</v>
      </c>
      <c r="AG520" s="347">
        <f>AG506*AG508</f>
        <v>0</v>
      </c>
      <c r="AH520" s="347">
        <f>AH506*AH508</f>
        <v>0</v>
      </c>
      <c r="AI520" s="347">
        <f>AI506*AI508</f>
        <v>0</v>
      </c>
      <c r="AJ520" s="347">
        <f>AJ506*AJ508</f>
        <v>0</v>
      </c>
      <c r="AK520" s="347">
        <f>AK506*AK508</f>
        <v>0</v>
      </c>
      <c r="AL520" s="347">
        <f>AL506*AL508</f>
        <v>0</v>
      </c>
      <c r="AM520" s="407">
        <f>SUM(Y520:AL520)</f>
        <v>0</v>
      </c>
    </row>
    <row r="521" spans="2:39" ht="15.75">
      <c r="B521" s="349" t="s">
        <v>318</v>
      </c>
      <c r="C521" s="345"/>
      <c r="D521" s="350"/>
      <c r="E521" s="334"/>
      <c r="F521" s="334"/>
      <c r="G521" s="334"/>
      <c r="H521" s="334"/>
      <c r="I521" s="334"/>
      <c r="J521" s="334"/>
      <c r="K521" s="334"/>
      <c r="L521" s="334"/>
      <c r="M521" s="334"/>
      <c r="N521" s="334"/>
      <c r="O521" s="300"/>
      <c r="P521" s="334"/>
      <c r="Q521" s="334"/>
      <c r="R521" s="334"/>
      <c r="S521" s="350"/>
      <c r="T521" s="350"/>
      <c r="U521" s="350"/>
      <c r="V521" s="350"/>
      <c r="W521" s="334"/>
      <c r="X521" s="334"/>
      <c r="Y521" s="351"/>
      <c r="Z521" s="351"/>
      <c r="AA521" s="351"/>
      <c r="AB521" s="351"/>
      <c r="AC521" s="351"/>
      <c r="AD521" s="351"/>
      <c r="AE521" s="351"/>
      <c r="AF521" s="351"/>
      <c r="AG521" s="351"/>
      <c r="AH521" s="351"/>
      <c r="AI521" s="351"/>
      <c r="AJ521" s="351"/>
      <c r="AK521" s="351"/>
      <c r="AL521" s="351"/>
      <c r="AM521" s="407">
        <f>AM519-AM520</f>
        <v>0</v>
      </c>
    </row>
    <row r="522" spans="2:39" ht="15">
      <c r="B522" s="381"/>
      <c r="C522" s="445"/>
      <c r="D522" s="445"/>
      <c r="E522" s="446"/>
      <c r="F522" s="446"/>
      <c r="G522" s="446"/>
      <c r="H522" s="446"/>
      <c r="I522" s="446"/>
      <c r="J522" s="446"/>
      <c r="K522" s="446"/>
      <c r="L522" s="446"/>
      <c r="M522" s="446"/>
      <c r="N522" s="446"/>
      <c r="O522" s="447"/>
      <c r="P522" s="446"/>
      <c r="Q522" s="446"/>
      <c r="R522" s="446"/>
      <c r="S522" s="445"/>
      <c r="T522" s="448"/>
      <c r="U522" s="445"/>
      <c r="V522" s="445"/>
      <c r="W522" s="446"/>
      <c r="X522" s="446"/>
      <c r="Y522" s="449"/>
      <c r="Z522" s="449"/>
      <c r="AA522" s="449"/>
      <c r="AB522" s="449"/>
      <c r="AC522" s="449"/>
      <c r="AD522" s="449"/>
      <c r="AE522" s="449"/>
      <c r="AF522" s="449"/>
      <c r="AG522" s="449"/>
      <c r="AH522" s="449"/>
      <c r="AI522" s="449"/>
      <c r="AJ522" s="449"/>
      <c r="AK522" s="449"/>
      <c r="AL522" s="449"/>
      <c r="AM522" s="386"/>
    </row>
    <row r="523" spans="2:39" ht="19.5" customHeight="1">
      <c r="B523" s="368" t="s">
        <v>488</v>
      </c>
      <c r="C523" s="387"/>
      <c r="D523" s="388"/>
      <c r="E523" s="388"/>
      <c r="F523" s="388"/>
      <c r="G523" s="388"/>
      <c r="H523" s="388"/>
      <c r="I523" s="388"/>
      <c r="J523" s="388"/>
      <c r="K523" s="388"/>
      <c r="L523" s="388"/>
      <c r="M523" s="388"/>
      <c r="N523" s="388"/>
      <c r="O523" s="388"/>
      <c r="P523" s="388"/>
      <c r="Q523" s="388"/>
      <c r="R523" s="388"/>
      <c r="S523" s="371"/>
      <c r="T523" s="372"/>
      <c r="U523" s="388"/>
      <c r="V523" s="388"/>
      <c r="W523" s="388"/>
      <c r="X523" s="388"/>
      <c r="Y523" s="409"/>
      <c r="Z523" s="409"/>
      <c r="AA523" s="409"/>
      <c r="AB523" s="409"/>
      <c r="AC523" s="409"/>
      <c r="AD523" s="409"/>
      <c r="AE523" s="409"/>
      <c r="AF523" s="409"/>
      <c r="AG523" s="409"/>
      <c r="AH523" s="409"/>
      <c r="AI523" s="409"/>
      <c r="AJ523" s="409"/>
      <c r="AK523" s="409"/>
      <c r="AL523" s="409"/>
      <c r="AM523" s="389"/>
    </row>
    <row r="524" ht="15"/>
    <row r="525" spans="2:2" ht="15">
      <c r="B525" s="580" t="s">
        <v>445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216:AM216"/>
    <mergeCell ref="Y132:AM132"/>
    <mergeCell ref="N34:N35"/>
    <mergeCell ref="P34:X34"/>
    <mergeCell ref="Y34:AM34"/>
    <mergeCell ref="P216:X216"/>
    <mergeCell ref="B132:B133"/>
    <mergeCell ref="C132:C133"/>
    <mergeCell ref="E132:M132"/>
    <mergeCell ref="N132:N133"/>
    <mergeCell ref="P132:X132"/>
    <mergeCell ref="C216:C217"/>
    <mergeCell ref="E216:M216"/>
    <mergeCell ref="N216:N217"/>
    <mergeCell ref="B305:B306"/>
    <mergeCell ref="C305:C306"/>
    <mergeCell ref="E305:M305"/>
    <mergeCell ref="N305:N306"/>
    <mergeCell ref="B216:B217"/>
    <mergeCell ref="Y453:AM453"/>
    <mergeCell ref="P305:X305"/>
    <mergeCell ref="B379:B380"/>
    <mergeCell ref="C379:C380"/>
    <mergeCell ref="E379:M379"/>
    <mergeCell ref="N379:N380"/>
    <mergeCell ref="P379:X379"/>
    <mergeCell ref="Y379:AM379"/>
    <mergeCell ref="Y305:AM305"/>
    <mergeCell ref="P453:X453"/>
    <mergeCell ref="N453:N454"/>
    <mergeCell ref="B453:B454"/>
    <mergeCell ref="C453:C454"/>
    <mergeCell ref="E453:M453"/>
  </mergeCells>
  <hyperlinks>
    <hyperlink ref="C24" r:id="rId1" display="Table 5-a.  2015 Lost Revenues"/>
    <hyperlink ref="C25" r:id="rId2" display="Table 5-b.  2016 Lost Revenues "/>
    <hyperlink ref="C26" r:id="rId3" display="Table 5-c.  2017 Lost Revenues "/>
    <hyperlink ref="C27" r:id="rId4" display="Table 5-d.  2018 Lost Revenues "/>
    <hyperlink ref="D304" location="'5.  2015-2020 LRAM'!A1" display="Return to top"/>
    <hyperlink ref="C28" r:id="rId5" display="Table 5-e.  2019 Lost Revenues"/>
    <hyperlink ref="C29" r:id="rId6" display="Table 5-f.  2020 Lost Revenues"/>
    <hyperlink ref="D131" location="'5.  2015-2020 LRAM'!A1" display="Return to top"/>
    <hyperlink ref="D215" location="'5.  2015-2020 LRAM'!A1" display="Return to top"/>
    <hyperlink ref="D378" location="'5.  2015-2020 LRAM'!A1" display="Return to top"/>
    <hyperlink ref="D452" location="'5.  2015-2020 LRAM'!A1" display="Return to top"/>
    <hyperlink ref="B525" location="'5.  2015-2020 LRAM'!A1" display="Return to top"/>
  </hyperlinks>
  <pageMargins left="0.708661417322835" right="0.708661417322835" top="0.748031496062992" bottom="0.748031496062992" header="0.31496062992126" footer="0.31496062992126"/>
  <pageSetup fitToHeight="0" orientation="landscape" paperSize="17" scale="37" r:id="rId8"/>
  <headerFooter>
    <oddFooter>&amp;R&amp;P of &amp;N</oddFooter>
  </headerFooter>
  <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B165"/>
  <sheetViews>
    <sheetView tabSelected="1" zoomScale="90" zoomScaleNormal="90" workbookViewId="0" topLeftCell="A1">
      <selection pane="topLeft" activeCell="F6" sqref="F6"/>
    </sheetView>
  </sheetViews>
  <sheetFormatPr defaultColWidth="9.14428571428571" defaultRowHeight="15"/>
  <cols>
    <col min="1" max="1" width="4.42857142857143" style="12" customWidth="1"/>
    <col min="2" max="2" width="19.4285714285714" style="11" customWidth="1"/>
    <col min="3" max="3" width="30.7142857142857" style="12" customWidth="1"/>
    <col min="4" max="4" width="5" style="12" customWidth="1"/>
    <col min="5" max="5" width="14.2857142857143" style="12" customWidth="1"/>
    <col min="6" max="6" width="15.1428571428571" style="12" customWidth="1"/>
    <col min="7" max="7" width="11.4285714285714" style="12" customWidth="1"/>
    <col min="8" max="8" width="13" style="18" customWidth="1"/>
    <col min="9" max="10" width="14" style="12" customWidth="1"/>
    <col min="11" max="11" width="18" style="12" customWidth="1"/>
    <col min="12" max="12" width="19.1428571428571" style="12" customWidth="1"/>
    <col min="13" max="13" width="16.7142857142857" style="12" customWidth="1"/>
    <col min="14" max="14" width="16" style="12" customWidth="1"/>
    <col min="15" max="15" width="14.4285714285714" style="12" customWidth="1"/>
    <col min="16" max="16" width="14.7142857142857" style="12" customWidth="1"/>
    <col min="17" max="17" width="14" style="12" customWidth="1"/>
    <col min="18" max="18" width="15.7142857142857" style="12" customWidth="1"/>
    <col min="19" max="19" width="14.1428571428571" style="12" customWidth="1"/>
    <col min="20" max="22" width="15" style="12" customWidth="1"/>
    <col min="23" max="23" width="13.4285714285714" style="12" customWidth="1"/>
    <col min="24" max="24" width="4.14285714285714" style="12" customWidth="1"/>
    <col min="25" max="28" width="9.14285714285714" style="12"/>
    <col min="29" max="16384" width="9.14285714285714" style="12"/>
  </cols>
  <sheetData>
    <row r="1" spans="5:27" ht="153" customHeight="1">
      <c r="E1" s="1"/>
      <c r="G1" s="1"/>
      <c r="I1" s="1"/>
      <c r="J1" s="1"/>
      <c r="K1" s="1"/>
      <c r="L1" s="1"/>
      <c r="M1" s="1"/>
      <c r="N1" s="1"/>
      <c r="O1" s="1"/>
      <c r="W1" s="1"/>
      <c r="X1" s="1"/>
      <c r="Y1" s="1"/>
      <c r="Z1" s="1"/>
      <c r="AA1" s="1"/>
    </row>
    <row r="2" ht="15"/>
    <row r="3" spans="2:26" ht="14.25" customHeight="1" thickBot="1">
      <c r="B3" s="23"/>
      <c r="C3" s="56"/>
      <c r="D3" s="56"/>
      <c r="E3" s="57"/>
      <c r="F3" s="57"/>
      <c r="G3" s="57"/>
      <c r="H3" s="57"/>
      <c r="I3" s="57"/>
      <c r="J3" s="57"/>
      <c r="K3" s="57"/>
      <c r="L3" s="57"/>
      <c r="M3" s="57"/>
      <c r="N3" s="57"/>
      <c r="O3" s="57"/>
      <c r="P3" s="57"/>
      <c r="Q3" s="57"/>
      <c r="R3" s="57"/>
      <c r="S3" s="57"/>
      <c r="T3" s="57"/>
      <c r="U3" s="57"/>
      <c r="V3" s="57"/>
      <c r="W3" s="57"/>
      <c r="Z3" s="2"/>
    </row>
    <row r="4" spans="2:23" s="9" customFormat="1" ht="30" customHeight="1" thickBot="1">
      <c r="B4" s="119" t="s">
        <v>149</v>
      </c>
      <c r="C4" s="126" t="s">
        <v>153</v>
      </c>
      <c r="D4" s="17"/>
      <c r="E4" s="17"/>
      <c r="F4" s="17"/>
      <c r="G4" s="177"/>
      <c r="H4" s="178"/>
      <c r="I4" s="179"/>
      <c r="J4" s="179"/>
      <c r="K4" s="179"/>
      <c r="L4" s="179"/>
      <c r="M4" s="179"/>
      <c r="N4" s="177"/>
      <c r="O4" s="177"/>
      <c r="P4" s="177"/>
      <c r="Q4" s="177"/>
      <c r="R4" s="177"/>
      <c r="S4" s="177"/>
      <c r="T4" s="177"/>
      <c r="U4" s="177"/>
      <c r="V4" s="177"/>
      <c r="W4" s="180"/>
    </row>
    <row r="5" spans="2:23" s="9" customFormat="1" ht="25.5" customHeight="1" thickBot="1">
      <c r="B5" s="48"/>
      <c r="C5" s="129" t="s">
        <v>150</v>
      </c>
      <c r="D5" s="177"/>
      <c r="E5" s="177"/>
      <c r="F5" s="17"/>
      <c r="G5" s="177"/>
      <c r="H5" s="178"/>
      <c r="I5" s="179"/>
      <c r="J5" s="179"/>
      <c r="K5" s="179"/>
      <c r="L5" s="179"/>
      <c r="M5" s="179"/>
      <c r="N5" s="177"/>
      <c r="O5" s="177"/>
      <c r="P5" s="177"/>
      <c r="Q5" s="177"/>
      <c r="R5" s="177"/>
      <c r="S5" s="177"/>
      <c r="T5" s="177"/>
      <c r="U5" s="177"/>
      <c r="V5" s="177"/>
      <c r="W5" s="17"/>
    </row>
    <row r="6" spans="2:23" s="9" customFormat="1" ht="31.5" customHeight="1" thickBot="1">
      <c r="B6" s="88"/>
      <c r="C6" s="600" t="s">
        <v>467</v>
      </c>
      <c r="D6" s="177"/>
      <c r="E6" s="177"/>
      <c r="F6" s="17"/>
      <c r="G6" s="177"/>
      <c r="H6" s="178"/>
      <c r="I6" s="179"/>
      <c r="J6" s="179"/>
      <c r="K6" s="179"/>
      <c r="L6" s="179"/>
      <c r="M6" s="179"/>
      <c r="N6" s="177"/>
      <c r="O6" s="177"/>
      <c r="P6" s="177"/>
      <c r="Q6" s="177"/>
      <c r="R6" s="177"/>
      <c r="S6" s="177"/>
      <c r="T6" s="177"/>
      <c r="U6" s="177"/>
      <c r="V6" s="177"/>
      <c r="W6" s="17"/>
    </row>
    <row r="7" spans="2:23"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3" s="9" customFormat="1" ht="36" customHeight="1">
      <c r="A8" s="26"/>
      <c r="B8" s="116" t="s">
        <v>426</v>
      </c>
      <c r="C8" s="857" t="s">
        <v>564</v>
      </c>
      <c r="D8" s="857"/>
      <c r="E8" s="857"/>
      <c r="F8" s="857"/>
      <c r="G8" s="857"/>
      <c r="H8" s="857"/>
      <c r="I8" s="857"/>
      <c r="J8" s="857"/>
      <c r="K8" s="857"/>
      <c r="L8" s="857"/>
      <c r="M8" s="857"/>
      <c r="N8" s="857"/>
      <c r="O8" s="857"/>
      <c r="P8" s="857"/>
      <c r="Q8" s="857"/>
      <c r="R8" s="857"/>
      <c r="S8" s="857"/>
      <c r="T8" s="105"/>
      <c r="U8" s="105"/>
      <c r="V8" s="105"/>
      <c r="W8" s="105"/>
    </row>
    <row r="9" spans="2:23" s="9" customFormat="1" ht="46.9" customHeight="1">
      <c r="B9" s="55"/>
      <c r="C9" s="815" t="s">
        <v>576</v>
      </c>
      <c r="D9" s="815"/>
      <c r="E9" s="815"/>
      <c r="F9" s="815"/>
      <c r="G9" s="815"/>
      <c r="H9" s="815"/>
      <c r="I9" s="815"/>
      <c r="J9" s="815"/>
      <c r="K9" s="815"/>
      <c r="L9" s="815"/>
      <c r="M9" s="815"/>
      <c r="N9" s="815"/>
      <c r="O9" s="815"/>
      <c r="P9" s="815"/>
      <c r="Q9" s="815"/>
      <c r="R9" s="815"/>
      <c r="S9" s="815"/>
      <c r="T9" s="105"/>
      <c r="U9" s="105"/>
      <c r="V9" s="105"/>
      <c r="W9" s="105"/>
    </row>
    <row r="10" spans="2:22" s="9" customFormat="1" ht="37.9" customHeight="1">
      <c r="B10" s="88"/>
      <c r="C10" s="835" t="s">
        <v>577</v>
      </c>
      <c r="D10" s="815"/>
      <c r="E10" s="815"/>
      <c r="F10" s="815"/>
      <c r="G10" s="815"/>
      <c r="H10" s="815"/>
      <c r="I10" s="815"/>
      <c r="J10" s="815"/>
      <c r="K10" s="815"/>
      <c r="L10" s="815"/>
      <c r="M10" s="815"/>
      <c r="N10" s="815"/>
      <c r="O10" s="815"/>
      <c r="P10" s="815"/>
      <c r="Q10" s="815"/>
      <c r="R10" s="815"/>
      <c r="S10" s="815"/>
      <c r="T10" s="88"/>
      <c r="U10" s="88"/>
      <c r="V10" s="88"/>
    </row>
    <row r="11" spans="2:28" ht="32.6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2:28" s="50" customFormat="1" ht="17.25" customHeight="1">
      <c r="B12" s="856" t="s">
        <v>207</v>
      </c>
      <c r="C12" s="856"/>
      <c r="D12" s="181"/>
      <c r="E12" s="182" t="s">
        <v>208</v>
      </c>
      <c r="F12" s="51"/>
      <c r="G12" s="51"/>
      <c r="H12" s="44"/>
      <c r="I12" s="51"/>
      <c r="K12" s="582" t="s">
        <v>453</v>
      </c>
      <c r="L12" s="52"/>
      <c r="M12" s="52"/>
      <c r="N12" s="52"/>
      <c r="O12" s="52"/>
      <c r="P12" s="52"/>
      <c r="Q12" s="52"/>
      <c r="R12" s="52"/>
      <c r="S12" s="52"/>
      <c r="T12" s="52"/>
      <c r="U12" s="52"/>
      <c r="V12" s="52"/>
      <c r="W12" s="52"/>
      <c r="Y12" s="9"/>
      <c r="Z12" s="9"/>
      <c r="AA12" s="9"/>
      <c r="AB12" s="9"/>
    </row>
    <row r="13" spans="2: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2:23" s="9" customFormat="1" ht="63" customHeight="1">
      <c r="B14" s="201" t="s">
        <v>63</v>
      </c>
      <c r="C14" s="202" t="s">
        <v>399</v>
      </c>
      <c r="D14" s="203"/>
      <c r="E14" s="204" t="s">
        <v>62</v>
      </c>
      <c r="F14" s="204" t="s">
        <v>421</v>
      </c>
      <c r="G14" s="204" t="s">
        <v>63</v>
      </c>
      <c r="H14" s="204" t="s">
        <v>64</v>
      </c>
      <c r="I14" s="204" t="str">
        <f>'1.  LRAMVA Summary'!D52</f>
        <v>Residential</v>
      </c>
      <c r="J14" s="204" t="str">
        <f>'1.  LRAMVA Summary'!E52</f>
        <v>GS&lt;50 kW</v>
      </c>
      <c r="K14" s="204" t="str">
        <f>'1.  LRAMVA Summary'!F52</f>
        <v>GS 50 to 4,999 kW</v>
      </c>
      <c r="L14" s="204" t="str">
        <f>'1.  LRAMVA Summary'!G52</f>
        <v>Unmetered Scattered Load</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2:23" s="9" customFormat="1" ht="15">
      <c r="B15" s="205" t="s">
        <v>44</v>
      </c>
      <c r="C15" s="205">
        <v>0.0147</v>
      </c>
      <c r="D15" s="206"/>
      <c r="E15" s="207">
        <v>40544</v>
      </c>
      <c r="F15" s="208">
        <v>2011</v>
      </c>
      <c r="G15" s="209" t="s">
        <v>65</v>
      </c>
      <c r="H15" s="210">
        <f>C$15/12</f>
        <v>0.001225</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2:23" s="9" customFormat="1" ht="15">
      <c r="B16" s="213" t="s">
        <v>45</v>
      </c>
      <c r="C16" s="213">
        <v>0.0147</v>
      </c>
      <c r="D16" s="206"/>
      <c r="E16" s="207">
        <v>40575</v>
      </c>
      <c r="F16" s="208">
        <v>2011</v>
      </c>
      <c r="G16" s="209" t="s">
        <v>65</v>
      </c>
      <c r="H16" s="210">
        <f>C$15/12</f>
        <v>0.001225</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si="0" ref="W16:W25">SUM(I16:V16)</f>
        <v>0</v>
      </c>
    </row>
    <row r="17" spans="2:23" s="9" customFormat="1" ht="15">
      <c r="B17" s="213" t="s">
        <v>46</v>
      </c>
      <c r="C17" s="213">
        <v>0.0147</v>
      </c>
      <c r="D17" s="206"/>
      <c r="E17" s="207">
        <v>40603</v>
      </c>
      <c r="F17" s="208">
        <v>2011</v>
      </c>
      <c r="G17" s="209" t="s">
        <v>65</v>
      </c>
      <c r="H17" s="210">
        <f>C$15/12</f>
        <v>0.001225</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ht="15">
      <c r="B18" s="213" t="s">
        <v>47</v>
      </c>
      <c r="C18" s="213">
        <v>0.0147</v>
      </c>
      <c r="D18" s="206"/>
      <c r="E18" s="214">
        <v>40634</v>
      </c>
      <c r="F18" s="208">
        <v>2011</v>
      </c>
      <c r="G18" s="215" t="s">
        <v>66</v>
      </c>
      <c r="H18" s="210">
        <f>C$16/12</f>
        <v>0.001225</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ht="15">
      <c r="B19" s="213" t="s">
        <v>48</v>
      </c>
      <c r="C19" s="213">
        <v>0.0147</v>
      </c>
      <c r="D19" s="206"/>
      <c r="E19" s="214">
        <v>40664</v>
      </c>
      <c r="F19" s="208">
        <v>2011</v>
      </c>
      <c r="G19" s="215" t="s">
        <v>66</v>
      </c>
      <c r="H19" s="210">
        <f>C$16/12</f>
        <v>0.001225</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SUM(I19:V19)</f>
        <v>0</v>
      </c>
    </row>
    <row r="20" spans="2:23" s="9" customFormat="1" ht="15">
      <c r="B20" s="213" t="s">
        <v>49</v>
      </c>
      <c r="C20" s="213">
        <v>0.0147</v>
      </c>
      <c r="D20" s="206"/>
      <c r="E20" s="214">
        <v>40695</v>
      </c>
      <c r="F20" s="208">
        <v>2011</v>
      </c>
      <c r="G20" s="215" t="s">
        <v>66</v>
      </c>
      <c r="H20" s="210">
        <f>C$16/12</f>
        <v>0.001225</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SUM(I20:V20)</f>
        <v>0</v>
      </c>
    </row>
    <row r="21" spans="2:23" s="9" customFormat="1" ht="15">
      <c r="B21" s="213" t="s">
        <v>50</v>
      </c>
      <c r="C21" s="213">
        <v>0.0147</v>
      </c>
      <c r="D21" s="206"/>
      <c r="E21" s="214">
        <v>40725</v>
      </c>
      <c r="F21" s="208">
        <v>2011</v>
      </c>
      <c r="G21" s="215" t="s">
        <v>68</v>
      </c>
      <c r="H21" s="210">
        <f>C$17/12</f>
        <v>0.001225</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SUM(I21:V21)</f>
        <v>0</v>
      </c>
    </row>
    <row r="22" spans="2:23" s="9" customFormat="1" ht="15">
      <c r="B22" s="213" t="s">
        <v>51</v>
      </c>
      <c r="C22" s="213">
        <v>0.0147</v>
      </c>
      <c r="D22" s="206"/>
      <c r="E22" s="214">
        <v>40756</v>
      </c>
      <c r="F22" s="208">
        <v>2011</v>
      </c>
      <c r="G22" s="215" t="s">
        <v>68</v>
      </c>
      <c r="H22" s="210">
        <f>C$17/12</f>
        <v>0.001225</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SUM(I22:V22)</f>
        <v>0</v>
      </c>
    </row>
    <row r="23" spans="2:23" s="9" customFormat="1" ht="15">
      <c r="B23" s="213" t="s">
        <v>52</v>
      </c>
      <c r="C23" s="213">
        <v>0.0147</v>
      </c>
      <c r="D23" s="206"/>
      <c r="E23" s="214">
        <v>40787</v>
      </c>
      <c r="F23" s="208">
        <v>2011</v>
      </c>
      <c r="G23" s="215" t="s">
        <v>68</v>
      </c>
      <c r="H23" s="210">
        <f>C$17/12</f>
        <v>0.001225</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SUM(I23:V23)</f>
        <v>0</v>
      </c>
    </row>
    <row r="24" spans="2:23" s="9" customFormat="1" ht="15">
      <c r="B24" s="213" t="s">
        <v>53</v>
      </c>
      <c r="C24" s="213">
        <v>0.0147</v>
      </c>
      <c r="D24" s="206"/>
      <c r="E24" s="214">
        <v>40817</v>
      </c>
      <c r="F24" s="208">
        <v>2011</v>
      </c>
      <c r="G24" s="215" t="s">
        <v>69</v>
      </c>
      <c r="H24" s="210">
        <f>C$18/12</f>
        <v>0.001225</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SUM(I24:V24)</f>
        <v>0</v>
      </c>
    </row>
    <row r="25" spans="2:23" s="9" customFormat="1" ht="15">
      <c r="B25" s="213" t="s">
        <v>54</v>
      </c>
      <c r="C25" s="213">
        <v>0.0147</v>
      </c>
      <c r="D25" s="206"/>
      <c r="E25" s="214">
        <v>40848</v>
      </c>
      <c r="F25" s="208">
        <v>2011</v>
      </c>
      <c r="G25" s="215" t="s">
        <v>69</v>
      </c>
      <c r="H25" s="210">
        <f>C$18/12</f>
        <v>0.001225</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SUM(I25:V25)</f>
        <v>0</v>
      </c>
    </row>
    <row r="26" spans="2:23" s="9" customFormat="1" ht="15">
      <c r="B26" s="213" t="s">
        <v>55</v>
      </c>
      <c r="C26" s="213">
        <v>0.0147</v>
      </c>
      <c r="D26" s="206"/>
      <c r="E26" s="214">
        <v>40878</v>
      </c>
      <c r="F26" s="208">
        <v>2011</v>
      </c>
      <c r="G26" s="215" t="s">
        <v>69</v>
      </c>
      <c r="H26" s="210">
        <f>C$18/12</f>
        <v>0.001225</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0.0147</v>
      </c>
      <c r="D27" s="206"/>
      <c r="E27" s="216" t="s">
        <v>388</v>
      </c>
      <c r="F27" s="216"/>
      <c r="G27" s="217"/>
      <c r="H27" s="218"/>
      <c r="I27" s="219">
        <f>SUM(I15:I26)</f>
        <v>0</v>
      </c>
      <c r="J27" s="219">
        <f t="shared" si="1" ref="J27:O27">SUM(J15:J26)</f>
        <v>0</v>
      </c>
      <c r="K27" s="219">
        <f>SUM(K15:K26)</f>
        <v>0</v>
      </c>
      <c r="L27" s="219">
        <f>SUM(L15:L26)</f>
        <v>0</v>
      </c>
      <c r="M27" s="219">
        <f>SUM(M15:M26)</f>
        <v>0</v>
      </c>
      <c r="N27" s="219">
        <f>SUM(N15:N26)</f>
        <v>0</v>
      </c>
      <c r="O27" s="219">
        <f>SUM(O15:O26)</f>
        <v>0</v>
      </c>
      <c r="P27" s="219">
        <f t="shared" si="2" ref="P27:V27">SUM(P15:P26)</f>
        <v>0</v>
      </c>
      <c r="Q27" s="219">
        <f>SUM(Q15:Q26)</f>
        <v>0</v>
      </c>
      <c r="R27" s="219">
        <f>SUM(R15:R26)</f>
        <v>0</v>
      </c>
      <c r="S27" s="219">
        <f>SUM(S15:S26)</f>
        <v>0</v>
      </c>
      <c r="T27" s="219">
        <f>SUM(T15:T26)</f>
        <v>0</v>
      </c>
      <c r="U27" s="219">
        <f>SUM(U15:U26)</f>
        <v>0</v>
      </c>
      <c r="V27" s="219">
        <f>SUM(V15:V26)</f>
        <v>0</v>
      </c>
      <c r="W27" s="219">
        <f>SUM(W15:W26)</f>
        <v>0</v>
      </c>
    </row>
    <row r="28" spans="2:23" s="9" customFormat="1" ht="15.75" thickTop="1">
      <c r="B28" s="213" t="s">
        <v>57</v>
      </c>
      <c r="C28" s="213">
        <v>0.0147</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ht="15">
      <c r="B29" s="213" t="s">
        <v>58</v>
      </c>
      <c r="C29" s="213">
        <v>0.0147</v>
      </c>
      <c r="D29" s="206"/>
      <c r="E29" s="225" t="s">
        <v>353</v>
      </c>
      <c r="F29" s="225"/>
      <c r="G29" s="226"/>
      <c r="H29" s="227"/>
      <c r="I29" s="228">
        <f>I27+I28</f>
        <v>0</v>
      </c>
      <c r="J29" s="228">
        <f t="shared" si="3" ref="J29:M29">J27+J28</f>
        <v>0</v>
      </c>
      <c r="K29" s="228">
        <f>K27+K28</f>
        <v>0</v>
      </c>
      <c r="L29" s="228">
        <f>L27+L28</f>
        <v>0</v>
      </c>
      <c r="M29" s="228">
        <f>M27+M28</f>
        <v>0</v>
      </c>
      <c r="N29" s="228">
        <f>N27+N28</f>
        <v>0</v>
      </c>
      <c r="O29" s="228">
        <f>O27+O28</f>
        <v>0</v>
      </c>
      <c r="P29" s="228">
        <f t="shared" si="4" ref="P29:V29">P27+P28</f>
        <v>0</v>
      </c>
      <c r="Q29" s="228">
        <f>Q27+Q28</f>
        <v>0</v>
      </c>
      <c r="R29" s="228">
        <f>R27+R28</f>
        <v>0</v>
      </c>
      <c r="S29" s="228">
        <f>S27+S28</f>
        <v>0</v>
      </c>
      <c r="T29" s="228">
        <f>T27+T28</f>
        <v>0</v>
      </c>
      <c r="U29" s="228">
        <f>U27+U28</f>
        <v>0</v>
      </c>
      <c r="V29" s="228">
        <f>V27+V28</f>
        <v>0</v>
      </c>
      <c r="W29" s="228">
        <f>W27+W28</f>
        <v>0</v>
      </c>
    </row>
    <row r="30" spans="2:23" s="9" customFormat="1" ht="15">
      <c r="B30" s="213" t="s">
        <v>59</v>
      </c>
      <c r="C30" s="213">
        <v>0.0147</v>
      </c>
      <c r="D30" s="206"/>
      <c r="E30" s="214">
        <v>40909</v>
      </c>
      <c r="F30" s="214" t="s">
        <v>156</v>
      </c>
      <c r="G30" s="215" t="s">
        <v>65</v>
      </c>
      <c r="H30" s="229">
        <f>C$19/12</f>
        <v>0.001225</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ht="15">
      <c r="B31" s="213" t="s">
        <v>60</v>
      </c>
      <c r="C31" s="213">
        <v>0.0147</v>
      </c>
      <c r="D31" s="206"/>
      <c r="E31" s="214">
        <v>40940</v>
      </c>
      <c r="F31" s="214" t="s">
        <v>156</v>
      </c>
      <c r="G31" s="215" t="s">
        <v>65</v>
      </c>
      <c r="H31" s="229">
        <f>C$19/12</f>
        <v>0.001225</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si="5" ref="W31:W40">SUM(I31:V31)</f>
        <v>0</v>
      </c>
    </row>
    <row r="32" spans="2:23" s="9" customFormat="1" ht="15">
      <c r="B32" s="213" t="s">
        <v>61</v>
      </c>
      <c r="C32" s="213">
        <v>0.010999999999999999</v>
      </c>
      <c r="D32" s="206"/>
      <c r="E32" s="214">
        <v>40969</v>
      </c>
      <c r="F32" s="214" t="s">
        <v>156</v>
      </c>
      <c r="G32" s="215" t="s">
        <v>65</v>
      </c>
      <c r="H32" s="229">
        <f>C$19/12</f>
        <v>0.001225</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SUM(I32:V32)</f>
        <v>0</v>
      </c>
    </row>
    <row r="33" spans="2:23" s="9" customFormat="1" ht="15">
      <c r="B33" s="213" t="s">
        <v>154</v>
      </c>
      <c r="C33" s="213">
        <v>0.010999999999999999</v>
      </c>
      <c r="D33" s="206"/>
      <c r="E33" s="214">
        <v>41000</v>
      </c>
      <c r="F33" s="214" t="s">
        <v>156</v>
      </c>
      <c r="G33" s="215" t="s">
        <v>66</v>
      </c>
      <c r="H33" s="232">
        <f>C$20/12</f>
        <v>0.001225</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SUM(I33:V33)</f>
        <v>0</v>
      </c>
    </row>
    <row r="34" spans="2:23" s="9" customFormat="1" ht="15">
      <c r="B34" s="213" t="s">
        <v>155</v>
      </c>
      <c r="C34" s="213">
        <v>0.010999999999999999</v>
      </c>
      <c r="D34" s="206"/>
      <c r="E34" s="214">
        <v>41030</v>
      </c>
      <c r="F34" s="214" t="s">
        <v>156</v>
      </c>
      <c r="G34" s="215" t="s">
        <v>66</v>
      </c>
      <c r="H34" s="229">
        <f>C$20/12</f>
        <v>0.001225</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SUM(I34:V34)</f>
        <v>0</v>
      </c>
    </row>
    <row r="35" spans="2:23" s="9" customFormat="1" ht="15">
      <c r="B35" s="213" t="s">
        <v>73</v>
      </c>
      <c r="C35" s="213">
        <v>0.010999999999999999</v>
      </c>
      <c r="D35" s="206"/>
      <c r="E35" s="214">
        <v>41061</v>
      </c>
      <c r="F35" s="214" t="s">
        <v>156</v>
      </c>
      <c r="G35" s="215" t="s">
        <v>66</v>
      </c>
      <c r="H35" s="229">
        <f>C$20/12</f>
        <v>0.001225</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SUM(I35:V35)</f>
        <v>0</v>
      </c>
    </row>
    <row r="36" spans="2:23" s="9" customFormat="1" ht="15">
      <c r="B36" s="213" t="s">
        <v>74</v>
      </c>
      <c r="C36" s="213">
        <v>0.010999999999999999</v>
      </c>
      <c r="D36" s="206"/>
      <c r="E36" s="214">
        <v>41091</v>
      </c>
      <c r="F36" s="214" t="s">
        <v>156</v>
      </c>
      <c r="G36" s="215" t="s">
        <v>68</v>
      </c>
      <c r="H36" s="232">
        <f>C$21/12</f>
        <v>0.001225</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SUM(I36:V36)</f>
        <v>0</v>
      </c>
    </row>
    <row r="37" spans="2:23" s="9" customFormat="1" ht="15">
      <c r="B37" s="213" t="s">
        <v>75</v>
      </c>
      <c r="C37" s="213">
        <v>0.010999999999999999</v>
      </c>
      <c r="D37" s="206"/>
      <c r="E37" s="214">
        <v>41122</v>
      </c>
      <c r="F37" s="214" t="s">
        <v>156</v>
      </c>
      <c r="G37" s="215" t="s">
        <v>68</v>
      </c>
      <c r="H37" s="229">
        <f>C$21/12</f>
        <v>0.001225</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SUM(I37:V37)</f>
        <v>0</v>
      </c>
    </row>
    <row r="38" spans="2:23" s="9" customFormat="1" ht="15">
      <c r="B38" s="213" t="s">
        <v>76</v>
      </c>
      <c r="C38" s="213">
        <v>0.010999999999999999</v>
      </c>
      <c r="D38" s="206"/>
      <c r="E38" s="214">
        <v>41153</v>
      </c>
      <c r="F38" s="214" t="s">
        <v>156</v>
      </c>
      <c r="G38" s="215" t="s">
        <v>68</v>
      </c>
      <c r="H38" s="229">
        <f>C$21/12</f>
        <v>0.001225</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SUM(I38:V38)</f>
        <v>0</v>
      </c>
    </row>
    <row r="39" spans="2:23" s="9" customFormat="1" ht="15">
      <c r="B39" s="213" t="s">
        <v>77</v>
      </c>
      <c r="C39" s="213">
        <v>0.010999999999999999</v>
      </c>
      <c r="D39" s="206"/>
      <c r="E39" s="214">
        <v>41183</v>
      </c>
      <c r="F39" s="214" t="s">
        <v>156</v>
      </c>
      <c r="G39" s="215" t="s">
        <v>69</v>
      </c>
      <c r="H39" s="232">
        <f>C$22/12</f>
        <v>0.001225</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SUM(I39:V39)</f>
        <v>0</v>
      </c>
    </row>
    <row r="40" spans="2:23" s="9" customFormat="1" ht="15">
      <c r="B40" s="213" t="s">
        <v>78</v>
      </c>
      <c r="C40" s="720">
        <v>0.010999999999999999</v>
      </c>
      <c r="D40" s="206"/>
      <c r="E40" s="214">
        <v>41214</v>
      </c>
      <c r="F40" s="214" t="s">
        <v>156</v>
      </c>
      <c r="G40" s="215" t="s">
        <v>69</v>
      </c>
      <c r="H40" s="229">
        <f>C$22/12</f>
        <v>0.001225</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SUM(I40:V40)</f>
        <v>0</v>
      </c>
    </row>
    <row r="41" spans="2:23" s="9" customFormat="1" ht="15">
      <c r="B41" s="213" t="s">
        <v>79</v>
      </c>
      <c r="C41" s="720">
        <v>0.010999999999999999</v>
      </c>
      <c r="D41" s="206"/>
      <c r="E41" s="214">
        <v>41244</v>
      </c>
      <c r="F41" s="214" t="s">
        <v>156</v>
      </c>
      <c r="G41" s="215" t="s">
        <v>69</v>
      </c>
      <c r="H41" s="229">
        <f>C$22/12</f>
        <v>0.001225</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0">
        <v>0.015</v>
      </c>
      <c r="D42" s="206"/>
      <c r="E42" s="216" t="s">
        <v>389</v>
      </c>
      <c r="F42" s="216"/>
      <c r="G42" s="217"/>
      <c r="H42" s="234"/>
      <c r="I42" s="219">
        <f>SUM(I29:I41)</f>
        <v>0</v>
      </c>
      <c r="J42" s="219">
        <f t="shared" si="6" ref="J42:O42">SUM(J29:J41)</f>
        <v>0</v>
      </c>
      <c r="K42" s="219">
        <f>SUM(K29:K41)</f>
        <v>0</v>
      </c>
      <c r="L42" s="219">
        <f>SUM(L29:L41)</f>
        <v>0</v>
      </c>
      <c r="M42" s="219">
        <f>SUM(M29:M41)</f>
        <v>0</v>
      </c>
      <c r="N42" s="219">
        <f>SUM(N29:N41)</f>
        <v>0</v>
      </c>
      <c r="O42" s="219">
        <f>SUM(O29:O41)</f>
        <v>0</v>
      </c>
      <c r="P42" s="219">
        <f t="shared" si="7" ref="P42:V42">SUM(P29:P41)</f>
        <v>0</v>
      </c>
      <c r="Q42" s="219">
        <f>SUM(Q29:Q41)</f>
        <v>0</v>
      </c>
      <c r="R42" s="219">
        <f>SUM(R29:R41)</f>
        <v>0</v>
      </c>
      <c r="S42" s="219">
        <f>SUM(S29:S41)</f>
        <v>0</v>
      </c>
      <c r="T42" s="219">
        <f>SUM(T29:T41)</f>
        <v>0</v>
      </c>
      <c r="U42" s="219">
        <f>SUM(U29:U41)</f>
        <v>0</v>
      </c>
      <c r="V42" s="219">
        <f>SUM(V29:V41)</f>
        <v>0</v>
      </c>
      <c r="W42" s="219">
        <f>SUM(W29:W41)</f>
        <v>0</v>
      </c>
    </row>
    <row r="43" spans="2:23" s="9" customFormat="1" ht="15.75" thickTop="1">
      <c r="B43" s="213" t="s">
        <v>81</v>
      </c>
      <c r="C43" s="720">
        <v>0.015</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ht="15">
      <c r="B44" s="213" t="s">
        <v>82</v>
      </c>
      <c r="C44" s="720">
        <v>0.0189</v>
      </c>
      <c r="D44" s="206"/>
      <c r="E44" s="225" t="s">
        <v>354</v>
      </c>
      <c r="F44" s="225"/>
      <c r="G44" s="226"/>
      <c r="H44" s="227"/>
      <c r="I44" s="228">
        <f t="shared" si="8" ref="I44:O44">I42+I43</f>
        <v>0</v>
      </c>
      <c r="J44" s="228">
        <f>J42+J43</f>
        <v>0</v>
      </c>
      <c r="K44" s="228">
        <f>K42+K43</f>
        <v>0</v>
      </c>
      <c r="L44" s="228">
        <f>L42+L43</f>
        <v>0</v>
      </c>
      <c r="M44" s="228">
        <f>M42+M43</f>
        <v>0</v>
      </c>
      <c r="N44" s="228">
        <f>N42+N43</f>
        <v>0</v>
      </c>
      <c r="O44" s="228">
        <f>O42+O43</f>
        <v>0</v>
      </c>
      <c r="P44" s="228">
        <f t="shared" si="9" ref="P44:V44">P42+P43</f>
        <v>0</v>
      </c>
      <c r="Q44" s="228">
        <f>Q42+Q43</f>
        <v>0</v>
      </c>
      <c r="R44" s="228">
        <f>R42+R43</f>
        <v>0</v>
      </c>
      <c r="S44" s="228">
        <f>S42+S43</f>
        <v>0</v>
      </c>
      <c r="T44" s="228">
        <f>T42+T43</f>
        <v>0</v>
      </c>
      <c r="U44" s="228">
        <f>U42+U43</f>
        <v>0</v>
      </c>
      <c r="V44" s="228">
        <f>V42+V43</f>
        <v>0</v>
      </c>
      <c r="W44" s="228">
        <f>W42+W43</f>
        <v>0</v>
      </c>
    </row>
    <row r="45" spans="2:23" s="9" customFormat="1" ht="15">
      <c r="B45" s="213" t="s">
        <v>83</v>
      </c>
      <c r="C45" s="720">
        <v>0.0189</v>
      </c>
      <c r="D45" s="206"/>
      <c r="E45" s="214">
        <v>41275</v>
      </c>
      <c r="F45" s="214" t="s">
        <v>157</v>
      </c>
      <c r="G45" s="215" t="s">
        <v>65</v>
      </c>
      <c r="H45" s="232">
        <f>C$23/12</f>
        <v>0.001225</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ht="15">
      <c r="B46" s="213" t="s">
        <v>84</v>
      </c>
      <c r="C46" s="730">
        <v>0.021700000000000001</v>
      </c>
      <c r="D46" s="206"/>
      <c r="E46" s="214">
        <v>41306</v>
      </c>
      <c r="F46" s="214" t="s">
        <v>157</v>
      </c>
      <c r="G46" s="215" t="s">
        <v>65</v>
      </c>
      <c r="H46" s="229">
        <f>C$23/12</f>
        <v>0.001225</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si="10" ref="W46:W56">SUM(I46:V46)</f>
        <v>0</v>
      </c>
    </row>
    <row r="47" spans="2:23" s="9" customFormat="1" ht="15">
      <c r="B47" s="213" t="s">
        <v>85</v>
      </c>
      <c r="C47" s="233">
        <v>0.021700000000000001</v>
      </c>
      <c r="D47" s="206"/>
      <c r="E47" s="214">
        <v>41334</v>
      </c>
      <c r="F47" s="214" t="s">
        <v>157</v>
      </c>
      <c r="G47" s="215" t="s">
        <v>65</v>
      </c>
      <c r="H47" s="229">
        <f>C$23/12</f>
        <v>0.001225</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SUM(I47:V47)</f>
        <v>0</v>
      </c>
    </row>
    <row r="48" spans="2:23" s="9" customFormat="1" ht="15">
      <c r="B48" s="213" t="s">
        <v>86</v>
      </c>
      <c r="C48" s="233">
        <v>0.021700000000000001</v>
      </c>
      <c r="D48" s="206"/>
      <c r="E48" s="214">
        <v>41365</v>
      </c>
      <c r="F48" s="214" t="s">
        <v>157</v>
      </c>
      <c r="G48" s="215" t="s">
        <v>66</v>
      </c>
      <c r="H48" s="232">
        <f>C$24/12</f>
        <v>0.001225</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SUM(I48:V48)</f>
        <v>0</v>
      </c>
    </row>
    <row r="49" spans="2:23" s="9" customFormat="1" ht="15">
      <c r="B49" s="213" t="s">
        <v>87</v>
      </c>
      <c r="C49" s="233"/>
      <c r="D49" s="206"/>
      <c r="E49" s="214">
        <v>41395</v>
      </c>
      <c r="F49" s="214" t="s">
        <v>157</v>
      </c>
      <c r="G49" s="215" t="s">
        <v>66</v>
      </c>
      <c r="H49" s="229">
        <f>C$24/12</f>
        <v>0.001225</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SUM(I49:V49)</f>
        <v>0</v>
      </c>
    </row>
    <row r="50" spans="2:23" s="9" customFormat="1" ht="15">
      <c r="B50" s="213" t="s">
        <v>88</v>
      </c>
      <c r="C50" s="233"/>
      <c r="D50" s="206"/>
      <c r="E50" s="214">
        <v>41426</v>
      </c>
      <c r="F50" s="214" t="s">
        <v>157</v>
      </c>
      <c r="G50" s="215" t="s">
        <v>66</v>
      </c>
      <c r="H50" s="229">
        <f>C$24/12</f>
        <v>0.001225</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SUM(I50:V50)</f>
        <v>0</v>
      </c>
    </row>
    <row r="51" spans="2:23" s="9" customFormat="1" ht="15">
      <c r="B51" s="213" t="s">
        <v>89</v>
      </c>
      <c r="C51" s="233"/>
      <c r="D51" s="206"/>
      <c r="E51" s="214">
        <v>41456</v>
      </c>
      <c r="F51" s="214" t="s">
        <v>157</v>
      </c>
      <c r="G51" s="215" t="s">
        <v>68</v>
      </c>
      <c r="H51" s="232">
        <f>C$25/12</f>
        <v>0.001225</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SUM(I51:V51)</f>
        <v>0</v>
      </c>
    </row>
    <row r="52" spans="2:23" s="9" customFormat="1" ht="15">
      <c r="B52" s="213" t="s">
        <v>91</v>
      </c>
      <c r="C52" s="233"/>
      <c r="D52" s="206"/>
      <c r="E52" s="214">
        <v>41487</v>
      </c>
      <c r="F52" s="214" t="s">
        <v>157</v>
      </c>
      <c r="G52" s="215" t="s">
        <v>68</v>
      </c>
      <c r="H52" s="229">
        <f>C$25/12</f>
        <v>0.001225</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SUM(I52:V52)</f>
        <v>0</v>
      </c>
    </row>
    <row r="53" spans="2:23" s="9" customFormat="1" ht="15">
      <c r="B53" s="213" t="s">
        <v>90</v>
      </c>
      <c r="C53" s="233"/>
      <c r="D53" s="206"/>
      <c r="E53" s="214">
        <v>41518</v>
      </c>
      <c r="F53" s="214" t="s">
        <v>157</v>
      </c>
      <c r="G53" s="215" t="s">
        <v>68</v>
      </c>
      <c r="H53" s="229">
        <f>C$25/12</f>
        <v>0.001225</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SUM(I53:V53)</f>
        <v>0</v>
      </c>
    </row>
    <row r="54" spans="2:23" s="9" customFormat="1" ht="15">
      <c r="B54" s="235" t="s">
        <v>92</v>
      </c>
      <c r="C54" s="236"/>
      <c r="D54" s="206"/>
      <c r="E54" s="214">
        <v>41548</v>
      </c>
      <c r="F54" s="214" t="s">
        <v>157</v>
      </c>
      <c r="G54" s="215" t="s">
        <v>69</v>
      </c>
      <c r="H54" s="232">
        <f>C$26/12</f>
        <v>0.001225</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SUM(I54:V54)</f>
        <v>0</v>
      </c>
    </row>
    <row r="55" spans="4:23" s="9" customFormat="1" ht="15">
      <c r="D55" s="206"/>
      <c r="E55" s="214">
        <v>41579</v>
      </c>
      <c r="F55" s="214" t="s">
        <v>157</v>
      </c>
      <c r="G55" s="215" t="s">
        <v>69</v>
      </c>
      <c r="H55" s="229">
        <f>C$26/12</f>
        <v>0.001225</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SUM(I55:V55)</f>
        <v>0</v>
      </c>
    </row>
    <row r="56" spans="2:23" s="9" customFormat="1" ht="15.75">
      <c r="B56" s="183" t="s">
        <v>160</v>
      </c>
      <c r="C56" s="27"/>
      <c r="D56" s="206"/>
      <c r="E56" s="214">
        <v>41609</v>
      </c>
      <c r="F56" s="214" t="s">
        <v>157</v>
      </c>
      <c r="G56" s="215" t="s">
        <v>69</v>
      </c>
      <c r="H56" s="229">
        <f>C$26/12</f>
        <v>0.001225</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SUM(I56:V56)</f>
        <v>0</v>
      </c>
    </row>
    <row r="57" spans="2:23" s="9" customFormat="1" ht="15.75" thickBot="1">
      <c r="B57" s="27"/>
      <c r="C57" s="27"/>
      <c r="D57" s="206"/>
      <c r="E57" s="216" t="s">
        <v>390</v>
      </c>
      <c r="F57" s="216"/>
      <c r="G57" s="217"/>
      <c r="H57" s="218"/>
      <c r="I57" s="219">
        <f>SUM(I44:I56)</f>
        <v>0</v>
      </c>
      <c r="J57" s="219">
        <f t="shared" si="11" ref="J57:O57">SUM(J44:J56)</f>
        <v>0</v>
      </c>
      <c r="K57" s="219">
        <f>SUM(K44:K56)</f>
        <v>0</v>
      </c>
      <c r="L57" s="219">
        <f>SUM(L44:L56)</f>
        <v>0</v>
      </c>
      <c r="M57" s="219">
        <f>SUM(M44:M56)</f>
        <v>0</v>
      </c>
      <c r="N57" s="219">
        <f>SUM(N44:N56)</f>
        <v>0</v>
      </c>
      <c r="O57" s="219">
        <f>SUM(O44:O56)</f>
        <v>0</v>
      </c>
      <c r="P57" s="219">
        <f t="shared" si="12" ref="P57:V57">SUM(P44:P56)</f>
        <v>0</v>
      </c>
      <c r="Q57" s="219">
        <f>SUM(Q44:Q56)</f>
        <v>0</v>
      </c>
      <c r="R57" s="219">
        <f>SUM(R44:R56)</f>
        <v>0</v>
      </c>
      <c r="S57" s="219">
        <f>SUM(S44:S56)</f>
        <v>0</v>
      </c>
      <c r="T57" s="219">
        <f>SUM(T44:T56)</f>
        <v>0</v>
      </c>
      <c r="U57" s="219">
        <f>SUM(U44:U56)</f>
        <v>0</v>
      </c>
      <c r="V57" s="219">
        <f>SUM(V44:V56)</f>
        <v>0</v>
      </c>
      <c r="W57" s="219">
        <f>SUM(W44:W56)</f>
        <v>0</v>
      </c>
    </row>
    <row r="58" spans="4: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4:23" s="9" customFormat="1" ht="15">
      <c r="D59" s="206"/>
      <c r="E59" s="225" t="s">
        <v>355</v>
      </c>
      <c r="F59" s="225"/>
      <c r="G59" s="226"/>
      <c r="H59" s="227"/>
      <c r="I59" s="228">
        <f t="shared" si="13" ref="I59:W59">I57+I58</f>
        <v>0</v>
      </c>
      <c r="J59" s="228">
        <f>J57+J58</f>
        <v>0</v>
      </c>
      <c r="K59" s="228">
        <f>K57+K58</f>
        <v>0</v>
      </c>
      <c r="L59" s="228">
        <f>L57+L58</f>
        <v>0</v>
      </c>
      <c r="M59" s="228">
        <f>M57+M58</f>
        <v>0</v>
      </c>
      <c r="N59" s="228">
        <f>N57+N58</f>
        <v>0</v>
      </c>
      <c r="O59" s="228">
        <f>O57+O58</f>
        <v>0</v>
      </c>
      <c r="P59" s="228">
        <f t="shared" si="14" ref="P59:V59">P57+P58</f>
        <v>0</v>
      </c>
      <c r="Q59" s="228">
        <f>Q57+Q58</f>
        <v>0</v>
      </c>
      <c r="R59" s="228">
        <f>R57+R58</f>
        <v>0</v>
      </c>
      <c r="S59" s="228">
        <f>S57+S58</f>
        <v>0</v>
      </c>
      <c r="T59" s="228">
        <f>T57+T58</f>
        <v>0</v>
      </c>
      <c r="U59" s="228">
        <f>U57+U58</f>
        <v>0</v>
      </c>
      <c r="V59" s="228">
        <f>V57+V58</f>
        <v>0</v>
      </c>
      <c r="W59" s="228">
        <f>W57+W58</f>
        <v>0</v>
      </c>
    </row>
    <row r="60" spans="4:23" s="9" customFormat="1" ht="15">
      <c r="D60" s="206"/>
      <c r="E60" s="214">
        <v>41640</v>
      </c>
      <c r="F60" s="214" t="s">
        <v>158</v>
      </c>
      <c r="G60" s="215" t="s">
        <v>65</v>
      </c>
      <c r="H60" s="232">
        <f>C$27/12</f>
        <v>0.001225</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ht="15">
      <c r="A61" s="28"/>
      <c r="E61" s="214">
        <v>41671</v>
      </c>
      <c r="F61" s="214" t="s">
        <v>158</v>
      </c>
      <c r="G61" s="215" t="s">
        <v>65</v>
      </c>
      <c r="H61" s="229">
        <f>C$27/12</f>
        <v>0.001225</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si="15" ref="W61:W71">SUM(I61:V61)</f>
        <v>0</v>
      </c>
    </row>
    <row r="62" spans="2:23" s="9" customFormat="1" ht="15">
      <c r="B62" s="66"/>
      <c r="E62" s="214">
        <v>41699</v>
      </c>
      <c r="F62" s="214" t="s">
        <v>158</v>
      </c>
      <c r="G62" s="215" t="s">
        <v>65</v>
      </c>
      <c r="H62" s="229">
        <f>C$27/12</f>
        <v>0.001225</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SUM(I62:V62)</f>
        <v>0</v>
      </c>
    </row>
    <row r="63" spans="2:23" s="9" customFormat="1" ht="15">
      <c r="B63" s="66"/>
      <c r="E63" s="214">
        <v>41730</v>
      </c>
      <c r="F63" s="214" t="s">
        <v>158</v>
      </c>
      <c r="G63" s="215" t="s">
        <v>66</v>
      </c>
      <c r="H63" s="232">
        <f>C$28/12</f>
        <v>0.001225</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SUM(I63:V63)</f>
        <v>0</v>
      </c>
    </row>
    <row r="64" spans="2:23" s="9" customFormat="1" ht="15">
      <c r="B64" s="66"/>
      <c r="E64" s="214">
        <v>41760</v>
      </c>
      <c r="F64" s="214" t="s">
        <v>158</v>
      </c>
      <c r="G64" s="215" t="s">
        <v>66</v>
      </c>
      <c r="H64" s="229">
        <f>C$28/12</f>
        <v>0.001225</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SUM(I64:V64)</f>
        <v>0</v>
      </c>
    </row>
    <row r="65" spans="2:23" s="9" customFormat="1" ht="15">
      <c r="B65" s="66"/>
      <c r="E65" s="214">
        <v>41791</v>
      </c>
      <c r="F65" s="214" t="s">
        <v>158</v>
      </c>
      <c r="G65" s="215" t="s">
        <v>66</v>
      </c>
      <c r="H65" s="229">
        <f>C$28/12</f>
        <v>0.001225</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SUM(I65:V65)</f>
        <v>0</v>
      </c>
    </row>
    <row r="66" spans="2:23" s="9" customFormat="1" ht="15">
      <c r="B66" s="66"/>
      <c r="E66" s="214">
        <v>41821</v>
      </c>
      <c r="F66" s="214" t="s">
        <v>158</v>
      </c>
      <c r="G66" s="215" t="s">
        <v>68</v>
      </c>
      <c r="H66" s="232">
        <f>C$29/12</f>
        <v>0.001225</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SUM(I66:V66)</f>
        <v>0</v>
      </c>
    </row>
    <row r="67" spans="2:23" s="9" customFormat="1" ht="15">
      <c r="B67" s="66"/>
      <c r="E67" s="214">
        <v>41852</v>
      </c>
      <c r="F67" s="214" t="s">
        <v>158</v>
      </c>
      <c r="G67" s="215" t="s">
        <v>68</v>
      </c>
      <c r="H67" s="229">
        <f>C$29/12</f>
        <v>0.001225</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SUM(I67:V67)</f>
        <v>0</v>
      </c>
    </row>
    <row r="68" spans="2:23" s="9" customFormat="1" ht="15">
      <c r="B68" s="66"/>
      <c r="E68" s="214">
        <v>41883</v>
      </c>
      <c r="F68" s="214" t="s">
        <v>158</v>
      </c>
      <c r="G68" s="215" t="s">
        <v>68</v>
      </c>
      <c r="H68" s="229">
        <f>C$29/12</f>
        <v>0.001225</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SUM(I68:V68)</f>
        <v>0</v>
      </c>
    </row>
    <row r="69" spans="2:23" s="9" customFormat="1" ht="15">
      <c r="B69" s="66"/>
      <c r="E69" s="214">
        <v>41913</v>
      </c>
      <c r="F69" s="214" t="s">
        <v>158</v>
      </c>
      <c r="G69" s="215" t="s">
        <v>69</v>
      </c>
      <c r="H69" s="232">
        <f>C$30/12</f>
        <v>0.001225</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SUM(I69:V69)</f>
        <v>0</v>
      </c>
    </row>
    <row r="70" spans="2:23" s="9" customFormat="1" ht="15">
      <c r="B70" s="66"/>
      <c r="E70" s="214">
        <v>41944</v>
      </c>
      <c r="F70" s="214" t="s">
        <v>158</v>
      </c>
      <c r="G70" s="215" t="s">
        <v>69</v>
      </c>
      <c r="H70" s="229">
        <f>C$30/12</f>
        <v>0.001225</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SUM(I70:V70)</f>
        <v>0</v>
      </c>
    </row>
    <row r="71" spans="2:23" s="9" customFormat="1" ht="15">
      <c r="B71" s="66"/>
      <c r="E71" s="214">
        <v>41974</v>
      </c>
      <c r="F71" s="214" t="s">
        <v>158</v>
      </c>
      <c r="G71" s="215" t="s">
        <v>69</v>
      </c>
      <c r="H71" s="229">
        <f>C$30/12</f>
        <v>0.001225</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SUM(I71:V71)</f>
        <v>0</v>
      </c>
    </row>
    <row r="72" spans="2:23" s="9" customFormat="1" ht="15.75" thickBot="1">
      <c r="B72" s="66"/>
      <c r="E72" s="216" t="s">
        <v>391</v>
      </c>
      <c r="F72" s="216"/>
      <c r="G72" s="217"/>
      <c r="H72" s="218"/>
      <c r="I72" s="219">
        <f>SUM(I59:I71)</f>
        <v>0</v>
      </c>
      <c r="J72" s="219">
        <f t="shared" si="16" ref="J72:V72">SUM(J59:J71)</f>
        <v>0</v>
      </c>
      <c r="K72" s="219">
        <f>SUM(K59:K71)</f>
        <v>0</v>
      </c>
      <c r="L72" s="219">
        <f>SUM(L59:L71)</f>
        <v>0</v>
      </c>
      <c r="M72" s="219">
        <f>SUM(M59:M71)</f>
        <v>0</v>
      </c>
      <c r="N72" s="219">
        <f>SUM(N59:N71)</f>
        <v>0</v>
      </c>
      <c r="O72" s="219">
        <f>SUM(O59:O71)</f>
        <v>0</v>
      </c>
      <c r="P72" s="219">
        <f>SUM(P59:P71)</f>
        <v>0</v>
      </c>
      <c r="Q72" s="219">
        <f>SUM(Q59:Q71)</f>
        <v>0</v>
      </c>
      <c r="R72" s="219">
        <f>SUM(R59:R71)</f>
        <v>0</v>
      </c>
      <c r="S72" s="219">
        <f>SUM(S59:S71)</f>
        <v>0</v>
      </c>
      <c r="T72" s="219">
        <f>SUM(T59:T71)</f>
        <v>0</v>
      </c>
      <c r="U72" s="219">
        <f>SUM(U59:U71)</f>
        <v>0</v>
      </c>
      <c r="V72" s="219">
        <f>SUM(V59:V71)</f>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ht="15">
      <c r="B74" s="66"/>
      <c r="E74" s="225" t="s">
        <v>356</v>
      </c>
      <c r="F74" s="225"/>
      <c r="G74" s="226"/>
      <c r="H74" s="227"/>
      <c r="I74" s="228">
        <f t="shared" si="17" ref="I74:O74">I72+I73</f>
        <v>0</v>
      </c>
      <c r="J74" s="228">
        <f>J72+J73</f>
        <v>0</v>
      </c>
      <c r="K74" s="228">
        <f>K72+K73</f>
        <v>0</v>
      </c>
      <c r="L74" s="228">
        <f>L72+L73</f>
        <v>0</v>
      </c>
      <c r="M74" s="228">
        <f>M72+M73</f>
        <v>0</v>
      </c>
      <c r="N74" s="228">
        <f>N72+N73</f>
        <v>0</v>
      </c>
      <c r="O74" s="228">
        <f>O72+O73</f>
        <v>0</v>
      </c>
      <c r="P74" s="228">
        <f t="shared" si="18" ref="P74:V74">P72+P73</f>
        <v>0</v>
      </c>
      <c r="Q74" s="228">
        <f>Q72+Q73</f>
        <v>0</v>
      </c>
      <c r="R74" s="228">
        <f>R72+R73</f>
        <v>0</v>
      </c>
      <c r="S74" s="228">
        <f>S72+S73</f>
        <v>0</v>
      </c>
      <c r="T74" s="228">
        <f>T72+T73</f>
        <v>0</v>
      </c>
      <c r="U74" s="228">
        <f>U72+U73</f>
        <v>0</v>
      </c>
      <c r="V74" s="228">
        <f>V72+V73</f>
        <v>0</v>
      </c>
      <c r="W74" s="228">
        <f>W72+W73</f>
        <v>0</v>
      </c>
    </row>
    <row r="75" spans="2:23" s="9" customFormat="1" ht="15">
      <c r="B75" s="66"/>
      <c r="E75" s="214">
        <v>42005</v>
      </c>
      <c r="F75" s="214" t="s">
        <v>159</v>
      </c>
      <c r="G75" s="215" t="s">
        <v>65</v>
      </c>
      <c r="H75" s="229">
        <f>C$31/12</f>
        <v>0.001225</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ht="15">
      <c r="B76" s="237"/>
      <c r="E76" s="214">
        <v>42036</v>
      </c>
      <c r="F76" s="214" t="s">
        <v>159</v>
      </c>
      <c r="G76" s="215" t="s">
        <v>65</v>
      </c>
      <c r="H76" s="229">
        <f t="shared" si="19" ref="H76:H77">C$31/12</f>
        <v>0.001225</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
      <c r="B77" s="66"/>
      <c r="E77" s="214">
        <v>42064</v>
      </c>
      <c r="F77" s="214" t="s">
        <v>159</v>
      </c>
      <c r="G77" s="215" t="s">
        <v>65</v>
      </c>
      <c r="H77" s="229">
        <f>C$31/12</f>
        <v>0.001225</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ht="15">
      <c r="B78" s="66"/>
      <c r="E78" s="214">
        <v>42095</v>
      </c>
      <c r="F78" s="214" t="s">
        <v>159</v>
      </c>
      <c r="G78" s="215" t="s">
        <v>66</v>
      </c>
      <c r="H78" s="229">
        <f>C$32/12</f>
        <v>0.00091666666666666665</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si="20" ref="W78:W86">SUM(I78:V78)</f>
        <v>0</v>
      </c>
    </row>
    <row r="79" spans="2:23" s="9" customFormat="1" ht="15">
      <c r="B79" s="66"/>
      <c r="E79" s="214">
        <v>42125</v>
      </c>
      <c r="F79" s="214" t="s">
        <v>159</v>
      </c>
      <c r="G79" s="215" t="s">
        <v>66</v>
      </c>
      <c r="H79" s="229">
        <f t="shared" si="21" ref="H79:H80">C$32/12</f>
        <v>0.00091666666666666665</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SUM(I79:V79)</f>
        <v>0</v>
      </c>
    </row>
    <row r="80" spans="2:23" s="9" customFormat="1" ht="15">
      <c r="B80" s="66"/>
      <c r="E80" s="214">
        <v>42156</v>
      </c>
      <c r="F80" s="214" t="s">
        <v>159</v>
      </c>
      <c r="G80" s="215" t="s">
        <v>66</v>
      </c>
      <c r="H80" s="229">
        <f>C$32/12</f>
        <v>0.00091666666666666665</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SUM(I80:V80)</f>
        <v>0</v>
      </c>
    </row>
    <row r="81" spans="2:23" s="9" customFormat="1" ht="15">
      <c r="B81" s="66"/>
      <c r="E81" s="214">
        <v>42186</v>
      </c>
      <c r="F81" s="214" t="s">
        <v>159</v>
      </c>
      <c r="G81" s="215" t="s">
        <v>68</v>
      </c>
      <c r="H81" s="229">
        <f>C$33/12</f>
        <v>0.00091666666666666665</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SUM(I81:V81)</f>
        <v>0</v>
      </c>
    </row>
    <row r="82" spans="2:23" s="9" customFormat="1" ht="15">
      <c r="B82" s="66"/>
      <c r="E82" s="214">
        <v>42217</v>
      </c>
      <c r="F82" s="214" t="s">
        <v>159</v>
      </c>
      <c r="G82" s="215" t="s">
        <v>68</v>
      </c>
      <c r="H82" s="229">
        <f t="shared" si="22" ref="H82:H83">C$33/12</f>
        <v>0.00091666666666666665</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SUM(I82:V82)</f>
        <v>0</v>
      </c>
    </row>
    <row r="83" spans="2:23" s="9" customFormat="1" ht="15">
      <c r="B83" s="66"/>
      <c r="E83" s="214">
        <v>42248</v>
      </c>
      <c r="F83" s="214" t="s">
        <v>159</v>
      </c>
      <c r="G83" s="215" t="s">
        <v>68</v>
      </c>
      <c r="H83" s="229">
        <f>C$33/12</f>
        <v>0.00091666666666666665</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SUM(I83:V83)</f>
        <v>0</v>
      </c>
    </row>
    <row r="84" spans="2:23" s="9" customFormat="1" ht="15">
      <c r="B84" s="66"/>
      <c r="E84" s="214">
        <v>42278</v>
      </c>
      <c r="F84" s="214" t="s">
        <v>159</v>
      </c>
      <c r="G84" s="215" t="s">
        <v>69</v>
      </c>
      <c r="H84" s="229">
        <f>C$34/12</f>
        <v>0.00091666666666666665</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SUM(I84:V84)</f>
        <v>0</v>
      </c>
    </row>
    <row r="85" spans="2:23" s="9" customFormat="1" ht="15">
      <c r="B85" s="66"/>
      <c r="E85" s="214">
        <v>42309</v>
      </c>
      <c r="F85" s="214" t="s">
        <v>159</v>
      </c>
      <c r="G85" s="215" t="s">
        <v>69</v>
      </c>
      <c r="H85" s="229">
        <f t="shared" si="23" ref="H85:H86">C$34/12</f>
        <v>0.00091666666666666665</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SUM(I85:V85)</f>
        <v>0</v>
      </c>
    </row>
    <row r="86" spans="2:23" s="9" customFormat="1" ht="15">
      <c r="B86" s="66"/>
      <c r="E86" s="214">
        <v>42339</v>
      </c>
      <c r="F86" s="214" t="s">
        <v>159</v>
      </c>
      <c r="G86" s="215" t="s">
        <v>69</v>
      </c>
      <c r="H86" s="229">
        <f>C$34/12</f>
        <v>0.00091666666666666665</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SUM(I86:V86)</f>
        <v>0</v>
      </c>
    </row>
    <row r="87" spans="2:23" s="9" customFormat="1" ht="15.75" thickBot="1">
      <c r="B87" s="66"/>
      <c r="E87" s="216" t="s">
        <v>392</v>
      </c>
      <c r="F87" s="216"/>
      <c r="G87" s="217"/>
      <c r="H87" s="218"/>
      <c r="I87" s="219">
        <f>SUM(I74:I86)</f>
        <v>0</v>
      </c>
      <c r="J87" s="219">
        <f>SUM(J74:J86)</f>
        <v>0</v>
      </c>
      <c r="K87" s="219">
        <f t="shared" si="24" ref="K87:O87">SUM(K74:K86)</f>
        <v>0</v>
      </c>
      <c r="L87" s="219">
        <f>SUM(L74:L86)</f>
        <v>0</v>
      </c>
      <c r="M87" s="219">
        <f>SUM(M74:M86)</f>
        <v>0</v>
      </c>
      <c r="N87" s="219">
        <f>SUM(N74:N86)</f>
        <v>0</v>
      </c>
      <c r="O87" s="219">
        <f>SUM(O74:O86)</f>
        <v>0</v>
      </c>
      <c r="P87" s="219">
        <f t="shared" si="25" ref="P87:V87">SUM(P74:P86)</f>
        <v>0</v>
      </c>
      <c r="Q87" s="219">
        <f>SUM(Q74:Q86)</f>
        <v>0</v>
      </c>
      <c r="R87" s="219">
        <f>SUM(R74:R86)</f>
        <v>0</v>
      </c>
      <c r="S87" s="219">
        <f>SUM(S74:S86)</f>
        <v>0</v>
      </c>
      <c r="T87" s="219">
        <f>SUM(T74:T86)</f>
        <v>0</v>
      </c>
      <c r="U87" s="219">
        <f>SUM(U74:U86)</f>
        <v>0</v>
      </c>
      <c r="V87" s="219">
        <f>SUM(V74:V86)</f>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ht="15">
      <c r="B89" s="66"/>
      <c r="E89" s="225" t="s">
        <v>357</v>
      </c>
      <c r="F89" s="225"/>
      <c r="G89" s="226"/>
      <c r="H89" s="227"/>
      <c r="I89" s="228">
        <f>I87+I88</f>
        <v>0</v>
      </c>
      <c r="J89" s="228">
        <f t="shared" si="26" ref="J89">J87+J88</f>
        <v>0</v>
      </c>
      <c r="K89" s="228">
        <f t="shared" si="27" ref="K89">K87+K88</f>
        <v>0</v>
      </c>
      <c r="L89" s="228">
        <f t="shared" si="28" ref="L89">L87+L88</f>
        <v>0</v>
      </c>
      <c r="M89" s="228">
        <f t="shared" si="29" ref="M89">M87+M88</f>
        <v>0</v>
      </c>
      <c r="N89" s="228">
        <f t="shared" si="30" ref="N89">N87+N88</f>
        <v>0</v>
      </c>
      <c r="O89" s="228">
        <f t="shared" si="31" ref="O89:U89">O87+O88</f>
        <v>0</v>
      </c>
      <c r="P89" s="228">
        <f>P87+P88</f>
        <v>0</v>
      </c>
      <c r="Q89" s="228">
        <f>Q87+Q88</f>
        <v>0</v>
      </c>
      <c r="R89" s="228">
        <f>R87+R88</f>
        <v>0</v>
      </c>
      <c r="S89" s="228">
        <f>S87+S88</f>
        <v>0</v>
      </c>
      <c r="T89" s="228">
        <f>T87+T88</f>
        <v>0</v>
      </c>
      <c r="U89" s="228">
        <f>U87+U88</f>
        <v>0</v>
      </c>
      <c r="V89" s="228">
        <f t="shared" si="32" ref="V89">V87+V88</f>
        <v>0</v>
      </c>
      <c r="W89" s="228">
        <f t="shared" si="33" ref="W89">W87+W88</f>
        <v>0</v>
      </c>
    </row>
    <row r="90" spans="2:23" s="9" customFormat="1" ht="15">
      <c r="B90" s="66"/>
      <c r="E90" s="214">
        <v>42370</v>
      </c>
      <c r="F90" s="214" t="s">
        <v>161</v>
      </c>
      <c r="G90" s="215" t="s">
        <v>65</v>
      </c>
      <c r="H90" s="229">
        <f>$C$35/12</f>
        <v>0.00091666666666666665</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ht="15">
      <c r="B91" s="66"/>
      <c r="E91" s="214">
        <v>42401</v>
      </c>
      <c r="F91" s="214" t="s">
        <v>161</v>
      </c>
      <c r="G91" s="215" t="s">
        <v>65</v>
      </c>
      <c r="H91" s="229">
        <f t="shared" si="34" ref="H91:H92">$C$35/12</f>
        <v>0.00091666666666666665</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si="35" ref="W91:W101">SUM(I91:V91)</f>
        <v>0</v>
      </c>
    </row>
    <row r="92" spans="2:23" s="9" customFormat="1" ht="14.25" customHeight="1">
      <c r="B92" s="66"/>
      <c r="E92" s="214">
        <v>42430</v>
      </c>
      <c r="F92" s="214" t="s">
        <v>161</v>
      </c>
      <c r="G92" s="215" t="s">
        <v>65</v>
      </c>
      <c r="H92" s="229">
        <f>$C$35/12</f>
        <v>0.00091666666666666665</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SUM(I92:V92)</f>
        <v>0</v>
      </c>
    </row>
    <row r="93" spans="2:23" s="8" customFormat="1" ht="15">
      <c r="B93" s="239"/>
      <c r="D93" s="9"/>
      <c r="E93" s="214">
        <v>42461</v>
      </c>
      <c r="F93" s="214" t="s">
        <v>161</v>
      </c>
      <c r="G93" s="215" t="s">
        <v>66</v>
      </c>
      <c r="H93" s="229">
        <f>$C$36/12</f>
        <v>0.00091666666666666665</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SUM(I93:V93)</f>
        <v>0</v>
      </c>
    </row>
    <row r="94" spans="2:23" s="9" customFormat="1" ht="15">
      <c r="B94" s="66"/>
      <c r="E94" s="214">
        <v>42491</v>
      </c>
      <c r="F94" s="214" t="s">
        <v>161</v>
      </c>
      <c r="G94" s="215" t="s">
        <v>66</v>
      </c>
      <c r="H94" s="229">
        <f t="shared" si="36" ref="H94:H95">$C$36/12</f>
        <v>0.00091666666666666665</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SUM(I94:V94)</f>
        <v>0</v>
      </c>
    </row>
    <row r="95" spans="2:23" s="238" customFormat="1" ht="15">
      <c r="B95" s="237"/>
      <c r="D95" s="9"/>
      <c r="E95" s="214">
        <v>42522</v>
      </c>
      <c r="F95" s="214" t="s">
        <v>161</v>
      </c>
      <c r="G95" s="215" t="s">
        <v>66</v>
      </c>
      <c r="H95" s="229">
        <f>$C$36/12</f>
        <v>0.00091666666666666665</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SUM(I95:V95)</f>
        <v>0</v>
      </c>
    </row>
    <row r="96" spans="2:23" s="9" customFormat="1" ht="15">
      <c r="B96" s="66"/>
      <c r="E96" s="214">
        <v>42552</v>
      </c>
      <c r="F96" s="214" t="s">
        <v>161</v>
      </c>
      <c r="G96" s="215" t="s">
        <v>68</v>
      </c>
      <c r="H96" s="229">
        <f>$C$37/12</f>
        <v>0.00091666666666666665</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SUM(I96:V96)</f>
        <v>0</v>
      </c>
    </row>
    <row r="97" spans="2:23" s="9" customFormat="1" ht="15">
      <c r="B97" s="66"/>
      <c r="E97" s="214">
        <v>42583</v>
      </c>
      <c r="F97" s="214" t="s">
        <v>161</v>
      </c>
      <c r="G97" s="215" t="s">
        <v>68</v>
      </c>
      <c r="H97" s="229">
        <f t="shared" si="37" ref="H97:H98">$C$37/12</f>
        <v>0.00091666666666666665</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SUM(I97:V97)</f>
        <v>0</v>
      </c>
    </row>
    <row r="98" spans="2:23" s="9" customFormat="1" ht="15">
      <c r="B98" s="66"/>
      <c r="E98" s="214">
        <v>42614</v>
      </c>
      <c r="F98" s="214" t="s">
        <v>161</v>
      </c>
      <c r="G98" s="215" t="s">
        <v>68</v>
      </c>
      <c r="H98" s="229">
        <f>$C$37/12</f>
        <v>0.00091666666666666665</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SUM(I98:V98)</f>
        <v>0</v>
      </c>
    </row>
    <row r="99" spans="2:23" s="9" customFormat="1" ht="15">
      <c r="B99" s="66"/>
      <c r="E99" s="214">
        <v>42644</v>
      </c>
      <c r="F99" s="214" t="s">
        <v>161</v>
      </c>
      <c r="G99" s="215" t="s">
        <v>69</v>
      </c>
      <c r="H99" s="210">
        <f>$C$38/12</f>
        <v>0.00091666666666666665</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SUM(I99:V99)</f>
        <v>0</v>
      </c>
    </row>
    <row r="100" spans="2:23" s="9" customFormat="1" ht="15">
      <c r="B100" s="66"/>
      <c r="E100" s="214">
        <v>42675</v>
      </c>
      <c r="F100" s="214" t="s">
        <v>161</v>
      </c>
      <c r="G100" s="215" t="s">
        <v>69</v>
      </c>
      <c r="H100" s="210">
        <f t="shared" si="38" ref="H100:H101">$C$38/12</f>
        <v>0.00091666666666666665</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SUM(I100:V100)</f>
        <v>0</v>
      </c>
    </row>
    <row r="101" spans="2:23" s="9" customFormat="1" ht="15">
      <c r="B101" s="66"/>
      <c r="E101" s="214">
        <v>42705</v>
      </c>
      <c r="F101" s="214" t="s">
        <v>161</v>
      </c>
      <c r="G101" s="215" t="s">
        <v>69</v>
      </c>
      <c r="H101" s="210">
        <f>$C$38/12</f>
        <v>0.00091666666666666665</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SUM(I101:V101)</f>
        <v>0</v>
      </c>
    </row>
    <row r="102" spans="2:23" s="9" customFormat="1" ht="15.75" thickBot="1">
      <c r="B102" s="66"/>
      <c r="E102" s="216" t="s">
        <v>393</v>
      </c>
      <c r="F102" s="216"/>
      <c r="G102" s="217"/>
      <c r="H102" s="218"/>
      <c r="I102" s="219">
        <f>SUM(I89:I101)</f>
        <v>0</v>
      </c>
      <c r="J102" s="219">
        <f>SUM(J89:J101)</f>
        <v>0</v>
      </c>
      <c r="K102" s="219">
        <f t="shared" si="39" ref="K102:O102">SUM(K89:K101)</f>
        <v>0</v>
      </c>
      <c r="L102" s="219">
        <f>SUM(L89:L101)</f>
        <v>0</v>
      </c>
      <c r="M102" s="219">
        <f>SUM(M89:M101)</f>
        <v>0</v>
      </c>
      <c r="N102" s="219">
        <f>SUM(N89:N101)</f>
        <v>0</v>
      </c>
      <c r="O102" s="219">
        <f>SUM(O89:O101)</f>
        <v>0</v>
      </c>
      <c r="P102" s="219">
        <f t="shared" si="40" ref="P102:V102">SUM(P89:P101)</f>
        <v>0</v>
      </c>
      <c r="Q102" s="219">
        <f>SUM(Q89:Q101)</f>
        <v>0</v>
      </c>
      <c r="R102" s="219">
        <f>SUM(R89:R101)</f>
        <v>0</v>
      </c>
      <c r="S102" s="219">
        <f>SUM(S89:S101)</f>
        <v>0</v>
      </c>
      <c r="T102" s="219">
        <f>SUM(T89:T101)</f>
        <v>0</v>
      </c>
      <c r="U102" s="219">
        <f>SUM(U89:U101)</f>
        <v>0</v>
      </c>
      <c r="V102" s="219">
        <f>SUM(V89:V101)</f>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ht="15">
      <c r="B104" s="66"/>
      <c r="E104" s="225" t="s">
        <v>358</v>
      </c>
      <c r="F104" s="225"/>
      <c r="G104" s="226"/>
      <c r="H104" s="227"/>
      <c r="I104" s="228">
        <f>I102+I103</f>
        <v>0</v>
      </c>
      <c r="J104" s="228">
        <f t="shared" si="41" ref="J104">J102+J103</f>
        <v>0</v>
      </c>
      <c r="K104" s="228">
        <f t="shared" si="42" ref="K104">K102+K103</f>
        <v>0</v>
      </c>
      <c r="L104" s="228">
        <f t="shared" si="43" ref="L104">L102+L103</f>
        <v>0</v>
      </c>
      <c r="M104" s="228">
        <f t="shared" si="44" ref="M104">M102+M103</f>
        <v>0</v>
      </c>
      <c r="N104" s="228">
        <f t="shared" si="45" ref="N104">N102+N103</f>
        <v>0</v>
      </c>
      <c r="O104" s="228">
        <f t="shared" si="46" ref="O104:V104">O102+O103</f>
        <v>0</v>
      </c>
      <c r="P104" s="228">
        <f>P102+P103</f>
        <v>0</v>
      </c>
      <c r="Q104" s="228">
        <f>Q102+Q103</f>
        <v>0</v>
      </c>
      <c r="R104" s="228">
        <f>R102+R103</f>
        <v>0</v>
      </c>
      <c r="S104" s="228">
        <f>S102+S103</f>
        <v>0</v>
      </c>
      <c r="T104" s="228">
        <f>T102+T103</f>
        <v>0</v>
      </c>
      <c r="U104" s="228">
        <f>U102+U103</f>
        <v>0</v>
      </c>
      <c r="V104" s="228">
        <f>V102+V103</f>
        <v>0</v>
      </c>
      <c r="W104" s="228">
        <f t="shared" si="47" ref="W104">W102+W103</f>
        <v>0</v>
      </c>
    </row>
    <row r="105" spans="2:23" s="9" customFormat="1" ht="15">
      <c r="B105" s="66"/>
      <c r="E105" s="214">
        <v>42736</v>
      </c>
      <c r="F105" s="214" t="s">
        <v>162</v>
      </c>
      <c r="G105" s="215" t="s">
        <v>65</v>
      </c>
      <c r="H105" s="240">
        <f>$C$39/12</f>
        <v>0.00091666666666666665</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ht="15">
      <c r="B106" s="66"/>
      <c r="E106" s="214">
        <v>42767</v>
      </c>
      <c r="F106" s="214" t="s">
        <v>162</v>
      </c>
      <c r="G106" s="215" t="s">
        <v>65</v>
      </c>
      <c r="H106" s="240">
        <f t="shared" si="48" ref="H106:H107">$C$39/12</f>
        <v>0.00091666666666666665</v>
      </c>
      <c r="I106" s="230">
        <f>(SUM('1.  LRAMVA Summary'!D$54:D$71)+SUM('1.  LRAMVA Summary'!D$72:D$73)*(MONTH($E106)-1)/12)*$H106</f>
        <v>9.8560390987039952</v>
      </c>
      <c r="J106" s="230">
        <f>(SUM('1.  LRAMVA Summary'!E$54:E$71)+SUM('1.  LRAMVA Summary'!E$72:E$73)*(MONTH($E106)-1)/12)*$H106</f>
        <v>5.2394609084049231</v>
      </c>
      <c r="K106" s="230">
        <f>(SUM('1.  LRAMVA Summary'!F$54:F$71)+SUM('1.  LRAMVA Summary'!F$72:F$73)*(MONTH($E106)-1)/12)*$H106</f>
        <v>4.9876878421712911</v>
      </c>
      <c r="L106" s="230">
        <f>(SUM('1.  LRAMVA Summary'!G$54:G$71)+SUM('1.  LRAMVA Summary'!G$72:G$73)*(MONTH($E106)-1)/12)*$H106</f>
        <v>-0.026624911805555557</v>
      </c>
      <c r="M106" s="230">
        <f>(SUM('1.  LRAMVA Summary'!H$54:H$71)+SUM('1.  LRAMVA Summary'!H$72:H$73)*(MONTH($E106)-1)/12)*$H106</f>
        <v>-0.020157499999999998</v>
      </c>
      <c r="N106" s="230">
        <f>(SUM('1.  LRAMVA Summary'!I$54:I$71)+SUM('1.  LRAMVA Summary'!I$72:I$73)*(MONTH($E106)-1)/12)*$H106</f>
        <v>8.3221428644174296</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si="49" ref="W106:W116">SUM(I106:V106)</f>
        <v>28.358548301892082</v>
      </c>
    </row>
    <row r="107" spans="2:23" s="9" customFormat="1" ht="15">
      <c r="B107" s="66"/>
      <c r="E107" s="214">
        <v>42795</v>
      </c>
      <c r="F107" s="214" t="s">
        <v>162</v>
      </c>
      <c r="G107" s="215" t="s">
        <v>65</v>
      </c>
      <c r="H107" s="240">
        <f>$C$39/12</f>
        <v>0.00091666666666666665</v>
      </c>
      <c r="I107" s="230">
        <f>(SUM('1.  LRAMVA Summary'!D$54:D$71)+SUM('1.  LRAMVA Summary'!D$72:D$73)*(MONTH($E107)-1)/12)*$H107</f>
        <v>19.71207819740799</v>
      </c>
      <c r="J107" s="230">
        <f>(SUM('1.  LRAMVA Summary'!E$54:E$71)+SUM('1.  LRAMVA Summary'!E$72:E$73)*(MONTH($E107)-1)/12)*$H107</f>
        <v>10.478921816809846</v>
      </c>
      <c r="K107" s="230">
        <f>(SUM('1.  LRAMVA Summary'!F$54:F$71)+SUM('1.  LRAMVA Summary'!F$72:F$73)*(MONTH($E107)-1)/12)*$H107</f>
        <v>9.9753756843425823</v>
      </c>
      <c r="L107" s="230">
        <f>(SUM('1.  LRAMVA Summary'!G$54:G$71)+SUM('1.  LRAMVA Summary'!G$72:G$73)*(MONTH($E107)-1)/12)*$H107</f>
        <v>-0.053249823611111115</v>
      </c>
      <c r="M107" s="230">
        <f>(SUM('1.  LRAMVA Summary'!H$54:H$71)+SUM('1.  LRAMVA Summary'!H$72:H$73)*(MONTH($E107)-1)/12)*$H107</f>
        <v>-0.040314999999999997</v>
      </c>
      <c r="N107" s="230">
        <f>(SUM('1.  LRAMVA Summary'!I$54:I$71)+SUM('1.  LRAMVA Summary'!I$72:I$73)*(MONTH($E107)-1)/12)*$H107</f>
        <v>16.644285728834859</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SUM(I107:V107)</f>
        <v>56.717096603784164</v>
      </c>
    </row>
    <row r="108" spans="2:23" s="8" customFormat="1" ht="15">
      <c r="B108" s="239"/>
      <c r="E108" s="214">
        <v>42826</v>
      </c>
      <c r="F108" s="214" t="s">
        <v>162</v>
      </c>
      <c r="G108" s="215" t="s">
        <v>66</v>
      </c>
      <c r="H108" s="240">
        <f>$C$40/12</f>
        <v>0.00091666666666666665</v>
      </c>
      <c r="I108" s="230">
        <f>(SUM('1.  LRAMVA Summary'!D$54:D$71)+SUM('1.  LRAMVA Summary'!D$72:D$73)*(MONTH($E108)-1)/12)*$H108</f>
        <v>29.568117296111989</v>
      </c>
      <c r="J108" s="230">
        <f>(SUM('1.  LRAMVA Summary'!E$54:E$71)+SUM('1.  LRAMVA Summary'!E$72:E$73)*(MONTH($E108)-1)/12)*$H108</f>
        <v>15.718382725214768</v>
      </c>
      <c r="K108" s="230">
        <f>(SUM('1.  LRAMVA Summary'!F$54:F$71)+SUM('1.  LRAMVA Summary'!F$72:F$73)*(MONTH($E108)-1)/12)*$H108</f>
        <v>14.963063526513873</v>
      </c>
      <c r="L108" s="230">
        <f>(SUM('1.  LRAMVA Summary'!G$54:G$71)+SUM('1.  LRAMVA Summary'!G$72:G$73)*(MONTH($E108)-1)/12)*$H108</f>
        <v>-0.079874735416666676</v>
      </c>
      <c r="M108" s="230">
        <f>(SUM('1.  LRAMVA Summary'!H$54:H$71)+SUM('1.  LRAMVA Summary'!H$72:H$73)*(MONTH($E108)-1)/12)*$H108</f>
        <v>-0.060472499999999998</v>
      </c>
      <c r="N108" s="230">
        <f>(SUM('1.  LRAMVA Summary'!I$54:I$71)+SUM('1.  LRAMVA Summary'!I$72:I$73)*(MONTH($E108)-1)/12)*$H108</f>
        <v>24.966428593252292</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SUM(I108:V108)</f>
        <v>85.075644905676256</v>
      </c>
    </row>
    <row r="109" spans="2:23" s="9" customFormat="1" ht="15">
      <c r="B109" s="66"/>
      <c r="E109" s="214">
        <v>42856</v>
      </c>
      <c r="F109" s="214" t="s">
        <v>162</v>
      </c>
      <c r="G109" s="215" t="s">
        <v>66</v>
      </c>
      <c r="H109" s="240">
        <f t="shared" si="50" ref="H109:H110">$C$40/12</f>
        <v>0.00091666666666666665</v>
      </c>
      <c r="I109" s="230">
        <f>(SUM('1.  LRAMVA Summary'!D$54:D$71)+SUM('1.  LRAMVA Summary'!D$72:D$73)*(MONTH($E109)-1)/12)*$H109</f>
        <v>39.424156394815981</v>
      </c>
      <c r="J109" s="230">
        <f>(SUM('1.  LRAMVA Summary'!E$54:E$71)+SUM('1.  LRAMVA Summary'!E$72:E$73)*(MONTH($E109)-1)/12)*$H109</f>
        <v>20.957843633619692</v>
      </c>
      <c r="K109" s="230">
        <f>(SUM('1.  LRAMVA Summary'!F$54:F$71)+SUM('1.  LRAMVA Summary'!F$72:F$73)*(MONTH($E109)-1)/12)*$H109</f>
        <v>19.950751368685165</v>
      </c>
      <c r="L109" s="230">
        <f>(SUM('1.  LRAMVA Summary'!G$54:G$71)+SUM('1.  LRAMVA Summary'!G$72:G$73)*(MONTH($E109)-1)/12)*$H109</f>
        <v>-0.10649964722222223</v>
      </c>
      <c r="M109" s="230">
        <f>(SUM('1.  LRAMVA Summary'!H$54:H$71)+SUM('1.  LRAMVA Summary'!H$72:H$73)*(MONTH($E109)-1)/12)*$H109</f>
        <v>-0.080629999999999993</v>
      </c>
      <c r="N109" s="230">
        <f>(SUM('1.  LRAMVA Summary'!I$54:I$71)+SUM('1.  LRAMVA Summary'!I$72:I$73)*(MONTH($E109)-1)/12)*$H109</f>
        <v>33.288571457669718</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SUM(I109:V109)</f>
        <v>113.43419320756833</v>
      </c>
    </row>
    <row r="110" spans="2:23" s="238" customFormat="1" ht="15">
      <c r="B110" s="237"/>
      <c r="E110" s="214">
        <v>42887</v>
      </c>
      <c r="F110" s="214" t="s">
        <v>162</v>
      </c>
      <c r="G110" s="215" t="s">
        <v>66</v>
      </c>
      <c r="H110" s="240">
        <f>$C$40/12</f>
        <v>0.00091666666666666665</v>
      </c>
      <c r="I110" s="230">
        <f>(SUM('1.  LRAMVA Summary'!D$54:D$71)+SUM('1.  LRAMVA Summary'!D$72:D$73)*(MONTH($E110)-1)/12)*$H110</f>
        <v>49.280195493519969</v>
      </c>
      <c r="J110" s="230">
        <f>(SUM('1.  LRAMVA Summary'!E$54:E$71)+SUM('1.  LRAMVA Summary'!E$72:E$73)*(MONTH($E110)-1)/12)*$H110</f>
        <v>26.197304542024614</v>
      </c>
      <c r="K110" s="230">
        <f>(SUM('1.  LRAMVA Summary'!F$54:F$71)+SUM('1.  LRAMVA Summary'!F$72:F$73)*(MONTH($E110)-1)/12)*$H110</f>
        <v>24.938439210856451</v>
      </c>
      <c r="L110" s="230">
        <f>(SUM('1.  LRAMVA Summary'!G$54:G$71)+SUM('1.  LRAMVA Summary'!G$72:G$73)*(MONTH($E110)-1)/12)*$H110</f>
        <v>-0.13312455902777778</v>
      </c>
      <c r="M110" s="230">
        <f>(SUM('1.  LRAMVA Summary'!H$54:H$71)+SUM('1.  LRAMVA Summary'!H$72:H$73)*(MONTH($E110)-1)/12)*$H110</f>
        <v>-0.1007875</v>
      </c>
      <c r="N110" s="230">
        <f>(SUM('1.  LRAMVA Summary'!I$54:I$71)+SUM('1.  LRAMVA Summary'!I$72:I$73)*(MONTH($E110)-1)/12)*$H110</f>
        <v>41.610714322087155</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SUM(I110:V110)</f>
        <v>141.7927415094604</v>
      </c>
    </row>
    <row r="111" spans="2:23" s="9" customFormat="1" ht="15">
      <c r="B111" s="66"/>
      <c r="E111" s="214">
        <v>42917</v>
      </c>
      <c r="F111" s="214" t="s">
        <v>162</v>
      </c>
      <c r="G111" s="215" t="s">
        <v>68</v>
      </c>
      <c r="H111" s="240">
        <f>$C$41/12</f>
        <v>0.00091666666666666665</v>
      </c>
      <c r="I111" s="230">
        <f>(SUM('1.  LRAMVA Summary'!D$54:D$71)+SUM('1.  LRAMVA Summary'!D$72:D$73)*(MONTH($E111)-1)/12)*$H111</f>
        <v>59.136234592223978</v>
      </c>
      <c r="J111" s="230">
        <f>(SUM('1.  LRAMVA Summary'!E$54:E$71)+SUM('1.  LRAMVA Summary'!E$72:E$73)*(MONTH($E111)-1)/12)*$H111</f>
        <v>31.436765450429537</v>
      </c>
      <c r="K111" s="230">
        <f>(SUM('1.  LRAMVA Summary'!F$54:F$71)+SUM('1.  LRAMVA Summary'!F$72:F$73)*(MONTH($E111)-1)/12)*$H111</f>
        <v>29.926127053027745</v>
      </c>
      <c r="L111" s="230">
        <f>(SUM('1.  LRAMVA Summary'!G$54:G$71)+SUM('1.  LRAMVA Summary'!G$72:G$73)*(MONTH($E111)-1)/12)*$H111</f>
        <v>-0.15974947083333335</v>
      </c>
      <c r="M111" s="230">
        <f>(SUM('1.  LRAMVA Summary'!H$54:H$71)+SUM('1.  LRAMVA Summary'!H$72:H$73)*(MONTH($E111)-1)/12)*$H111</f>
        <v>-0.120945</v>
      </c>
      <c r="N111" s="230">
        <f>(SUM('1.  LRAMVA Summary'!I$54:I$71)+SUM('1.  LRAMVA Summary'!I$72:I$73)*(MONTH($E111)-1)/12)*$H111</f>
        <v>49.932857186504584</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SUM(I111:V111)</f>
        <v>170.15128981135251</v>
      </c>
    </row>
    <row r="112" spans="2:23" s="9" customFormat="1" ht="15">
      <c r="B112" s="66"/>
      <c r="E112" s="214">
        <v>42948</v>
      </c>
      <c r="F112" s="214" t="s">
        <v>162</v>
      </c>
      <c r="G112" s="215" t="s">
        <v>68</v>
      </c>
      <c r="H112" s="240">
        <f t="shared" si="51" ref="H112:H113">$C$41/12</f>
        <v>0.00091666666666666665</v>
      </c>
      <c r="I112" s="230">
        <f>(SUM('1.  LRAMVA Summary'!D$54:D$71)+SUM('1.  LRAMVA Summary'!D$72:D$73)*(MONTH($E112)-1)/12)*$H112</f>
        <v>68.992273690927973</v>
      </c>
      <c r="J112" s="230">
        <f>(SUM('1.  LRAMVA Summary'!E$54:E$71)+SUM('1.  LRAMVA Summary'!E$72:E$73)*(MONTH($E112)-1)/12)*$H112</f>
        <v>36.676226358834455</v>
      </c>
      <c r="K112" s="230">
        <f>(SUM('1.  LRAMVA Summary'!F$54:F$71)+SUM('1.  LRAMVA Summary'!F$72:F$73)*(MONTH($E112)-1)/12)*$H112</f>
        <v>34.913814895199032</v>
      </c>
      <c r="L112" s="230">
        <f>(SUM('1.  LRAMVA Summary'!G$54:G$71)+SUM('1.  LRAMVA Summary'!G$72:G$73)*(MONTH($E112)-1)/12)*$H112</f>
        <v>-0.18637438263888889</v>
      </c>
      <c r="M112" s="230">
        <f>(SUM('1.  LRAMVA Summary'!H$54:H$71)+SUM('1.  LRAMVA Summary'!H$72:H$73)*(MONTH($E112)-1)/12)*$H112</f>
        <v>-0.14110249999999996</v>
      </c>
      <c r="N112" s="230">
        <f>(SUM('1.  LRAMVA Summary'!I$54:I$71)+SUM('1.  LRAMVA Summary'!I$72:I$73)*(MONTH($E112)-1)/12)*$H112</f>
        <v>58.255000050922014</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SUM(I112:V112)</f>
        <v>198.5098381132446</v>
      </c>
    </row>
    <row r="113" spans="2:23" s="9" customFormat="1" ht="15">
      <c r="B113" s="66"/>
      <c r="E113" s="214">
        <v>42979</v>
      </c>
      <c r="F113" s="214" t="s">
        <v>162</v>
      </c>
      <c r="G113" s="215" t="s">
        <v>68</v>
      </c>
      <c r="H113" s="240">
        <f>$C$41/12</f>
        <v>0.00091666666666666665</v>
      </c>
      <c r="I113" s="230">
        <f>(SUM('1.  LRAMVA Summary'!D$54:D$71)+SUM('1.  LRAMVA Summary'!D$72:D$73)*(MONTH($E113)-1)/12)*$H113</f>
        <v>78.848312789631962</v>
      </c>
      <c r="J113" s="230">
        <f>(SUM('1.  LRAMVA Summary'!E$54:E$71)+SUM('1.  LRAMVA Summary'!E$72:E$73)*(MONTH($E113)-1)/12)*$H113</f>
        <v>41.915687267239385</v>
      </c>
      <c r="K113" s="230">
        <f>(SUM('1.  LRAMVA Summary'!F$54:F$71)+SUM('1.  LRAMVA Summary'!F$72:F$73)*(MONTH($E113)-1)/12)*$H113</f>
        <v>39.901502737370329</v>
      </c>
      <c r="L113" s="230">
        <f>(SUM('1.  LRAMVA Summary'!G$54:G$71)+SUM('1.  LRAMVA Summary'!G$72:G$73)*(MONTH($E113)-1)/12)*$H113</f>
        <v>-0.21299929444444446</v>
      </c>
      <c r="M113" s="230">
        <f>(SUM('1.  LRAMVA Summary'!H$54:H$71)+SUM('1.  LRAMVA Summary'!H$72:H$73)*(MONTH($E113)-1)/12)*$H113</f>
        <v>-0.16125999999999999</v>
      </c>
      <c r="N113" s="230">
        <f>(SUM('1.  LRAMVA Summary'!I$54:I$71)+SUM('1.  LRAMVA Summary'!I$72:I$73)*(MONTH($E113)-1)/12)*$H113</f>
        <v>66.577142915339437</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SUM(I113:V113)</f>
        <v>226.86838641513666</v>
      </c>
    </row>
    <row r="114" spans="2:23" s="9" customFormat="1" ht="15">
      <c r="B114" s="66"/>
      <c r="E114" s="214">
        <v>43009</v>
      </c>
      <c r="F114" s="214" t="s">
        <v>162</v>
      </c>
      <c r="G114" s="215" t="s">
        <v>69</v>
      </c>
      <c r="H114" s="240">
        <f>$C$42/12</f>
        <v>0.00125</v>
      </c>
      <c r="I114" s="230">
        <f>(SUM('1.  LRAMVA Summary'!D$54:D$71)+SUM('1.  LRAMVA Summary'!D$72:D$73)*(MONTH($E114)-1)/12)*$H114</f>
        <v>120.96047984773084</v>
      </c>
      <c r="J114" s="230">
        <f>(SUM('1.  LRAMVA Summary'!E$54:E$71)+SUM('1.  LRAMVA Summary'!E$72:E$73)*(MONTH($E114)-1)/12)*$H114</f>
        <v>64.302474784969505</v>
      </c>
      <c r="K114" s="230">
        <f>(SUM('1.  LRAMVA Summary'!F$54:F$71)+SUM('1.  LRAMVA Summary'!F$72:F$73)*(MONTH($E114)-1)/12)*$H114</f>
        <v>61.212532608465843</v>
      </c>
      <c r="L114" s="230">
        <f>(SUM('1.  LRAMVA Summary'!G$54:G$71)+SUM('1.  LRAMVA Summary'!G$72:G$73)*(MONTH($E114)-1)/12)*$H114</f>
        <v>-0.32676028125000001</v>
      </c>
      <c r="M114" s="230">
        <f>(SUM('1.  LRAMVA Summary'!H$54:H$71)+SUM('1.  LRAMVA Summary'!H$72:H$73)*(MONTH($E114)-1)/12)*$H114</f>
        <v>-0.24738750000000001</v>
      </c>
      <c r="N114" s="230">
        <f>(SUM('1.  LRAMVA Summary'!I$54:I$71)+SUM('1.  LRAMVA Summary'!I$72:I$73)*(MONTH($E114)-1)/12)*$H114</f>
        <v>102.13538969966847</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SUM(I114:V114)</f>
        <v>348.03672915958464</v>
      </c>
    </row>
    <row r="115" spans="2:23" s="9" customFormat="1" ht="15">
      <c r="B115" s="66"/>
      <c r="E115" s="214">
        <v>43040</v>
      </c>
      <c r="F115" s="214" t="s">
        <v>162</v>
      </c>
      <c r="G115" s="215" t="s">
        <v>69</v>
      </c>
      <c r="H115" s="240">
        <f t="shared" si="52" ref="H115:H116">$C$42/12</f>
        <v>0.00125</v>
      </c>
      <c r="I115" s="230">
        <f>(SUM('1.  LRAMVA Summary'!D$54:D$71)+SUM('1.  LRAMVA Summary'!D$72:D$73)*(MONTH($E115)-1)/12)*$H115</f>
        <v>134.40053316414537</v>
      </c>
      <c r="J115" s="230">
        <f>(SUM('1.  LRAMVA Summary'!E$54:E$71)+SUM('1.  LRAMVA Summary'!E$72:E$73)*(MONTH($E115)-1)/12)*$H115</f>
        <v>71.447194205521669</v>
      </c>
      <c r="K115" s="230">
        <f>(SUM('1.  LRAMVA Summary'!F$54:F$71)+SUM('1.  LRAMVA Summary'!F$72:F$73)*(MONTH($E115)-1)/12)*$H115</f>
        <v>68.013925120517598</v>
      </c>
      <c r="L115" s="230">
        <f>(SUM('1.  LRAMVA Summary'!G$54:G$71)+SUM('1.  LRAMVA Summary'!G$72:G$73)*(MONTH($E115)-1)/12)*$H115</f>
        <v>-0.36306697916666669</v>
      </c>
      <c r="M115" s="230">
        <f>(SUM('1.  LRAMVA Summary'!H$54:H$71)+SUM('1.  LRAMVA Summary'!H$72:H$73)*(MONTH($E115)-1)/12)*$H115</f>
        <v>-0.27487500000000004</v>
      </c>
      <c r="N115" s="230">
        <f>(SUM('1.  LRAMVA Summary'!I$54:I$71)+SUM('1.  LRAMVA Summary'!I$72:I$73)*(MONTH($E115)-1)/12)*$H115</f>
        <v>113.48376633296498</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SUM(I115:V115)</f>
        <v>386.70747684398293</v>
      </c>
    </row>
    <row r="116" spans="2:23" s="9" customFormat="1" ht="15">
      <c r="B116" s="66"/>
      <c r="E116" s="214">
        <v>43070</v>
      </c>
      <c r="F116" s="214" t="s">
        <v>162</v>
      </c>
      <c r="G116" s="215" t="s">
        <v>69</v>
      </c>
      <c r="H116" s="240">
        <f>$C$42/12</f>
        <v>0.00125</v>
      </c>
      <c r="I116" s="230">
        <f>(SUM('1.  LRAMVA Summary'!D$54:D$71)+SUM('1.  LRAMVA Summary'!D$72:D$73)*(MONTH($E116)-1)/12)*$H116</f>
        <v>147.84058648055992</v>
      </c>
      <c r="J116" s="230">
        <f>(SUM('1.  LRAMVA Summary'!E$54:E$71)+SUM('1.  LRAMVA Summary'!E$72:E$73)*(MONTH($E116)-1)/12)*$H116</f>
        <v>78.591913626073847</v>
      </c>
      <c r="K116" s="230">
        <f>(SUM('1.  LRAMVA Summary'!F$54:F$71)+SUM('1.  LRAMVA Summary'!F$72:F$73)*(MONTH($E116)-1)/12)*$H116</f>
        <v>74.815317632569361</v>
      </c>
      <c r="L116" s="230">
        <f>(SUM('1.  LRAMVA Summary'!G$54:G$71)+SUM('1.  LRAMVA Summary'!G$72:G$73)*(MONTH($E116)-1)/12)*$H116</f>
        <v>-0.39937367708333332</v>
      </c>
      <c r="M116" s="230">
        <f>(SUM('1.  LRAMVA Summary'!H$54:H$71)+SUM('1.  LRAMVA Summary'!H$72:H$73)*(MONTH($E116)-1)/12)*$H116</f>
        <v>-0.30236249999999998</v>
      </c>
      <c r="N116" s="230">
        <f>(SUM('1.  LRAMVA Summary'!I$54:I$71)+SUM('1.  LRAMVA Summary'!I$72:I$73)*(MONTH($E116)-1)/12)*$H116</f>
        <v>124.83214296626146</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SUM(I116:V116)</f>
        <v>425.37822452838122</v>
      </c>
    </row>
    <row r="117" spans="2:23" s="9" customFormat="1" ht="15.75" thickBot="1">
      <c r="B117" s="66"/>
      <c r="E117" s="216" t="s">
        <v>394</v>
      </c>
      <c r="F117" s="216"/>
      <c r="G117" s="217"/>
      <c r="H117" s="218"/>
      <c r="I117" s="219">
        <f>SUM(I104:I116)</f>
        <v>758.01900704577997</v>
      </c>
      <c r="J117" s="219">
        <f>SUM(J104:J116)</f>
        <v>402.9621753191422</v>
      </c>
      <c r="K117" s="219">
        <f t="shared" si="53" ref="K117:O117">SUM(K104:K116)</f>
        <v>383.59853767971924</v>
      </c>
      <c r="L117" s="219">
        <f>SUM(L104:L116)</f>
        <v>-2.0476977624999999</v>
      </c>
      <c r="M117" s="219">
        <f>SUM(M104:M116)</f>
        <v>-1.5502949999999998</v>
      </c>
      <c r="N117" s="219">
        <f>SUM(N104:N116)</f>
        <v>640.04844211792238</v>
      </c>
      <c r="O117" s="219">
        <f>SUM(O104:O116)</f>
        <v>0</v>
      </c>
      <c r="P117" s="219">
        <f t="shared" si="54" ref="P117:V117">SUM(P104:P116)</f>
        <v>0</v>
      </c>
      <c r="Q117" s="219">
        <f>SUM(Q104:Q116)</f>
        <v>0</v>
      </c>
      <c r="R117" s="219">
        <f>SUM(R104:R116)</f>
        <v>0</v>
      </c>
      <c r="S117" s="219">
        <f>SUM(S104:S116)</f>
        <v>0</v>
      </c>
      <c r="T117" s="219">
        <f>SUM(T104:T116)</f>
        <v>0</v>
      </c>
      <c r="U117" s="219">
        <f>SUM(U104:U116)</f>
        <v>0</v>
      </c>
      <c r="V117" s="219">
        <f>SUM(V104:V116)</f>
        <v>0</v>
      </c>
      <c r="W117" s="219">
        <f>SUM(W104:W116)</f>
        <v>2181.0301694000636</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ht="15">
      <c r="B119" s="66"/>
      <c r="E119" s="225" t="s">
        <v>359</v>
      </c>
      <c r="F119" s="225"/>
      <c r="G119" s="226"/>
      <c r="H119" s="227"/>
      <c r="I119" s="228">
        <f>I117+I118</f>
        <v>758.01900704577997</v>
      </c>
      <c r="J119" s="228">
        <f t="shared" si="55" ref="J119">J117+J118</f>
        <v>402.9621753191422</v>
      </c>
      <c r="K119" s="228">
        <f t="shared" si="56" ref="K119">K117+K118</f>
        <v>383.59853767971924</v>
      </c>
      <c r="L119" s="228">
        <f t="shared" si="57" ref="L119">L117+L118</f>
        <v>-2.0476977624999999</v>
      </c>
      <c r="M119" s="228">
        <f t="shared" si="58" ref="M119">M117+M118</f>
        <v>-1.5502949999999998</v>
      </c>
      <c r="N119" s="228">
        <f t="shared" si="59" ref="N119">N117+N118</f>
        <v>640.04844211792238</v>
      </c>
      <c r="O119" s="228">
        <f t="shared" si="60" ref="O119:V119">O117+O118</f>
        <v>0</v>
      </c>
      <c r="P119" s="228">
        <f>P117+P118</f>
        <v>0</v>
      </c>
      <c r="Q119" s="228">
        <f>Q117+Q118</f>
        <v>0</v>
      </c>
      <c r="R119" s="228">
        <f>R117+R118</f>
        <v>0</v>
      </c>
      <c r="S119" s="228">
        <f>S117+S118</f>
        <v>0</v>
      </c>
      <c r="T119" s="228">
        <f>T117+T118</f>
        <v>0</v>
      </c>
      <c r="U119" s="228">
        <f>U117+U118</f>
        <v>0</v>
      </c>
      <c r="V119" s="228">
        <f>V117+V118</f>
        <v>0</v>
      </c>
      <c r="W119" s="228">
        <f t="shared" si="61" ref="W119">W117+W118</f>
        <v>2181.0301694000636</v>
      </c>
    </row>
    <row r="120" spans="2:23" s="9" customFormat="1" ht="15">
      <c r="B120" s="66"/>
      <c r="E120" s="214">
        <v>43101</v>
      </c>
      <c r="F120" s="214" t="s">
        <v>163</v>
      </c>
      <c r="G120" s="215" t="s">
        <v>65</v>
      </c>
      <c r="H120" s="240">
        <f>$C$43/12</f>
        <v>0.00125</v>
      </c>
      <c r="I120" s="230">
        <f>(SUM('1.  LRAMVA Summary'!D$54:D$74)+SUM('1.  LRAMVA Summary'!D$75:D$76)*(MONTH($E120)-1)/12)*$H120</f>
        <v>161.28063979697447</v>
      </c>
      <c r="J120" s="230">
        <f>(SUM('1.  LRAMVA Summary'!E$54:E$74)+SUM('1.  LRAMVA Summary'!E$75:E$76)*(MONTH($E120)-1)/12)*$H120</f>
        <v>85.736633046626011</v>
      </c>
      <c r="K120" s="230">
        <f>(SUM('1.  LRAMVA Summary'!F$54:F$74)+SUM('1.  LRAMVA Summary'!F$75:F$76)*(MONTH($E120)-1)/12)*$H120</f>
        <v>81.616710144621123</v>
      </c>
      <c r="L120" s="230">
        <f>(SUM('1.  LRAMVA Summary'!G$54:G$74)+SUM('1.  LRAMVA Summary'!G$75:G$76)*(MONTH($E120)-1)/12)*$H120</f>
        <v>-0.43568037500000001</v>
      </c>
      <c r="M120" s="230">
        <f>(SUM('1.  LRAMVA Summary'!H$54:H$74)+SUM('1.  LRAMVA Summary'!H$75:H$76)*(MONTH($E120)-1)/12)*$H120</f>
        <v>-0.32984999999999998</v>
      </c>
      <c r="N120" s="230">
        <f>(SUM('1.  LRAMVA Summary'!I$54:I$74)+SUM('1.  LRAMVA Summary'!I$75:I$76)*(MONTH($E120)-1)/12)*$H120</f>
        <v>136.18051959955795</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464.04897221277957</v>
      </c>
    </row>
    <row r="121" spans="2:23" s="9" customFormat="1" ht="15">
      <c r="B121" s="66"/>
      <c r="E121" s="214">
        <v>43132</v>
      </c>
      <c r="F121" s="214" t="s">
        <v>163</v>
      </c>
      <c r="G121" s="215" t="s">
        <v>65</v>
      </c>
      <c r="H121" s="240">
        <f t="shared" si="62" ref="H121:H122">$C$43/12</f>
        <v>0.00125</v>
      </c>
      <c r="I121" s="230">
        <f>(SUM('1.  LRAMVA Summary'!D$54:D$74)+SUM('1.  LRAMVA Summary'!D$75:D$76)*(MONTH($E121)-1)/12)*$H121</f>
        <v>161.28063979697447</v>
      </c>
      <c r="J121" s="230">
        <f>(SUM('1.  LRAMVA Summary'!E$54:E$74)+SUM('1.  LRAMVA Summary'!E$75:E$76)*(MONTH($E121)-1)/12)*$H121</f>
        <v>85.736633046626011</v>
      </c>
      <c r="K121" s="230">
        <f>(SUM('1.  LRAMVA Summary'!F$54:F$74)+SUM('1.  LRAMVA Summary'!F$75:F$76)*(MONTH($E121)-1)/12)*$H121</f>
        <v>81.616710144621123</v>
      </c>
      <c r="L121" s="230">
        <f>(SUM('1.  LRAMVA Summary'!G$54:G$74)+SUM('1.  LRAMVA Summary'!G$75:G$76)*(MONTH($E121)-1)/12)*$H121</f>
        <v>-0.43568037500000001</v>
      </c>
      <c r="M121" s="230">
        <f>(SUM('1.  LRAMVA Summary'!H$54:H$74)+SUM('1.  LRAMVA Summary'!H$75:H$76)*(MONTH($E121)-1)/12)*$H121</f>
        <v>-0.32984999999999998</v>
      </c>
      <c r="N121" s="230">
        <f>(SUM('1.  LRAMVA Summary'!I$54:I$74)+SUM('1.  LRAMVA Summary'!I$75:I$76)*(MONTH($E121)-1)/12)*$H121</f>
        <v>136.18051959955795</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si="63" ref="W121:W131">SUM(I121:V121)</f>
        <v>464.04897221277957</v>
      </c>
    </row>
    <row r="122" spans="2:23" s="9" customFormat="1" ht="15">
      <c r="B122" s="66"/>
      <c r="E122" s="214">
        <v>43160</v>
      </c>
      <c r="F122" s="214" t="s">
        <v>163</v>
      </c>
      <c r="G122" s="215" t="s">
        <v>65</v>
      </c>
      <c r="H122" s="240">
        <f>$C$43/12</f>
        <v>0.00125</v>
      </c>
      <c r="I122" s="230">
        <f>(SUM('1.  LRAMVA Summary'!D$54:D$74)+SUM('1.  LRAMVA Summary'!D$75:D$76)*(MONTH($E122)-1)/12)*$H122</f>
        <v>161.28063979697447</v>
      </c>
      <c r="J122" s="230">
        <f>(SUM('1.  LRAMVA Summary'!E$54:E$74)+SUM('1.  LRAMVA Summary'!E$75:E$76)*(MONTH($E122)-1)/12)*$H122</f>
        <v>85.736633046626011</v>
      </c>
      <c r="K122" s="230">
        <f>(SUM('1.  LRAMVA Summary'!F$54:F$74)+SUM('1.  LRAMVA Summary'!F$75:F$76)*(MONTH($E122)-1)/12)*$H122</f>
        <v>81.616710144621123</v>
      </c>
      <c r="L122" s="230">
        <f>(SUM('1.  LRAMVA Summary'!G$54:G$74)+SUM('1.  LRAMVA Summary'!G$75:G$76)*(MONTH($E122)-1)/12)*$H122</f>
        <v>-0.43568037500000001</v>
      </c>
      <c r="M122" s="230">
        <f>(SUM('1.  LRAMVA Summary'!H$54:H$74)+SUM('1.  LRAMVA Summary'!H$75:H$76)*(MONTH($E122)-1)/12)*$H122</f>
        <v>-0.32984999999999998</v>
      </c>
      <c r="N122" s="230">
        <f>(SUM('1.  LRAMVA Summary'!I$54:I$74)+SUM('1.  LRAMVA Summary'!I$75:I$76)*(MONTH($E122)-1)/12)*$H122</f>
        <v>136.18051959955795</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SUM(I122:V122)</f>
        <v>464.04897221277957</v>
      </c>
    </row>
    <row r="123" spans="2:23" s="8" customFormat="1" ht="15">
      <c r="B123" s="239"/>
      <c r="E123" s="214">
        <v>43191</v>
      </c>
      <c r="F123" s="214" t="s">
        <v>163</v>
      </c>
      <c r="G123" s="215" t="s">
        <v>66</v>
      </c>
      <c r="H123" s="240">
        <f>$C$44/12</f>
        <v>0.001575</v>
      </c>
      <c r="I123" s="230">
        <f>(SUM('1.  LRAMVA Summary'!D$54:D$74)+SUM('1.  LRAMVA Summary'!D$75:D$76)*(MONTH($E123)-1)/12)*$H123</f>
        <v>203.21360614418782</v>
      </c>
      <c r="J123" s="230">
        <f>(SUM('1.  LRAMVA Summary'!E$54:E$74)+SUM('1.  LRAMVA Summary'!E$75:E$76)*(MONTH($E123)-1)/12)*$H123</f>
        <v>108.02815763874878</v>
      </c>
      <c r="K123" s="230">
        <f>(SUM('1.  LRAMVA Summary'!F$54:F$74)+SUM('1.  LRAMVA Summary'!F$75:F$76)*(MONTH($E123)-1)/12)*$H123</f>
        <v>102.83705478222261</v>
      </c>
      <c r="L123" s="230">
        <f>(SUM('1.  LRAMVA Summary'!G$54:G$74)+SUM('1.  LRAMVA Summary'!G$75:G$76)*(MONTH($E123)-1)/12)*$H123</f>
        <v>-0.54895727250000004</v>
      </c>
      <c r="M123" s="230">
        <f>(SUM('1.  LRAMVA Summary'!H$54:H$74)+SUM('1.  LRAMVA Summary'!H$75:H$76)*(MONTH($E123)-1)/12)*$H123</f>
        <v>-0.41561100000000001</v>
      </c>
      <c r="N123" s="230">
        <f>(SUM('1.  LRAMVA Summary'!I$54:I$74)+SUM('1.  LRAMVA Summary'!I$75:I$76)*(MONTH($E123)-1)/12)*$H123</f>
        <v>171.58745469544303</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SUM(I123:V123)</f>
        <v>584.70170498810216</v>
      </c>
    </row>
    <row r="124" spans="2:23" s="9" customFormat="1" ht="15">
      <c r="B124" s="66"/>
      <c r="E124" s="214">
        <v>43221</v>
      </c>
      <c r="F124" s="214" t="s">
        <v>163</v>
      </c>
      <c r="G124" s="215" t="s">
        <v>66</v>
      </c>
      <c r="H124" s="240">
        <f t="shared" si="64" ref="H124:H125">$C$44/12</f>
        <v>0.001575</v>
      </c>
      <c r="I124" s="230">
        <f>(SUM('1.  LRAMVA Summary'!D$54:D$74)+SUM('1.  LRAMVA Summary'!D$75:D$76)*(MONTH($E124)-1)/12)*$H124</f>
        <v>203.21360614418782</v>
      </c>
      <c r="J124" s="230">
        <f>(SUM('1.  LRAMVA Summary'!E$54:E$74)+SUM('1.  LRAMVA Summary'!E$75:E$76)*(MONTH($E124)-1)/12)*$H124</f>
        <v>108.02815763874878</v>
      </c>
      <c r="K124" s="230">
        <f>(SUM('1.  LRAMVA Summary'!F$54:F$74)+SUM('1.  LRAMVA Summary'!F$75:F$76)*(MONTH($E124)-1)/12)*$H124</f>
        <v>102.83705478222261</v>
      </c>
      <c r="L124" s="230">
        <f>(SUM('1.  LRAMVA Summary'!G$54:G$74)+SUM('1.  LRAMVA Summary'!G$75:G$76)*(MONTH($E124)-1)/12)*$H124</f>
        <v>-0.54895727250000004</v>
      </c>
      <c r="M124" s="230">
        <f>(SUM('1.  LRAMVA Summary'!H$54:H$74)+SUM('1.  LRAMVA Summary'!H$75:H$76)*(MONTH($E124)-1)/12)*$H124</f>
        <v>-0.41561100000000001</v>
      </c>
      <c r="N124" s="230">
        <f>(SUM('1.  LRAMVA Summary'!I$54:I$74)+SUM('1.  LRAMVA Summary'!I$75:I$76)*(MONTH($E124)-1)/12)*$H124</f>
        <v>171.58745469544303</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SUM(I124:V124)</f>
        <v>584.70170498810216</v>
      </c>
    </row>
    <row r="125" spans="2:23" s="238" customFormat="1" ht="15">
      <c r="B125" s="237"/>
      <c r="E125" s="214">
        <v>43252</v>
      </c>
      <c r="F125" s="214" t="s">
        <v>163</v>
      </c>
      <c r="G125" s="215" t="s">
        <v>66</v>
      </c>
      <c r="H125" s="240">
        <f>$C$44/12</f>
        <v>0.001575</v>
      </c>
      <c r="I125" s="230">
        <f>(SUM('1.  LRAMVA Summary'!D$54:D$74)+SUM('1.  LRAMVA Summary'!D$75:D$76)*(MONTH($E125)-1)/12)*$H125</f>
        <v>203.21360614418782</v>
      </c>
      <c r="J125" s="230">
        <f>(SUM('1.  LRAMVA Summary'!E$54:E$74)+SUM('1.  LRAMVA Summary'!E$75:E$76)*(MONTH($E125)-1)/12)*$H125</f>
        <v>108.02815763874878</v>
      </c>
      <c r="K125" s="230">
        <f>(SUM('1.  LRAMVA Summary'!F$54:F$74)+SUM('1.  LRAMVA Summary'!F$75:F$76)*(MONTH($E125)-1)/12)*$H125</f>
        <v>102.83705478222261</v>
      </c>
      <c r="L125" s="230">
        <f>(SUM('1.  LRAMVA Summary'!G$54:G$74)+SUM('1.  LRAMVA Summary'!G$75:G$76)*(MONTH($E125)-1)/12)*$H125</f>
        <v>-0.54895727250000004</v>
      </c>
      <c r="M125" s="230">
        <f>(SUM('1.  LRAMVA Summary'!H$54:H$74)+SUM('1.  LRAMVA Summary'!H$75:H$76)*(MONTH($E125)-1)/12)*$H125</f>
        <v>-0.41561100000000001</v>
      </c>
      <c r="N125" s="230">
        <f>(SUM('1.  LRAMVA Summary'!I$54:I$74)+SUM('1.  LRAMVA Summary'!I$75:I$76)*(MONTH($E125)-1)/12)*$H125</f>
        <v>171.58745469544303</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SUM(I125:V125)</f>
        <v>584.70170498810216</v>
      </c>
    </row>
    <row r="126" spans="2:23" s="9" customFormat="1" ht="15">
      <c r="B126" s="66"/>
      <c r="E126" s="214">
        <v>43282</v>
      </c>
      <c r="F126" s="214" t="s">
        <v>163</v>
      </c>
      <c r="G126" s="215" t="s">
        <v>68</v>
      </c>
      <c r="H126" s="240">
        <f>$C$45/12</f>
        <v>0.001575</v>
      </c>
      <c r="I126" s="230">
        <f>(SUM('1.  LRAMVA Summary'!D$54:D$74)+SUM('1.  LRAMVA Summary'!D$75:D$76)*(MONTH($E126)-1)/12)*$H126</f>
        <v>203.21360614418782</v>
      </c>
      <c r="J126" s="230">
        <f>(SUM('1.  LRAMVA Summary'!E$54:E$74)+SUM('1.  LRAMVA Summary'!E$75:E$76)*(MONTH($E126)-1)/12)*$H126</f>
        <v>108.02815763874878</v>
      </c>
      <c r="K126" s="230">
        <f>(SUM('1.  LRAMVA Summary'!F$54:F$74)+SUM('1.  LRAMVA Summary'!F$75:F$76)*(MONTH($E126)-1)/12)*$H126</f>
        <v>102.83705478222261</v>
      </c>
      <c r="L126" s="230">
        <f>(SUM('1.  LRAMVA Summary'!G$54:G$74)+SUM('1.  LRAMVA Summary'!G$75:G$76)*(MONTH($E126)-1)/12)*$H126</f>
        <v>-0.54895727250000004</v>
      </c>
      <c r="M126" s="230">
        <f>(SUM('1.  LRAMVA Summary'!H$54:H$74)+SUM('1.  LRAMVA Summary'!H$75:H$76)*(MONTH($E126)-1)/12)*$H126</f>
        <v>-0.41561100000000001</v>
      </c>
      <c r="N126" s="230">
        <f>(SUM('1.  LRAMVA Summary'!I$54:I$74)+SUM('1.  LRAMVA Summary'!I$75:I$76)*(MONTH($E126)-1)/12)*$H126</f>
        <v>171.58745469544303</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SUM(I126:V126)</f>
        <v>584.70170498810216</v>
      </c>
    </row>
    <row r="127" spans="2:23" s="9" customFormat="1" ht="15">
      <c r="B127" s="66"/>
      <c r="E127" s="214">
        <v>43313</v>
      </c>
      <c r="F127" s="214" t="s">
        <v>163</v>
      </c>
      <c r="G127" s="215" t="s">
        <v>68</v>
      </c>
      <c r="H127" s="240">
        <f t="shared" si="65" ref="H127:H128">$C$45/12</f>
        <v>0.001575</v>
      </c>
      <c r="I127" s="230">
        <f>(SUM('1.  LRAMVA Summary'!D$54:D$74)+SUM('1.  LRAMVA Summary'!D$75:D$76)*(MONTH($E127)-1)/12)*$H127</f>
        <v>203.21360614418782</v>
      </c>
      <c r="J127" s="230">
        <f>(SUM('1.  LRAMVA Summary'!E$54:E$74)+SUM('1.  LRAMVA Summary'!E$75:E$76)*(MONTH($E127)-1)/12)*$H127</f>
        <v>108.02815763874878</v>
      </c>
      <c r="K127" s="230">
        <f>(SUM('1.  LRAMVA Summary'!F$54:F$74)+SUM('1.  LRAMVA Summary'!F$75:F$76)*(MONTH($E127)-1)/12)*$H127</f>
        <v>102.83705478222261</v>
      </c>
      <c r="L127" s="230">
        <f>(SUM('1.  LRAMVA Summary'!G$54:G$74)+SUM('1.  LRAMVA Summary'!G$75:G$76)*(MONTH($E127)-1)/12)*$H127</f>
        <v>-0.54895727250000004</v>
      </c>
      <c r="M127" s="230">
        <f>(SUM('1.  LRAMVA Summary'!H$54:H$74)+SUM('1.  LRAMVA Summary'!H$75:H$76)*(MONTH($E127)-1)/12)*$H127</f>
        <v>-0.41561100000000001</v>
      </c>
      <c r="N127" s="230">
        <f>(SUM('1.  LRAMVA Summary'!I$54:I$74)+SUM('1.  LRAMVA Summary'!I$75:I$76)*(MONTH($E127)-1)/12)*$H127</f>
        <v>171.58745469544303</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SUM(I127:V127)</f>
        <v>584.70170498810216</v>
      </c>
    </row>
    <row r="128" spans="2:23" s="9" customFormat="1" ht="15">
      <c r="B128" s="66"/>
      <c r="E128" s="214">
        <v>43344</v>
      </c>
      <c r="F128" s="214" t="s">
        <v>163</v>
      </c>
      <c r="G128" s="215" t="s">
        <v>68</v>
      </c>
      <c r="H128" s="240">
        <f>$C$45/12</f>
        <v>0.001575</v>
      </c>
      <c r="I128" s="230">
        <f>(SUM('1.  LRAMVA Summary'!D$54:D$74)+SUM('1.  LRAMVA Summary'!D$75:D$76)*(MONTH($E128)-1)/12)*$H128</f>
        <v>203.21360614418782</v>
      </c>
      <c r="J128" s="230">
        <f>(SUM('1.  LRAMVA Summary'!E$54:E$74)+SUM('1.  LRAMVA Summary'!E$75:E$76)*(MONTH($E128)-1)/12)*$H128</f>
        <v>108.02815763874878</v>
      </c>
      <c r="K128" s="230">
        <f>(SUM('1.  LRAMVA Summary'!F$54:F$74)+SUM('1.  LRAMVA Summary'!F$75:F$76)*(MONTH($E128)-1)/12)*$H128</f>
        <v>102.83705478222261</v>
      </c>
      <c r="L128" s="230">
        <f>(SUM('1.  LRAMVA Summary'!G$54:G$74)+SUM('1.  LRAMVA Summary'!G$75:G$76)*(MONTH($E128)-1)/12)*$H128</f>
        <v>-0.54895727250000004</v>
      </c>
      <c r="M128" s="230">
        <f>(SUM('1.  LRAMVA Summary'!H$54:H$74)+SUM('1.  LRAMVA Summary'!H$75:H$76)*(MONTH($E128)-1)/12)*$H128</f>
        <v>-0.41561100000000001</v>
      </c>
      <c r="N128" s="230">
        <f>(SUM('1.  LRAMVA Summary'!I$54:I$74)+SUM('1.  LRAMVA Summary'!I$75:I$76)*(MONTH($E128)-1)/12)*$H128</f>
        <v>171.58745469544303</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SUM(I128:V128)</f>
        <v>584.70170498810216</v>
      </c>
    </row>
    <row r="129" spans="2:23" s="9" customFormat="1" ht="15">
      <c r="B129" s="66"/>
      <c r="E129" s="214">
        <v>43374</v>
      </c>
      <c r="F129" s="214" t="s">
        <v>163</v>
      </c>
      <c r="G129" s="215" t="s">
        <v>69</v>
      </c>
      <c r="H129" s="240">
        <f>$C$46/12</f>
        <v>0.0018083333333333335</v>
      </c>
      <c r="I129" s="230">
        <f>(SUM('1.  LRAMVA Summary'!D$54:D$74)+SUM('1.  LRAMVA Summary'!D$75:D$76)*(MONTH($E129)-1)/12)*$H129</f>
        <v>233.31932557295642</v>
      </c>
      <c r="J129" s="230">
        <f>(SUM('1.  LRAMVA Summary'!E$54:E$74)+SUM('1.  LRAMVA Summary'!E$75:E$76)*(MONTH($E129)-1)/12)*$H129</f>
        <v>124.03232914078564</v>
      </c>
      <c r="K129" s="230">
        <f>(SUM('1.  LRAMVA Summary'!F$54:F$74)+SUM('1.  LRAMVA Summary'!F$75:F$76)*(MONTH($E129)-1)/12)*$H129</f>
        <v>118.07217400921856</v>
      </c>
      <c r="L129" s="230">
        <f>(SUM('1.  LRAMVA Summary'!G$54:G$74)+SUM('1.  LRAMVA Summary'!G$75:G$76)*(MONTH($E129)-1)/12)*$H129</f>
        <v>-0.63028427583333346</v>
      </c>
      <c r="M129" s="230">
        <f>(SUM('1.  LRAMVA Summary'!H$54:H$74)+SUM('1.  LRAMVA Summary'!H$75:H$76)*(MONTH($E129)-1)/12)*$H129</f>
        <v>-0.47718300000000002</v>
      </c>
      <c r="N129" s="230">
        <f>(SUM('1.  LRAMVA Summary'!I$54:I$74)+SUM('1.  LRAMVA Summary'!I$75:I$76)*(MONTH($E129)-1)/12)*$H129</f>
        <v>197.00781835402719</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SUM(I129:V129)</f>
        <v>671.3241798011544</v>
      </c>
    </row>
    <row r="130" spans="2:23" s="9" customFormat="1" ht="15">
      <c r="B130" s="66"/>
      <c r="E130" s="214">
        <v>43405</v>
      </c>
      <c r="F130" s="214" t="s">
        <v>163</v>
      </c>
      <c r="G130" s="215" t="s">
        <v>69</v>
      </c>
      <c r="H130" s="240">
        <f t="shared" si="66" ref="H130:H131">$C$46/12</f>
        <v>0.0018083333333333335</v>
      </c>
      <c r="I130" s="230">
        <f>(SUM('1.  LRAMVA Summary'!D$54:D$74)+SUM('1.  LRAMVA Summary'!D$75:D$76)*(MONTH($E130)-1)/12)*$H130</f>
        <v>233.31932557295642</v>
      </c>
      <c r="J130" s="230">
        <f>(SUM('1.  LRAMVA Summary'!E$54:E$74)+SUM('1.  LRAMVA Summary'!E$75:E$76)*(MONTH($E130)-1)/12)*$H130</f>
        <v>124.03232914078564</v>
      </c>
      <c r="K130" s="230">
        <f>(SUM('1.  LRAMVA Summary'!F$54:F$74)+SUM('1.  LRAMVA Summary'!F$75:F$76)*(MONTH($E130)-1)/12)*$H130</f>
        <v>118.07217400921856</v>
      </c>
      <c r="L130" s="230">
        <f>(SUM('1.  LRAMVA Summary'!G$54:G$74)+SUM('1.  LRAMVA Summary'!G$75:G$76)*(MONTH($E130)-1)/12)*$H130</f>
        <v>-0.63028427583333346</v>
      </c>
      <c r="M130" s="230">
        <f>(SUM('1.  LRAMVA Summary'!H$54:H$74)+SUM('1.  LRAMVA Summary'!H$75:H$76)*(MONTH($E130)-1)/12)*$H130</f>
        <v>-0.47718300000000002</v>
      </c>
      <c r="N130" s="230">
        <f>(SUM('1.  LRAMVA Summary'!I$54:I$74)+SUM('1.  LRAMVA Summary'!I$75:I$76)*(MONTH($E130)-1)/12)*$H130</f>
        <v>197.00781835402719</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SUM(I130:V130)</f>
        <v>671.3241798011544</v>
      </c>
    </row>
    <row r="131" spans="2:23" s="9" customFormat="1" ht="15">
      <c r="B131" s="66"/>
      <c r="E131" s="214">
        <v>43435</v>
      </c>
      <c r="F131" s="214" t="s">
        <v>163</v>
      </c>
      <c r="G131" s="215" t="s">
        <v>69</v>
      </c>
      <c r="H131" s="240">
        <f>$C$46/12</f>
        <v>0.0018083333333333335</v>
      </c>
      <c r="I131" s="230">
        <f>(SUM('1.  LRAMVA Summary'!D$54:D$74)+SUM('1.  LRAMVA Summary'!D$75:D$76)*(MONTH($E131)-1)/12)*$H131</f>
        <v>233.31932557295642</v>
      </c>
      <c r="J131" s="230">
        <f>(SUM('1.  LRAMVA Summary'!E$54:E$74)+SUM('1.  LRAMVA Summary'!E$75:E$76)*(MONTH($E131)-1)/12)*$H131</f>
        <v>124.03232914078564</v>
      </c>
      <c r="K131" s="230">
        <f>(SUM('1.  LRAMVA Summary'!F$54:F$74)+SUM('1.  LRAMVA Summary'!F$75:F$76)*(MONTH($E131)-1)/12)*$H131</f>
        <v>118.07217400921856</v>
      </c>
      <c r="L131" s="230">
        <f>(SUM('1.  LRAMVA Summary'!G$54:G$74)+SUM('1.  LRAMVA Summary'!G$75:G$76)*(MONTH($E131)-1)/12)*$H131</f>
        <v>-0.63028427583333346</v>
      </c>
      <c r="M131" s="230">
        <f>(SUM('1.  LRAMVA Summary'!H$54:H$74)+SUM('1.  LRAMVA Summary'!H$75:H$76)*(MONTH($E131)-1)/12)*$H131</f>
        <v>-0.47718300000000002</v>
      </c>
      <c r="N131" s="230">
        <f>(SUM('1.  LRAMVA Summary'!I$54:I$74)+SUM('1.  LRAMVA Summary'!I$75:I$76)*(MONTH($E131)-1)/12)*$H131</f>
        <v>197.00781835402719</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SUM(I131:V131)</f>
        <v>671.3241798011544</v>
      </c>
    </row>
    <row r="132" spans="2:23" s="9" customFormat="1" ht="15.75" thickBot="1">
      <c r="B132" s="66"/>
      <c r="E132" s="216" t="s">
        <v>395</v>
      </c>
      <c r="F132" s="216"/>
      <c r="G132" s="217"/>
      <c r="H132" s="218"/>
      <c r="I132" s="219">
        <f>SUM(I119:I131)</f>
        <v>3161.1005400207005</v>
      </c>
      <c r="J132" s="219">
        <f>SUM(J119:J131)</f>
        <v>1680.4380077138696</v>
      </c>
      <c r="K132" s="219">
        <f t="shared" si="67" ref="K132:O132">SUM(K119:K131)</f>
        <v>1599.6875188345739</v>
      </c>
      <c r="L132" s="219">
        <f>SUM(L119:L131)</f>
        <v>-8.53933535</v>
      </c>
      <c r="M132" s="219">
        <f>SUM(M119:M131)</f>
        <v>-6.4650600000000011</v>
      </c>
      <c r="N132" s="219">
        <f>SUM(N119:N131)</f>
        <v>2669.1381841513362</v>
      </c>
      <c r="O132" s="219">
        <f>SUM(O119:O131)</f>
        <v>0</v>
      </c>
      <c r="P132" s="219">
        <f t="shared" si="68" ref="P132:V132">SUM(P119:P131)</f>
        <v>0</v>
      </c>
      <c r="Q132" s="219">
        <f>SUM(Q119:Q131)</f>
        <v>0</v>
      </c>
      <c r="R132" s="219">
        <f>SUM(R119:R131)</f>
        <v>0</v>
      </c>
      <c r="S132" s="219">
        <f>SUM(S119:S131)</f>
        <v>0</v>
      </c>
      <c r="T132" s="219">
        <f>SUM(T119:T131)</f>
        <v>0</v>
      </c>
      <c r="U132" s="219">
        <f>SUM(U119:U131)</f>
        <v>0</v>
      </c>
      <c r="V132" s="219">
        <f>SUM(V119:V131)</f>
        <v>0</v>
      </c>
      <c r="W132" s="219">
        <f>SUM(W119:W131)</f>
        <v>9095.3598553704796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ht="15">
      <c r="B134" s="66"/>
      <c r="E134" s="225" t="s">
        <v>360</v>
      </c>
      <c r="F134" s="225"/>
      <c r="G134" s="226"/>
      <c r="H134" s="227"/>
      <c r="I134" s="228">
        <f>I132+I133</f>
        <v>3161.1005400207005</v>
      </c>
      <c r="J134" s="228">
        <f t="shared" si="69" ref="J134">J132+J133</f>
        <v>1680.4380077138696</v>
      </c>
      <c r="K134" s="228">
        <f t="shared" si="70" ref="K134">K132+K133</f>
        <v>1599.6875188345739</v>
      </c>
      <c r="L134" s="228">
        <f t="shared" si="71" ref="L134">L132+L133</f>
        <v>-8.53933535</v>
      </c>
      <c r="M134" s="228">
        <f t="shared" si="72" ref="M134">M132+M133</f>
        <v>-6.4650600000000011</v>
      </c>
      <c r="N134" s="228">
        <f t="shared" si="73" ref="N134">N132+N133</f>
        <v>2669.1381841513362</v>
      </c>
      <c r="O134" s="228">
        <f t="shared" si="74" ref="O134:V134">O132+O133</f>
        <v>0</v>
      </c>
      <c r="P134" s="228">
        <f>P132+P133</f>
        <v>0</v>
      </c>
      <c r="Q134" s="228">
        <f>Q132+Q133</f>
        <v>0</v>
      </c>
      <c r="R134" s="228">
        <f>R132+R133</f>
        <v>0</v>
      </c>
      <c r="S134" s="228">
        <f>S132+S133</f>
        <v>0</v>
      </c>
      <c r="T134" s="228">
        <f>T132+T133</f>
        <v>0</v>
      </c>
      <c r="U134" s="228">
        <f>U132+U133</f>
        <v>0</v>
      </c>
      <c r="V134" s="228">
        <f>V132+V133</f>
        <v>0</v>
      </c>
      <c r="W134" s="228">
        <f>W132+W133</f>
        <v>9095.3598553704796</v>
      </c>
    </row>
    <row r="135" spans="2:23" s="9" customFormat="1" ht="15">
      <c r="B135" s="66"/>
      <c r="E135" s="214">
        <v>43466</v>
      </c>
      <c r="F135" s="214" t="s">
        <v>164</v>
      </c>
      <c r="G135" s="215" t="s">
        <v>65</v>
      </c>
      <c r="H135" s="240">
        <f>$C$47/12</f>
        <v>0.0018083333333333335</v>
      </c>
      <c r="I135" s="230">
        <f>(SUM('1.  LRAMVA Summary'!D$54:D$77)+SUM('1.  LRAMVA Summary'!D$78:D$79)*(MONTH($E135)-1)/12)*$H135</f>
        <v>233.31932557295642</v>
      </c>
      <c r="J135" s="230">
        <f>(SUM('1.  LRAMVA Summary'!E$54:E$77)+SUM('1.  LRAMVA Summary'!E$78:E$79)*(MONTH($E135)-1)/12)*$H135</f>
        <v>124.03232914078564</v>
      </c>
      <c r="K135" s="230">
        <f>(SUM('1.  LRAMVA Summary'!F$54:F$77)+SUM('1.  LRAMVA Summary'!F$78:F$79)*(MONTH($E135)-1)/12)*$H135</f>
        <v>118.07217400921856</v>
      </c>
      <c r="L135" s="230">
        <f>(SUM('1.  LRAMVA Summary'!G$54:G$77)+SUM('1.  LRAMVA Summary'!G$78:G$79)*(MONTH($E135)-1)/12)*$H135</f>
        <v>-0.63028427583333346</v>
      </c>
      <c r="M135" s="230">
        <f>(SUM('1.  LRAMVA Summary'!H$54:H$77)+SUM('1.  LRAMVA Summary'!H$78:H$79)*(MONTH($E135)-1)/12)*$H135</f>
        <v>-0.47718300000000002</v>
      </c>
      <c r="N135" s="230">
        <f>(SUM('1.  LRAMVA Summary'!I$54:I$77)+SUM('1.  LRAMVA Summary'!I$78:I$79)*(MONTH($E135)-1)/12)*$H135</f>
        <v>197.00781835402719</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671.3241798011544</v>
      </c>
    </row>
    <row r="136" spans="2:23" s="9" customFormat="1" ht="15">
      <c r="B136" s="66"/>
      <c r="E136" s="214">
        <v>43497</v>
      </c>
      <c r="F136" s="214" t="s">
        <v>164</v>
      </c>
      <c r="G136" s="215" t="s">
        <v>65</v>
      </c>
      <c r="H136" s="240">
        <f t="shared" si="75" ref="H136:H137">$C$47/12</f>
        <v>0.0018083333333333335</v>
      </c>
      <c r="I136" s="230">
        <f>(SUM('1.  LRAMVA Summary'!D$54:D$77)+SUM('1.  LRAMVA Summary'!D$78:D$79)*(MONTH($E136)-1)/12)*$H136</f>
        <v>233.31932557295642</v>
      </c>
      <c r="J136" s="230">
        <f>(SUM('1.  LRAMVA Summary'!E$54:E$77)+SUM('1.  LRAMVA Summary'!E$78:E$79)*(MONTH($E136)-1)/12)*$H136</f>
        <v>124.03232914078564</v>
      </c>
      <c r="K136" s="230">
        <f>(SUM('1.  LRAMVA Summary'!F$54:F$77)+SUM('1.  LRAMVA Summary'!F$78:F$79)*(MONTH($E136)-1)/12)*$H136</f>
        <v>118.07217400921856</v>
      </c>
      <c r="L136" s="230">
        <f>(SUM('1.  LRAMVA Summary'!G$54:G$77)+SUM('1.  LRAMVA Summary'!G$78:G$79)*(MONTH($E136)-1)/12)*$H136</f>
        <v>-0.63028427583333346</v>
      </c>
      <c r="M136" s="230">
        <f>(SUM('1.  LRAMVA Summary'!H$54:H$77)+SUM('1.  LRAMVA Summary'!H$78:H$79)*(MONTH($E136)-1)/12)*$H136</f>
        <v>-0.47718300000000002</v>
      </c>
      <c r="N136" s="230">
        <f>(SUM('1.  LRAMVA Summary'!I$54:I$77)+SUM('1.  LRAMVA Summary'!I$78:I$79)*(MONTH($E136)-1)/12)*$H136</f>
        <v>197.00781835402719</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si="76" ref="W136:W146">SUM(I136:V136)</f>
        <v>671.3241798011544</v>
      </c>
    </row>
    <row r="137" spans="2:23" s="9" customFormat="1" ht="15">
      <c r="B137" s="66"/>
      <c r="E137" s="214">
        <v>43525</v>
      </c>
      <c r="F137" s="214" t="s">
        <v>164</v>
      </c>
      <c r="G137" s="215" t="s">
        <v>65</v>
      </c>
      <c r="H137" s="240">
        <f>$C$47/12</f>
        <v>0.0018083333333333335</v>
      </c>
      <c r="I137" s="230">
        <f>(SUM('1.  LRAMVA Summary'!D$54:D$77)+SUM('1.  LRAMVA Summary'!D$78:D$79)*(MONTH($E137)-1)/12)*$H137</f>
        <v>233.31932557295642</v>
      </c>
      <c r="J137" s="230">
        <f>(SUM('1.  LRAMVA Summary'!E$54:E$77)+SUM('1.  LRAMVA Summary'!E$78:E$79)*(MONTH($E137)-1)/12)*$H137</f>
        <v>124.03232914078564</v>
      </c>
      <c r="K137" s="230">
        <f>(SUM('1.  LRAMVA Summary'!F$54:F$77)+SUM('1.  LRAMVA Summary'!F$78:F$79)*(MONTH($E137)-1)/12)*$H137</f>
        <v>118.07217400921856</v>
      </c>
      <c r="L137" s="230">
        <f>(SUM('1.  LRAMVA Summary'!G$54:G$77)+SUM('1.  LRAMVA Summary'!G$78:G$79)*(MONTH($E137)-1)/12)*$H137</f>
        <v>-0.63028427583333346</v>
      </c>
      <c r="M137" s="230">
        <f>(SUM('1.  LRAMVA Summary'!H$54:H$77)+SUM('1.  LRAMVA Summary'!H$78:H$79)*(MONTH($E137)-1)/12)*$H137</f>
        <v>-0.47718300000000002</v>
      </c>
      <c r="N137" s="230">
        <f>(SUM('1.  LRAMVA Summary'!I$54:I$77)+SUM('1.  LRAMVA Summary'!I$78:I$79)*(MONTH($E137)-1)/12)*$H137</f>
        <v>197.00781835402719</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SUM(I137:V137)</f>
        <v>671.3241798011544</v>
      </c>
    </row>
    <row r="138" spans="2:23" s="8" customFormat="1" ht="15">
      <c r="B138" s="239"/>
      <c r="E138" s="214">
        <v>43556</v>
      </c>
      <c r="F138" s="214" t="s">
        <v>164</v>
      </c>
      <c r="G138" s="215" t="s">
        <v>66</v>
      </c>
      <c r="H138" s="240">
        <f>$C$48/12</f>
        <v>0.0018083333333333335</v>
      </c>
      <c r="I138" s="230">
        <f>(SUM('1.  LRAMVA Summary'!D$54:D$77)+SUM('1.  LRAMVA Summary'!D$78:D$79)*(MONTH($E138)-1)/12)*$H138</f>
        <v>233.31932557295642</v>
      </c>
      <c r="J138" s="230">
        <f>(SUM('1.  LRAMVA Summary'!E$54:E$77)+SUM('1.  LRAMVA Summary'!E$78:E$79)*(MONTH($E138)-1)/12)*$H138</f>
        <v>124.03232914078564</v>
      </c>
      <c r="K138" s="230">
        <f>(SUM('1.  LRAMVA Summary'!F$54:F$77)+SUM('1.  LRAMVA Summary'!F$78:F$79)*(MONTH($E138)-1)/12)*$H138</f>
        <v>118.07217400921856</v>
      </c>
      <c r="L138" s="230">
        <f>(SUM('1.  LRAMVA Summary'!G$54:G$77)+SUM('1.  LRAMVA Summary'!G$78:G$79)*(MONTH($E138)-1)/12)*$H138</f>
        <v>-0.63028427583333346</v>
      </c>
      <c r="M138" s="230">
        <f>(SUM('1.  LRAMVA Summary'!H$54:H$77)+SUM('1.  LRAMVA Summary'!H$78:H$79)*(MONTH($E138)-1)/12)*$H138</f>
        <v>-0.47718300000000002</v>
      </c>
      <c r="N138" s="230">
        <f>(SUM('1.  LRAMVA Summary'!I$54:I$77)+SUM('1.  LRAMVA Summary'!I$78:I$79)*(MONTH($E138)-1)/12)*$H138</f>
        <v>197.00781835402719</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SUM(I138:V138)</f>
        <v>671.3241798011544</v>
      </c>
    </row>
    <row r="139" spans="2:23" s="9" customFormat="1" ht="15">
      <c r="B139" s="66"/>
      <c r="E139" s="214">
        <v>43586</v>
      </c>
      <c r="F139" s="214" t="s">
        <v>164</v>
      </c>
      <c r="G139" s="215" t="s">
        <v>66</v>
      </c>
      <c r="H139" s="785">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SUM(I139:V139)</f>
        <v>0</v>
      </c>
    </row>
    <row r="140" spans="2:23" s="9" customFormat="1" ht="15">
      <c r="B140" s="66"/>
      <c r="E140" s="214">
        <v>43617</v>
      </c>
      <c r="F140" s="214" t="s">
        <v>164</v>
      </c>
      <c r="G140" s="215" t="s">
        <v>66</v>
      </c>
      <c r="H140" s="785">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SUM(I140:V140)</f>
        <v>0</v>
      </c>
    </row>
    <row r="141" spans="2:23" s="9" customFormat="1" ht="15">
      <c r="B141" s="66"/>
      <c r="E141" s="214">
        <v>43647</v>
      </c>
      <c r="F141" s="214" t="s">
        <v>164</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SUM(I141:V141)</f>
        <v>0</v>
      </c>
    </row>
    <row r="142" spans="2:23" s="9" customFormat="1" ht="15">
      <c r="B142" s="66"/>
      <c r="E142" s="214">
        <v>43678</v>
      </c>
      <c r="F142" s="214" t="s">
        <v>164</v>
      </c>
      <c r="G142" s="215" t="s">
        <v>68</v>
      </c>
      <c r="H142" s="240">
        <f t="shared" si="77" ref="H142">$C$49/12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SUM(I142:V142)</f>
        <v>0</v>
      </c>
    </row>
    <row r="143" spans="2:23" s="9" customFormat="1" ht="15">
      <c r="B143" s="66"/>
      <c r="E143" s="214">
        <v>43709</v>
      </c>
      <c r="F143" s="214" t="s">
        <v>164</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SUM(I143:V143)</f>
        <v>0</v>
      </c>
    </row>
    <row r="144" spans="2:23" s="9" customFormat="1" ht="15">
      <c r="B144" s="66"/>
      <c r="E144" s="214">
        <v>43739</v>
      </c>
      <c r="F144" s="214" t="s">
        <v>164</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SUM(I144:V144)</f>
        <v>0</v>
      </c>
    </row>
    <row r="145" spans="2:23" s="9" customFormat="1" ht="15">
      <c r="B145" s="66"/>
      <c r="E145" s="214">
        <v>43770</v>
      </c>
      <c r="F145" s="214" t="s">
        <v>164</v>
      </c>
      <c r="G145" s="215" t="s">
        <v>69</v>
      </c>
      <c r="H145" s="240">
        <f t="shared" si="78" ref="H145:H146">$C$50/12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SUM(I145:V145)</f>
        <v>0</v>
      </c>
    </row>
    <row r="146" spans="2:23" s="9" customFormat="1" ht="15">
      <c r="B146" s="66"/>
      <c r="E146" s="214">
        <v>43800</v>
      </c>
      <c r="F146" s="214" t="s">
        <v>164</v>
      </c>
      <c r="G146" s="215" t="s">
        <v>69</v>
      </c>
      <c r="H146" s="240">
        <f>$C$50/12</f>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SUM(I146:V146)</f>
        <v>0</v>
      </c>
    </row>
    <row r="147" spans="2:23" s="9" customFormat="1" ht="15.75" thickBot="1">
      <c r="B147" s="66"/>
      <c r="E147" s="216" t="s">
        <v>396</v>
      </c>
      <c r="F147" s="216"/>
      <c r="G147" s="217"/>
      <c r="H147" s="218"/>
      <c r="I147" s="219">
        <f>SUM(I134:I146)</f>
        <v>4094.3778423125268</v>
      </c>
      <c r="J147" s="219">
        <f>SUM(J134:J146)</f>
        <v>2176.5673242770122</v>
      </c>
      <c r="K147" s="219">
        <f t="shared" si="79" ref="K147:O147">SUM(K134:K146)</f>
        <v>2071.9762148714481</v>
      </c>
      <c r="L147" s="219">
        <f>SUM(L134:L146)</f>
        <v>-11.060472453333331</v>
      </c>
      <c r="M147" s="219">
        <f>SUM(M134:M146)</f>
        <v>-8.3737920000000017</v>
      </c>
      <c r="N147" s="219">
        <f>SUM(N134:N146)</f>
        <v>3457.1694575674451</v>
      </c>
      <c r="O147" s="219">
        <f>SUM(O134:O146)</f>
        <v>0</v>
      </c>
      <c r="P147" s="219">
        <f t="shared" si="80" ref="P147:V147">SUM(P134:P146)</f>
        <v>0</v>
      </c>
      <c r="Q147" s="219">
        <f>SUM(Q134:Q146)</f>
        <v>0</v>
      </c>
      <c r="R147" s="219">
        <f>SUM(R134:R146)</f>
        <v>0</v>
      </c>
      <c r="S147" s="219">
        <f>SUM(S134:S146)</f>
        <v>0</v>
      </c>
      <c r="T147" s="219">
        <f>SUM(T134:T146)</f>
        <v>0</v>
      </c>
      <c r="U147" s="219">
        <f>SUM(U134:U146)</f>
        <v>0</v>
      </c>
      <c r="V147" s="219">
        <f>SUM(V134:V146)</f>
        <v>0</v>
      </c>
      <c r="W147" s="219">
        <f>SUM(W134:W146)</f>
        <v>11780.6565745751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ht="15">
      <c r="B149" s="66"/>
      <c r="E149" s="225" t="s">
        <v>361</v>
      </c>
      <c r="F149" s="225"/>
      <c r="G149" s="226"/>
      <c r="H149" s="227"/>
      <c r="I149" s="228">
        <f>I147+I148</f>
        <v>4094.3778423125268</v>
      </c>
      <c r="J149" s="228">
        <f t="shared" si="81" ref="J149">J147+J148</f>
        <v>2176.5673242770122</v>
      </c>
      <c r="K149" s="228">
        <f t="shared" si="82" ref="K149">K147+K148</f>
        <v>2071.9762148714481</v>
      </c>
      <c r="L149" s="228">
        <f t="shared" si="83" ref="L149">L147+L148</f>
        <v>-11.060472453333331</v>
      </c>
      <c r="M149" s="228">
        <f t="shared" si="84" ref="M149">M147+M148</f>
        <v>-8.3737920000000017</v>
      </c>
      <c r="N149" s="228">
        <f t="shared" si="85" ref="N149">N147+N148</f>
        <v>3457.1694575674451</v>
      </c>
      <c r="O149" s="228">
        <f t="shared" si="86" ref="O149:V149">O147+O148</f>
        <v>0</v>
      </c>
      <c r="P149" s="228">
        <f>P147+P148</f>
        <v>0</v>
      </c>
      <c r="Q149" s="228">
        <f>Q147+Q148</f>
        <v>0</v>
      </c>
      <c r="R149" s="228">
        <f>R147+R148</f>
        <v>0</v>
      </c>
      <c r="S149" s="228">
        <f>S147+S148</f>
        <v>0</v>
      </c>
      <c r="T149" s="228">
        <f>T147+T148</f>
        <v>0</v>
      </c>
      <c r="U149" s="228">
        <f>U147+U148</f>
        <v>0</v>
      </c>
      <c r="V149" s="228">
        <f>V147+V148</f>
        <v>0</v>
      </c>
      <c r="W149" s="228">
        <f>W147+W148</f>
        <v>11780.6565745751</v>
      </c>
    </row>
    <row r="150" spans="2:23" s="9" customFormat="1" ht="15">
      <c r="B150" s="66"/>
      <c r="E150" s="214">
        <v>43831</v>
      </c>
      <c r="F150" s="214" t="s">
        <v>165</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ht="15">
      <c r="B151" s="66"/>
      <c r="E151" s="214">
        <v>43862</v>
      </c>
      <c r="F151" s="214" t="s">
        <v>165</v>
      </c>
      <c r="G151" s="215" t="s">
        <v>65</v>
      </c>
      <c r="H151" s="240">
        <f t="shared" si="87" ref="H151:H152">$C$51/12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si="88" ref="W151:W160">SUM(I151:V151)</f>
        <v>0</v>
      </c>
    </row>
    <row r="152" spans="2:23" s="9" customFormat="1" ht="15">
      <c r="B152" s="66"/>
      <c r="E152" s="214">
        <v>43891</v>
      </c>
      <c r="F152" s="214" t="s">
        <v>165</v>
      </c>
      <c r="G152" s="215" t="s">
        <v>65</v>
      </c>
      <c r="H152" s="240">
        <f>$C$51/12</f>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SUM(I152:V152)</f>
        <v>0</v>
      </c>
    </row>
    <row r="153" spans="2:23" s="9" customFormat="1" ht="15">
      <c r="B153" s="66"/>
      <c r="E153" s="214">
        <v>43922</v>
      </c>
      <c r="F153" s="214" t="s">
        <v>165</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SUM(I153:V153)</f>
        <v>0</v>
      </c>
    </row>
    <row r="154" spans="2:23" s="9" customFormat="1" ht="15">
      <c r="B154" s="66"/>
      <c r="E154" s="214">
        <v>43952</v>
      </c>
      <c r="F154" s="214" t="s">
        <v>165</v>
      </c>
      <c r="G154" s="215" t="s">
        <v>66</v>
      </c>
      <c r="H154" s="240">
        <f t="shared" si="89" ref="H154:H155">$C$52/12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SUM(I154:V154)</f>
        <v>0</v>
      </c>
    </row>
    <row r="155" spans="2:23" s="9" customFormat="1" ht="15">
      <c r="B155" s="66"/>
      <c r="E155" s="214">
        <v>43983</v>
      </c>
      <c r="F155" s="214" t="s">
        <v>165</v>
      </c>
      <c r="G155" s="215" t="s">
        <v>66</v>
      </c>
      <c r="H155" s="240">
        <f>$C$52/12</f>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SUM(I155:V155)</f>
        <v>0</v>
      </c>
    </row>
    <row r="156" spans="2:23" s="9" customFormat="1" ht="15">
      <c r="B156" s="66"/>
      <c r="E156" s="214">
        <v>44013</v>
      </c>
      <c r="F156" s="214" t="s">
        <v>165</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SUM(I156:V156)</f>
        <v>0</v>
      </c>
    </row>
    <row r="157" spans="2:23" s="9" customFormat="1" ht="15">
      <c r="B157" s="66"/>
      <c r="E157" s="214">
        <v>44044</v>
      </c>
      <c r="F157" s="214" t="s">
        <v>165</v>
      </c>
      <c r="G157" s="215" t="s">
        <v>68</v>
      </c>
      <c r="H157" s="240">
        <f t="shared" si="90" ref="H157:H158">$C$53/12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SUM(I157:V157)</f>
        <v>0</v>
      </c>
    </row>
    <row r="158" spans="2:23" s="9" customFormat="1" ht="15">
      <c r="B158" s="66"/>
      <c r="E158" s="214">
        <v>44075</v>
      </c>
      <c r="F158" s="214" t="s">
        <v>165</v>
      </c>
      <c r="G158" s="215" t="s">
        <v>68</v>
      </c>
      <c r="H158" s="240">
        <f>$C$53/12</f>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SUM(I158:V158)</f>
        <v>0</v>
      </c>
    </row>
    <row r="159" spans="2:23" s="9" customFormat="1" ht="15">
      <c r="B159" s="66"/>
      <c r="E159" s="214">
        <v>44105</v>
      </c>
      <c r="F159" s="214" t="s">
        <v>165</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SUM(I159:V159)</f>
        <v>0</v>
      </c>
    </row>
    <row r="160" spans="2:23" s="9" customFormat="1" ht="15">
      <c r="B160" s="66"/>
      <c r="E160" s="214">
        <v>44136</v>
      </c>
      <c r="F160" s="214" t="s">
        <v>165</v>
      </c>
      <c r="G160" s="215" t="s">
        <v>69</v>
      </c>
      <c r="H160" s="240">
        <f t="shared" si="91" ref="H160:H16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SUM(I160:V160)</f>
        <v>0</v>
      </c>
    </row>
    <row r="161" spans="2:23" s="9" customFormat="1" ht="15">
      <c r="B161" s="66"/>
      <c r="E161" s="214">
        <v>44166</v>
      </c>
      <c r="F161" s="214" t="s">
        <v>165</v>
      </c>
      <c r="G161" s="215" t="s">
        <v>69</v>
      </c>
      <c r="H161" s="240">
        <f>$C$54/12</f>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397</v>
      </c>
      <c r="F162" s="216"/>
      <c r="G162" s="217"/>
      <c r="H162" s="218"/>
      <c r="I162" s="219">
        <f>SUM(I149:I161)</f>
        <v>4094.3778423125268</v>
      </c>
      <c r="J162" s="219">
        <f>SUM(J149:J161)</f>
        <v>2176.5673242770122</v>
      </c>
      <c r="K162" s="219">
        <f t="shared" si="92" ref="K162:O162">SUM(K149:K161)</f>
        <v>2071.9762148714481</v>
      </c>
      <c r="L162" s="219">
        <f>SUM(L149:L161)</f>
        <v>-11.060472453333331</v>
      </c>
      <c r="M162" s="219">
        <f>SUM(M149:M161)</f>
        <v>-8.3737920000000017</v>
      </c>
      <c r="N162" s="219">
        <f>SUM(N149:N161)</f>
        <v>3457.1694575674451</v>
      </c>
      <c r="O162" s="219">
        <f>SUM(O149:O161)</f>
        <v>0</v>
      </c>
      <c r="P162" s="219">
        <f t="shared" si="93" ref="P162:V162">SUM(P149:P161)</f>
        <v>0</v>
      </c>
      <c r="Q162" s="219">
        <f>SUM(Q149:Q161)</f>
        <v>0</v>
      </c>
      <c r="R162" s="219">
        <f>SUM(R149:R161)</f>
        <v>0</v>
      </c>
      <c r="S162" s="219">
        <f>SUM(S149:S161)</f>
        <v>0</v>
      </c>
      <c r="T162" s="219">
        <f>SUM(T149:T161)</f>
        <v>0</v>
      </c>
      <c r="U162" s="219">
        <f>SUM(U149:U161)</f>
        <v>0</v>
      </c>
      <c r="V162" s="219">
        <f>SUM(V149:V161)</f>
        <v>0</v>
      </c>
      <c r="W162" s="219">
        <f>SUM(W149:W161)</f>
        <v>11780.6565745751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8" s="9" customFormat="1" ht="15">
      <c r="B164" s="66"/>
      <c r="H164" s="18"/>
    </row>
    <row r="165" spans="5:5" ht="15">
      <c r="E165" s="579" t="s">
        <v>445</v>
      </c>
    </row>
  </sheetData>
  <mergeCells count="4">
    <mergeCell ref="B12:C12"/>
    <mergeCell ref="C8:S8"/>
    <mergeCell ref="C9:S9"/>
    <mergeCell ref="C10:S10"/>
  </mergeCells>
  <hyperlinks>
    <hyperlink ref="B56" r:id="rId1" display="Check OEB website"/>
    <hyperlink ref="E165" location="'6.  Carrying Charges'!A1" display="Return to top"/>
    <hyperlink ref="K12" r:id="rId2" display="Go to Tab 1: Summary"/>
  </hyperlinks>
  <pageMargins left="0.7" right="0.7" top="0.75" bottom="0.75" header="0.3" footer="0.3"/>
  <pageSetup fitToHeight="0" orientation="landscape" scale="35" r:id="rId6"/>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B1:BU122"/>
  <sheetViews>
    <sheetView tabSelected="1" zoomScale="70" zoomScaleNormal="70" workbookViewId="0" topLeftCell="A1">
      <selection pane="topLeft" activeCell="F6" sqref="F6"/>
    </sheetView>
  </sheetViews>
  <sheetFormatPr defaultColWidth="9.14428571428571" defaultRowHeight="15" outlineLevelRow="1"/>
  <cols>
    <col min="1" max="1" width="5.71428571428571" style="12" customWidth="1"/>
    <col min="2" max="2" width="24.2857142857143" style="12" customWidth="1"/>
    <col min="3" max="3" width="11.4285714285714" style="12" customWidth="1"/>
    <col min="4" max="4" width="37.7142857142857" style="12" customWidth="1"/>
    <col min="5" max="5" width="35.1428571428571" style="12" bestFit="1" customWidth="1"/>
    <col min="6" max="6" width="26.7142857142857" style="12" customWidth="1"/>
    <col min="7" max="7" width="17" style="12" customWidth="1"/>
    <col min="8" max="8" width="19.4285714285714" style="12" customWidth="1"/>
    <col min="9" max="10" width="23" style="625" customWidth="1"/>
    <col min="11" max="11" width="2" style="16" customWidth="1"/>
    <col min="12" max="41" width="9.14285714285714" style="12"/>
    <col min="42" max="42" width="2.14285714285714" style="12" customWidth="1"/>
    <col min="43" max="43" width="12.4285714285714" style="12" customWidth="1"/>
    <col min="44" max="64" width="12" style="12" bestFit="1" customWidth="1"/>
    <col min="65" max="72" width="9.14285714285714" style="12"/>
    <col min="73" max="73" width="9.14285714285714" style="16"/>
    <col min="74" max="16384" width="9.14285714285714" style="12"/>
  </cols>
  <sheetData>
    <row r="1" spans="9:10" ht="15">
      <c r="I1" s="12"/>
      <c r="J1" s="12"/>
    </row>
    <row r="2" spans="9:10" ht="15">
      <c r="I2" s="12"/>
      <c r="J2" s="12"/>
    </row>
    <row r="3" spans="9:10" ht="15">
      <c r="I3" s="12"/>
      <c r="J3" s="12"/>
    </row>
    <row r="4" spans="9:10" ht="15">
      <c r="I4" s="12"/>
      <c r="J4" s="12"/>
    </row>
    <row r="5" spans="9:10" ht="15">
      <c r="I5" s="12"/>
      <c r="J5" s="12"/>
    </row>
    <row r="6" spans="9:10" ht="15">
      <c r="I6" s="12"/>
      <c r="J6" s="12"/>
    </row>
    <row r="7" spans="9:10" ht="15">
      <c r="I7" s="12"/>
      <c r="J7" s="12"/>
    </row>
    <row r="8" spans="9:10" ht="15">
      <c r="I8" s="12"/>
      <c r="J8" s="12"/>
    </row>
    <row r="9" spans="9:10" ht="15">
      <c r="I9" s="12"/>
      <c r="J9" s="12"/>
    </row>
    <row r="10" spans="9:10" ht="15">
      <c r="I10" s="12"/>
      <c r="J10" s="12"/>
    </row>
    <row r="11" spans="9:10" ht="15.75" thickBot="1">
      <c r="I11" s="12"/>
      <c r="J11" s="12"/>
    </row>
    <row r="12" spans="2:17" s="9" customFormat="1" ht="25.5" customHeight="1" outlineLevel="1" thickBot="1">
      <c r="B12" s="119" t="s">
        <v>149</v>
      </c>
      <c r="D12" s="126" t="s">
        <v>153</v>
      </c>
      <c r="E12" s="17"/>
      <c r="F12" s="177"/>
      <c r="G12" s="178"/>
      <c r="H12" s="179"/>
      <c r="K12" s="179"/>
      <c r="L12" s="177"/>
      <c r="M12" s="177"/>
      <c r="N12" s="177"/>
      <c r="O12" s="177"/>
      <c r="P12" s="177"/>
      <c r="Q12" s="180"/>
    </row>
    <row r="13" spans="2:17" s="9" customFormat="1" ht="25.5" customHeight="1" outlineLevel="1" thickBot="1">
      <c r="B13" s="541"/>
      <c r="D13" s="627" t="s">
        <v>340</v>
      </c>
      <c r="E13" s="17"/>
      <c r="F13" s="177"/>
      <c r="G13" s="178"/>
      <c r="H13" s="179"/>
      <c r="K13" s="179"/>
      <c r="L13" s="177"/>
      <c r="M13" s="177"/>
      <c r="N13" s="177"/>
      <c r="O13" s="177"/>
      <c r="P13" s="177"/>
      <c r="Q13" s="180"/>
    </row>
    <row r="14" spans="2:10 73:73" ht="30" customHeight="1" outlineLevel="1" thickBot="1">
      <c r="B14" s="90"/>
      <c r="D14" s="600" t="s">
        <v>467</v>
      </c>
      <c r="I14" s="12"/>
      <c r="J14" s="12"/>
      <c r="BU14" s="12"/>
    </row>
    <row r="15" spans="3:10" ht="26.25" customHeight="1" outlineLevel="1">
      <c r="C15" s="90"/>
      <c r="I15" s="12"/>
      <c r="J15" s="12"/>
    </row>
    <row r="16" spans="2:33" ht="23.25" customHeight="1" outlineLevel="1">
      <c r="B16" s="116" t="s">
        <v>426</v>
      </c>
      <c r="C16" s="90"/>
      <c r="D16" s="605" t="s">
        <v>513</v>
      </c>
      <c r="E16" s="595"/>
      <c r="F16" s="595"/>
      <c r="G16" s="606"/>
      <c r="H16" s="595"/>
      <c r="I16" s="595"/>
      <c r="J16" s="595"/>
      <c r="K16" s="630"/>
      <c r="L16" s="595"/>
      <c r="M16" s="595"/>
      <c r="N16" s="595"/>
      <c r="O16" s="595"/>
      <c r="P16" s="595"/>
      <c r="Q16" s="595"/>
      <c r="R16" s="595"/>
      <c r="S16" s="595"/>
      <c r="T16" s="595"/>
      <c r="U16" s="595"/>
      <c r="V16" s="595"/>
      <c r="W16" s="595"/>
      <c r="X16" s="595"/>
      <c r="Y16" s="595"/>
      <c r="Z16" s="595"/>
      <c r="AA16" s="595"/>
      <c r="AB16" s="595"/>
      <c r="AC16" s="595"/>
      <c r="AD16" s="595"/>
      <c r="AE16" s="595"/>
      <c r="AF16" s="595"/>
      <c r="AG16" s="595"/>
    </row>
    <row r="17" spans="2:33" ht="23.25" customHeight="1" outlineLevel="1">
      <c r="B17" s="680" t="s">
        <v>508</v>
      </c>
      <c r="C17" s="90"/>
      <c r="D17" s="601" t="s">
        <v>487</v>
      </c>
      <c r="E17" s="595"/>
      <c r="F17" s="595"/>
      <c r="G17" s="606"/>
      <c r="H17" s="595"/>
      <c r="I17" s="595"/>
      <c r="J17" s="595"/>
      <c r="K17" s="630"/>
      <c r="L17" s="595"/>
      <c r="M17" s="595"/>
      <c r="N17" s="595"/>
      <c r="O17" s="595"/>
      <c r="P17" s="595"/>
      <c r="Q17" s="595"/>
      <c r="R17" s="595"/>
      <c r="S17" s="595"/>
      <c r="T17" s="595"/>
      <c r="U17" s="595"/>
      <c r="V17" s="595"/>
      <c r="W17" s="595"/>
      <c r="X17" s="595"/>
      <c r="Y17" s="595"/>
      <c r="Z17" s="595"/>
      <c r="AA17" s="595"/>
      <c r="AB17" s="595"/>
      <c r="AC17" s="595"/>
      <c r="AD17" s="595"/>
      <c r="AE17" s="595"/>
      <c r="AF17" s="595"/>
      <c r="AG17" s="595"/>
    </row>
    <row r="18" spans="3:33" ht="23.25" customHeight="1" outlineLevel="1">
      <c r="C18" s="90"/>
      <c r="D18" s="601" t="s">
        <v>520</v>
      </c>
      <c r="E18" s="595"/>
      <c r="F18" s="595"/>
      <c r="G18" s="606"/>
      <c r="H18" s="595"/>
      <c r="I18" s="595"/>
      <c r="J18" s="595"/>
      <c r="K18" s="630"/>
      <c r="L18" s="595"/>
      <c r="M18" s="595"/>
      <c r="N18" s="595"/>
      <c r="O18" s="595"/>
      <c r="P18" s="595"/>
      <c r="Q18" s="595"/>
      <c r="R18" s="595"/>
      <c r="S18" s="595"/>
      <c r="T18" s="595"/>
      <c r="U18" s="595"/>
      <c r="V18" s="595"/>
      <c r="W18" s="595"/>
      <c r="X18" s="595"/>
      <c r="Y18" s="595"/>
      <c r="Z18" s="595"/>
      <c r="AA18" s="595"/>
      <c r="AB18" s="595"/>
      <c r="AC18" s="595"/>
      <c r="AD18" s="595"/>
      <c r="AE18" s="595"/>
      <c r="AF18" s="595"/>
      <c r="AG18" s="595"/>
    </row>
    <row r="19" spans="3:33" ht="23.25" customHeight="1" outlineLevel="1">
      <c r="C19" s="90"/>
      <c r="D19" s="601" t="s">
        <v>519</v>
      </c>
      <c r="E19" s="595"/>
      <c r="F19" s="595"/>
      <c r="G19" s="606"/>
      <c r="H19" s="595"/>
      <c r="I19" s="595"/>
      <c r="J19" s="595"/>
      <c r="K19" s="630"/>
      <c r="L19" s="595"/>
      <c r="M19" s="595"/>
      <c r="N19" s="595"/>
      <c r="O19" s="595"/>
      <c r="P19" s="595"/>
      <c r="Q19" s="595"/>
      <c r="R19" s="595"/>
      <c r="S19" s="595"/>
      <c r="T19" s="595"/>
      <c r="U19" s="595"/>
      <c r="V19" s="595"/>
      <c r="W19" s="595"/>
      <c r="X19" s="595"/>
      <c r="Y19" s="595"/>
      <c r="Z19" s="595"/>
      <c r="AA19" s="595"/>
      <c r="AB19" s="595"/>
      <c r="AC19" s="595"/>
      <c r="AD19" s="595"/>
      <c r="AE19" s="595"/>
      <c r="AF19" s="595"/>
      <c r="AG19" s="595"/>
    </row>
    <row r="20" spans="3:33" ht="23.25" customHeight="1" outlineLevel="1">
      <c r="C20" s="90"/>
      <c r="D20" s="601" t="s">
        <v>521</v>
      </c>
      <c r="E20" s="595"/>
      <c r="F20" s="595"/>
      <c r="G20" s="606"/>
      <c r="H20" s="595"/>
      <c r="I20" s="595"/>
      <c r="J20" s="595"/>
      <c r="K20" s="630"/>
      <c r="L20" s="595"/>
      <c r="M20" s="595"/>
      <c r="N20" s="595"/>
      <c r="O20" s="595"/>
      <c r="P20" s="595"/>
      <c r="Q20" s="595"/>
      <c r="R20" s="595"/>
      <c r="S20" s="595"/>
      <c r="T20" s="595"/>
      <c r="U20" s="595"/>
      <c r="V20" s="595"/>
      <c r="W20" s="595"/>
      <c r="X20" s="595"/>
      <c r="Y20" s="595"/>
      <c r="Z20" s="595"/>
      <c r="AA20" s="595"/>
      <c r="AB20" s="595"/>
      <c r="AC20" s="595"/>
      <c r="AD20" s="595"/>
      <c r="AE20" s="595"/>
      <c r="AF20" s="595"/>
      <c r="AG20" s="595"/>
    </row>
    <row r="21" spans="3:33" ht="23.25" customHeight="1" outlineLevel="1">
      <c r="C21" s="90"/>
      <c r="D21" s="693" t="s">
        <v>530</v>
      </c>
      <c r="E21" s="595"/>
      <c r="F21" s="595"/>
      <c r="G21" s="606"/>
      <c r="H21" s="595"/>
      <c r="I21" s="595"/>
      <c r="J21" s="595"/>
      <c r="K21" s="630"/>
      <c r="L21" s="595"/>
      <c r="M21" s="595"/>
      <c r="N21" s="595"/>
      <c r="O21" s="595"/>
      <c r="P21" s="595"/>
      <c r="Q21" s="595"/>
      <c r="R21" s="595"/>
      <c r="S21" s="595"/>
      <c r="T21" s="595"/>
      <c r="U21" s="595"/>
      <c r="V21" s="595"/>
      <c r="W21" s="595"/>
      <c r="X21" s="595"/>
      <c r="Y21" s="595"/>
      <c r="Z21" s="595"/>
      <c r="AA21" s="595"/>
      <c r="AB21" s="595"/>
      <c r="AC21" s="595"/>
      <c r="AD21" s="595"/>
      <c r="AE21" s="595"/>
      <c r="AF21" s="595"/>
      <c r="AG21" s="595"/>
    </row>
    <row r="22" spans="9:10" ht="15">
      <c r="I22" s="12"/>
      <c r="J22" s="12"/>
    </row>
    <row r="23" spans="2:10" ht="15.75">
      <c r="B23" s="182" t="s">
        <v>491</v>
      </c>
      <c r="H23" s="10"/>
      <c r="I23" s="10"/>
      <c r="J23" s="10"/>
    </row>
    <row r="24" spans="2:12 43:43 73:73" s="660" customFormat="1" ht="21" customHeight="1">
      <c r="B24" s="692" t="s">
        <v>495</v>
      </c>
      <c r="C24" s="858" t="s">
        <v>496</v>
      </c>
      <c r="D24" s="858"/>
      <c r="E24" s="858"/>
      <c r="F24" s="858"/>
      <c r="G24" s="858"/>
      <c r="H24" s="668" t="s">
        <v>493</v>
      </c>
      <c r="I24" s="668" t="s">
        <v>492</v>
      </c>
      <c r="J24" s="668" t="s">
        <v>494</v>
      </c>
      <c r="K24" s="659"/>
      <c r="L24" s="660" t="s">
        <v>496</v>
      </c>
      <c r="AQ24" s="660" t="s">
        <v>496</v>
      </c>
      <c r="BU24" s="659"/>
    </row>
    <row r="25" spans="2:73" s="250" customFormat="1" ht="49.5" customHeight="1">
      <c r="B25" s="245" t="s">
        <v>400</v>
      </c>
      <c r="C25" s="245" t="s">
        <v>189</v>
      </c>
      <c r="D25" s="618" t="s">
        <v>401</v>
      </c>
      <c r="E25" s="245" t="s">
        <v>186</v>
      </c>
      <c r="F25" s="245" t="s">
        <v>402</v>
      </c>
      <c r="G25" s="245" t="s">
        <v>403</v>
      </c>
      <c r="H25" s="618" t="s">
        <v>404</v>
      </c>
      <c r="I25" s="626" t="s">
        <v>485</v>
      </c>
      <c r="J25" s="633" t="s">
        <v>486</v>
      </c>
      <c r="K25" s="631"/>
      <c r="L25" s="246" t="s">
        <v>405</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406</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0.9" customHeight="1">
      <c r="B26" s="251"/>
      <c r="C26" s="251"/>
      <c r="D26" s="251"/>
      <c r="E26" s="251"/>
      <c r="F26" s="251"/>
      <c r="G26" s="251"/>
      <c r="H26" s="681"/>
      <c r="I26" s="624"/>
      <c r="J26" s="624"/>
      <c r="K26" s="63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2"/>
      <c r="C27" s="682"/>
      <c r="D27" s="682"/>
      <c r="E27" s="682"/>
      <c r="F27" s="682"/>
      <c r="G27" s="682"/>
      <c r="H27" s="682"/>
      <c r="I27" s="634"/>
      <c r="J27" s="634"/>
      <c r="K27" s="623"/>
      <c r="L27" s="686"/>
      <c r="M27" s="687"/>
      <c r="N27" s="687"/>
      <c r="O27" s="687"/>
      <c r="P27" s="687"/>
      <c r="Q27" s="687"/>
      <c r="R27" s="687"/>
      <c r="S27" s="687"/>
      <c r="T27" s="687"/>
      <c r="U27" s="687"/>
      <c r="V27" s="687"/>
      <c r="W27" s="687"/>
      <c r="X27" s="687"/>
      <c r="Y27" s="687"/>
      <c r="Z27" s="687"/>
      <c r="AA27" s="687"/>
      <c r="AB27" s="687"/>
      <c r="AC27" s="687"/>
      <c r="AD27" s="687"/>
      <c r="AE27" s="687"/>
      <c r="AF27" s="687"/>
      <c r="AG27" s="687"/>
      <c r="AH27" s="687"/>
      <c r="AI27" s="687"/>
      <c r="AJ27" s="687"/>
      <c r="AK27" s="687"/>
      <c r="AL27" s="687"/>
      <c r="AM27" s="687"/>
      <c r="AN27" s="687"/>
      <c r="AO27" s="688"/>
      <c r="AP27" s="623"/>
      <c r="AQ27" s="686"/>
      <c r="AR27" s="687"/>
      <c r="AS27" s="687"/>
      <c r="AT27" s="687"/>
      <c r="AU27" s="687"/>
      <c r="AV27" s="687"/>
      <c r="AW27" s="687"/>
      <c r="AX27" s="687"/>
      <c r="AY27" s="687"/>
      <c r="AZ27" s="687"/>
      <c r="BA27" s="687"/>
      <c r="BB27" s="687"/>
      <c r="BC27" s="687"/>
      <c r="BD27" s="687"/>
      <c r="BE27" s="687"/>
      <c r="BF27" s="687"/>
      <c r="BG27" s="687"/>
      <c r="BH27" s="687"/>
      <c r="BI27" s="687"/>
      <c r="BJ27" s="687"/>
      <c r="BK27" s="687"/>
      <c r="BL27" s="687"/>
      <c r="BM27" s="687"/>
      <c r="BN27" s="687"/>
      <c r="BO27" s="687"/>
      <c r="BP27" s="687"/>
      <c r="BQ27" s="687"/>
      <c r="BR27" s="687"/>
      <c r="BS27" s="687"/>
      <c r="BT27" s="688"/>
      <c r="BU27" s="16"/>
    </row>
    <row r="28" spans="2:73" s="17" customFormat="1" ht="15.75">
      <c r="B28" s="682"/>
      <c r="C28" s="682"/>
      <c r="D28" s="682"/>
      <c r="E28" s="682"/>
      <c r="F28" s="682"/>
      <c r="G28" s="682"/>
      <c r="H28" s="682"/>
      <c r="I28" s="634"/>
      <c r="J28" s="634"/>
      <c r="K28" s="623"/>
      <c r="L28" s="686"/>
      <c r="M28" s="687"/>
      <c r="N28" s="687"/>
      <c r="O28" s="687"/>
      <c r="P28" s="687"/>
      <c r="Q28" s="687"/>
      <c r="R28" s="687"/>
      <c r="S28" s="687"/>
      <c r="T28" s="687"/>
      <c r="U28" s="687"/>
      <c r="V28" s="687"/>
      <c r="W28" s="687"/>
      <c r="X28" s="687"/>
      <c r="Y28" s="687"/>
      <c r="Z28" s="687"/>
      <c r="AA28" s="687"/>
      <c r="AB28" s="687"/>
      <c r="AC28" s="687"/>
      <c r="AD28" s="687"/>
      <c r="AE28" s="687"/>
      <c r="AF28" s="687"/>
      <c r="AG28" s="687"/>
      <c r="AH28" s="687"/>
      <c r="AI28" s="687"/>
      <c r="AJ28" s="687"/>
      <c r="AK28" s="687"/>
      <c r="AL28" s="687"/>
      <c r="AM28" s="687"/>
      <c r="AN28" s="687"/>
      <c r="AO28" s="688"/>
      <c r="AP28" s="623"/>
      <c r="AQ28" s="686"/>
      <c r="AR28" s="687"/>
      <c r="AS28" s="687"/>
      <c r="AT28" s="687"/>
      <c r="AU28" s="687"/>
      <c r="AV28" s="687"/>
      <c r="AW28" s="687"/>
      <c r="AX28" s="687"/>
      <c r="AY28" s="687"/>
      <c r="AZ28" s="687"/>
      <c r="BA28" s="687"/>
      <c r="BB28" s="687"/>
      <c r="BC28" s="687"/>
      <c r="BD28" s="687"/>
      <c r="BE28" s="687"/>
      <c r="BF28" s="687"/>
      <c r="BG28" s="687"/>
      <c r="BH28" s="687"/>
      <c r="BI28" s="687"/>
      <c r="BJ28" s="687"/>
      <c r="BK28" s="687"/>
      <c r="BL28" s="687"/>
      <c r="BM28" s="687"/>
      <c r="BN28" s="687"/>
      <c r="BO28" s="687"/>
      <c r="BP28" s="687"/>
      <c r="BQ28" s="687"/>
      <c r="BR28" s="687"/>
      <c r="BS28" s="687"/>
      <c r="BT28" s="688"/>
      <c r="BU28" s="16"/>
    </row>
    <row r="29" spans="2:73" s="17" customFormat="1" ht="16.5" customHeight="1">
      <c r="B29" s="682"/>
      <c r="C29" s="682"/>
      <c r="D29" s="682"/>
      <c r="E29" s="682"/>
      <c r="F29" s="682"/>
      <c r="G29" s="682"/>
      <c r="H29" s="682"/>
      <c r="I29" s="634"/>
      <c r="J29" s="634"/>
      <c r="K29" s="623"/>
      <c r="L29" s="686"/>
      <c r="M29" s="687"/>
      <c r="N29" s="687"/>
      <c r="O29" s="687"/>
      <c r="P29" s="687"/>
      <c r="Q29" s="687"/>
      <c r="R29" s="687"/>
      <c r="S29" s="687"/>
      <c r="T29" s="687"/>
      <c r="U29" s="687"/>
      <c r="V29" s="687"/>
      <c r="W29" s="687"/>
      <c r="X29" s="687"/>
      <c r="Y29" s="687"/>
      <c r="Z29" s="687"/>
      <c r="AA29" s="687"/>
      <c r="AB29" s="687"/>
      <c r="AC29" s="687"/>
      <c r="AD29" s="687"/>
      <c r="AE29" s="687"/>
      <c r="AF29" s="687"/>
      <c r="AG29" s="687"/>
      <c r="AH29" s="687"/>
      <c r="AI29" s="687"/>
      <c r="AJ29" s="687"/>
      <c r="AK29" s="687"/>
      <c r="AL29" s="687"/>
      <c r="AM29" s="687"/>
      <c r="AN29" s="687"/>
      <c r="AO29" s="688"/>
      <c r="AP29" s="623"/>
      <c r="AQ29" s="686"/>
      <c r="AR29" s="687"/>
      <c r="AS29" s="687"/>
      <c r="AT29" s="687"/>
      <c r="AU29" s="687"/>
      <c r="AV29" s="687"/>
      <c r="AW29" s="687"/>
      <c r="AX29" s="687"/>
      <c r="AY29" s="687"/>
      <c r="AZ29" s="687"/>
      <c r="BA29" s="687"/>
      <c r="BB29" s="687"/>
      <c r="BC29" s="687"/>
      <c r="BD29" s="687"/>
      <c r="BE29" s="687"/>
      <c r="BF29" s="687"/>
      <c r="BG29" s="687"/>
      <c r="BH29" s="687"/>
      <c r="BI29" s="687"/>
      <c r="BJ29" s="687"/>
      <c r="BK29" s="687"/>
      <c r="BL29" s="687"/>
      <c r="BM29" s="687"/>
      <c r="BN29" s="687"/>
      <c r="BO29" s="687"/>
      <c r="BP29" s="687"/>
      <c r="BQ29" s="687"/>
      <c r="BR29" s="687"/>
      <c r="BS29" s="687"/>
      <c r="BT29" s="688"/>
      <c r="BU29" s="16"/>
    </row>
    <row r="30" spans="2:73" s="17" customFormat="1" ht="15.75">
      <c r="B30" s="682"/>
      <c r="C30" s="682"/>
      <c r="D30" s="682"/>
      <c r="E30" s="682"/>
      <c r="F30" s="682"/>
      <c r="G30" s="682"/>
      <c r="H30" s="682"/>
      <c r="I30" s="634"/>
      <c r="J30" s="634"/>
      <c r="K30" s="623"/>
      <c r="L30" s="686"/>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c r="AJ30" s="687"/>
      <c r="AK30" s="687"/>
      <c r="AL30" s="687"/>
      <c r="AM30" s="687"/>
      <c r="AN30" s="687"/>
      <c r="AO30" s="688"/>
      <c r="AP30" s="623"/>
      <c r="AQ30" s="686"/>
      <c r="AR30" s="687"/>
      <c r="AS30" s="687"/>
      <c r="AT30" s="687"/>
      <c r="AU30" s="687"/>
      <c r="AV30" s="687"/>
      <c r="AW30" s="687"/>
      <c r="AX30" s="687"/>
      <c r="AY30" s="687"/>
      <c r="AZ30" s="687"/>
      <c r="BA30" s="687"/>
      <c r="BB30" s="687"/>
      <c r="BC30" s="687"/>
      <c r="BD30" s="687"/>
      <c r="BE30" s="687"/>
      <c r="BF30" s="687"/>
      <c r="BG30" s="687"/>
      <c r="BH30" s="687"/>
      <c r="BI30" s="687"/>
      <c r="BJ30" s="687"/>
      <c r="BK30" s="687"/>
      <c r="BL30" s="687"/>
      <c r="BM30" s="687"/>
      <c r="BN30" s="687"/>
      <c r="BO30" s="687"/>
      <c r="BP30" s="687"/>
      <c r="BQ30" s="687"/>
      <c r="BR30" s="687"/>
      <c r="BS30" s="687"/>
      <c r="BT30" s="688"/>
      <c r="BU30" s="16"/>
    </row>
    <row r="31" spans="2:73" s="17" customFormat="1" ht="15.75">
      <c r="B31" s="682"/>
      <c r="C31" s="682"/>
      <c r="D31" s="682"/>
      <c r="E31" s="682"/>
      <c r="F31" s="682"/>
      <c r="G31" s="682"/>
      <c r="H31" s="682"/>
      <c r="I31" s="634"/>
      <c r="J31" s="634"/>
      <c r="K31" s="623"/>
      <c r="L31" s="686"/>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8"/>
      <c r="AP31" s="623"/>
      <c r="AQ31" s="686"/>
      <c r="AR31" s="687"/>
      <c r="AS31" s="687"/>
      <c r="AT31" s="687"/>
      <c r="AU31" s="687"/>
      <c r="AV31" s="687"/>
      <c r="AW31" s="687"/>
      <c r="AX31" s="687"/>
      <c r="AY31" s="687"/>
      <c r="AZ31" s="687"/>
      <c r="BA31" s="687"/>
      <c r="BB31" s="687"/>
      <c r="BC31" s="687"/>
      <c r="BD31" s="687"/>
      <c r="BE31" s="687"/>
      <c r="BF31" s="687"/>
      <c r="BG31" s="687"/>
      <c r="BH31" s="687"/>
      <c r="BI31" s="687"/>
      <c r="BJ31" s="687"/>
      <c r="BK31" s="687"/>
      <c r="BL31" s="687"/>
      <c r="BM31" s="687"/>
      <c r="BN31" s="687"/>
      <c r="BO31" s="687"/>
      <c r="BP31" s="687"/>
      <c r="BQ31" s="687"/>
      <c r="BR31" s="687"/>
      <c r="BS31" s="687"/>
      <c r="BT31" s="688"/>
      <c r="BU31" s="16"/>
    </row>
    <row r="32" spans="2:73" s="17" customFormat="1" ht="15.75">
      <c r="B32" s="682"/>
      <c r="C32" s="682"/>
      <c r="D32" s="682"/>
      <c r="E32" s="682"/>
      <c r="F32" s="682"/>
      <c r="G32" s="682"/>
      <c r="H32" s="682"/>
      <c r="I32" s="634"/>
      <c r="J32" s="634"/>
      <c r="K32" s="623"/>
      <c r="L32" s="686"/>
      <c r="M32" s="687"/>
      <c r="N32" s="687"/>
      <c r="O32" s="687"/>
      <c r="P32" s="687"/>
      <c r="Q32" s="687"/>
      <c r="R32" s="687"/>
      <c r="S32" s="687"/>
      <c r="T32" s="687"/>
      <c r="U32" s="687"/>
      <c r="V32" s="687"/>
      <c r="W32" s="687"/>
      <c r="X32" s="687"/>
      <c r="Y32" s="687"/>
      <c r="Z32" s="687"/>
      <c r="AA32" s="687"/>
      <c r="AB32" s="687"/>
      <c r="AC32" s="687"/>
      <c r="AD32" s="687"/>
      <c r="AE32" s="687"/>
      <c r="AF32" s="687"/>
      <c r="AG32" s="687"/>
      <c r="AH32" s="687"/>
      <c r="AI32" s="687"/>
      <c r="AJ32" s="687"/>
      <c r="AK32" s="687"/>
      <c r="AL32" s="687"/>
      <c r="AM32" s="687"/>
      <c r="AN32" s="687"/>
      <c r="AO32" s="688"/>
      <c r="AP32" s="623"/>
      <c r="AQ32" s="686"/>
      <c r="AR32" s="687"/>
      <c r="AS32" s="687"/>
      <c r="AT32" s="687"/>
      <c r="AU32" s="687"/>
      <c r="AV32" s="687"/>
      <c r="AW32" s="687"/>
      <c r="AX32" s="687"/>
      <c r="AY32" s="687"/>
      <c r="AZ32" s="687"/>
      <c r="BA32" s="687"/>
      <c r="BB32" s="687"/>
      <c r="BC32" s="687"/>
      <c r="BD32" s="687"/>
      <c r="BE32" s="687"/>
      <c r="BF32" s="687"/>
      <c r="BG32" s="687"/>
      <c r="BH32" s="687"/>
      <c r="BI32" s="687"/>
      <c r="BJ32" s="687"/>
      <c r="BK32" s="687"/>
      <c r="BL32" s="687"/>
      <c r="BM32" s="687"/>
      <c r="BN32" s="687"/>
      <c r="BO32" s="687"/>
      <c r="BP32" s="687"/>
      <c r="BQ32" s="687"/>
      <c r="BR32" s="687"/>
      <c r="BS32" s="687"/>
      <c r="BT32" s="688"/>
      <c r="BU32" s="16"/>
    </row>
    <row r="33" spans="2:73" s="17" customFormat="1" ht="15.75">
      <c r="B33" s="682"/>
      <c r="C33" s="682"/>
      <c r="D33" s="682"/>
      <c r="E33" s="682"/>
      <c r="F33" s="682"/>
      <c r="G33" s="682"/>
      <c r="H33" s="682"/>
      <c r="I33" s="634"/>
      <c r="J33" s="634"/>
      <c r="K33" s="623"/>
      <c r="L33" s="686"/>
      <c r="M33" s="687"/>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7"/>
      <c r="AO33" s="688"/>
      <c r="AP33" s="623"/>
      <c r="AQ33" s="686"/>
      <c r="AR33" s="687"/>
      <c r="AS33" s="687"/>
      <c r="AT33" s="687"/>
      <c r="AU33" s="687"/>
      <c r="AV33" s="687"/>
      <c r="AW33" s="687"/>
      <c r="AX33" s="687"/>
      <c r="AY33" s="687"/>
      <c r="AZ33" s="687"/>
      <c r="BA33" s="687"/>
      <c r="BB33" s="687"/>
      <c r="BC33" s="687"/>
      <c r="BD33" s="687"/>
      <c r="BE33" s="687"/>
      <c r="BF33" s="687"/>
      <c r="BG33" s="687"/>
      <c r="BH33" s="687"/>
      <c r="BI33" s="687"/>
      <c r="BJ33" s="687"/>
      <c r="BK33" s="687"/>
      <c r="BL33" s="687"/>
      <c r="BM33" s="687"/>
      <c r="BN33" s="687"/>
      <c r="BO33" s="687"/>
      <c r="BP33" s="687"/>
      <c r="BQ33" s="687"/>
      <c r="BR33" s="687"/>
      <c r="BS33" s="687"/>
      <c r="BT33" s="688"/>
      <c r="BU33" s="16"/>
    </row>
    <row r="34" spans="2:73" s="17" customFormat="1" ht="15.75">
      <c r="B34" s="682"/>
      <c r="C34" s="682"/>
      <c r="D34" s="682"/>
      <c r="E34" s="682"/>
      <c r="F34" s="682"/>
      <c r="G34" s="682"/>
      <c r="H34" s="682"/>
      <c r="I34" s="634"/>
      <c r="J34" s="634"/>
      <c r="K34" s="623"/>
      <c r="L34" s="686"/>
      <c r="M34" s="687"/>
      <c r="N34" s="687"/>
      <c r="O34" s="687"/>
      <c r="P34" s="687"/>
      <c r="Q34" s="687"/>
      <c r="R34" s="687"/>
      <c r="S34" s="687"/>
      <c r="T34" s="687"/>
      <c r="U34" s="687"/>
      <c r="V34" s="687"/>
      <c r="W34" s="687"/>
      <c r="X34" s="687"/>
      <c r="Y34" s="687"/>
      <c r="Z34" s="687"/>
      <c r="AA34" s="687"/>
      <c r="AB34" s="687"/>
      <c r="AC34" s="687"/>
      <c r="AD34" s="687"/>
      <c r="AE34" s="687"/>
      <c r="AF34" s="687"/>
      <c r="AG34" s="687"/>
      <c r="AH34" s="687"/>
      <c r="AI34" s="687"/>
      <c r="AJ34" s="687"/>
      <c r="AK34" s="687"/>
      <c r="AL34" s="687"/>
      <c r="AM34" s="687"/>
      <c r="AN34" s="687"/>
      <c r="AO34" s="688"/>
      <c r="AP34" s="623"/>
      <c r="AQ34" s="686"/>
      <c r="AR34" s="687"/>
      <c r="AS34" s="687"/>
      <c r="AT34" s="687"/>
      <c r="AU34" s="687"/>
      <c r="AV34" s="687"/>
      <c r="AW34" s="687"/>
      <c r="AX34" s="687"/>
      <c r="AY34" s="687"/>
      <c r="AZ34" s="687"/>
      <c r="BA34" s="687"/>
      <c r="BB34" s="687"/>
      <c r="BC34" s="687"/>
      <c r="BD34" s="687"/>
      <c r="BE34" s="687"/>
      <c r="BF34" s="687"/>
      <c r="BG34" s="687"/>
      <c r="BH34" s="687"/>
      <c r="BI34" s="687"/>
      <c r="BJ34" s="687"/>
      <c r="BK34" s="687"/>
      <c r="BL34" s="687"/>
      <c r="BM34" s="687"/>
      <c r="BN34" s="687"/>
      <c r="BO34" s="687"/>
      <c r="BP34" s="687"/>
      <c r="BQ34" s="687"/>
      <c r="BR34" s="687"/>
      <c r="BS34" s="687"/>
      <c r="BT34" s="688"/>
      <c r="BU34" s="16"/>
    </row>
    <row r="35" spans="2:73" s="17" customFormat="1" ht="15.75">
      <c r="B35" s="682"/>
      <c r="C35" s="682"/>
      <c r="D35" s="682"/>
      <c r="E35" s="682"/>
      <c r="F35" s="682"/>
      <c r="G35" s="682"/>
      <c r="H35" s="682"/>
      <c r="I35" s="634"/>
      <c r="J35" s="634"/>
      <c r="K35" s="623"/>
      <c r="L35" s="686"/>
      <c r="M35" s="687"/>
      <c r="N35" s="687"/>
      <c r="O35" s="687"/>
      <c r="P35" s="687"/>
      <c r="Q35" s="687"/>
      <c r="R35" s="687"/>
      <c r="S35" s="687"/>
      <c r="T35" s="687"/>
      <c r="U35" s="687"/>
      <c r="V35" s="687"/>
      <c r="W35" s="687"/>
      <c r="X35" s="687"/>
      <c r="Y35" s="687"/>
      <c r="Z35" s="687"/>
      <c r="AA35" s="687"/>
      <c r="AB35" s="687"/>
      <c r="AC35" s="687"/>
      <c r="AD35" s="687"/>
      <c r="AE35" s="687"/>
      <c r="AF35" s="687"/>
      <c r="AG35" s="687"/>
      <c r="AH35" s="687"/>
      <c r="AI35" s="687"/>
      <c r="AJ35" s="687"/>
      <c r="AK35" s="687"/>
      <c r="AL35" s="687"/>
      <c r="AM35" s="687"/>
      <c r="AN35" s="687"/>
      <c r="AO35" s="688"/>
      <c r="AP35" s="623"/>
      <c r="AQ35" s="686"/>
      <c r="AR35" s="687"/>
      <c r="AS35" s="687"/>
      <c r="AT35" s="687"/>
      <c r="AU35" s="687"/>
      <c r="AV35" s="687"/>
      <c r="AW35" s="687"/>
      <c r="AX35" s="687"/>
      <c r="AY35" s="687"/>
      <c r="AZ35" s="687"/>
      <c r="BA35" s="687"/>
      <c r="BB35" s="687"/>
      <c r="BC35" s="687"/>
      <c r="BD35" s="687"/>
      <c r="BE35" s="687"/>
      <c r="BF35" s="687"/>
      <c r="BG35" s="687"/>
      <c r="BH35" s="687"/>
      <c r="BI35" s="687"/>
      <c r="BJ35" s="687"/>
      <c r="BK35" s="687"/>
      <c r="BL35" s="687"/>
      <c r="BM35" s="687"/>
      <c r="BN35" s="687"/>
      <c r="BO35" s="687"/>
      <c r="BP35" s="687"/>
      <c r="BQ35" s="687"/>
      <c r="BR35" s="687"/>
      <c r="BS35" s="687"/>
      <c r="BT35" s="688"/>
      <c r="BU35" s="16"/>
    </row>
    <row r="36" spans="2:73" s="17" customFormat="1" ht="15.75">
      <c r="B36" s="682"/>
      <c r="C36" s="682"/>
      <c r="D36" s="682"/>
      <c r="E36" s="682"/>
      <c r="F36" s="682"/>
      <c r="G36" s="682"/>
      <c r="H36" s="682"/>
      <c r="I36" s="634"/>
      <c r="J36" s="634"/>
      <c r="K36" s="623"/>
      <c r="L36" s="686"/>
      <c r="M36" s="687"/>
      <c r="N36" s="687"/>
      <c r="O36" s="687"/>
      <c r="P36" s="687"/>
      <c r="Q36" s="687"/>
      <c r="R36" s="687"/>
      <c r="S36" s="687"/>
      <c r="T36" s="687"/>
      <c r="U36" s="687"/>
      <c r="V36" s="687"/>
      <c r="W36" s="687"/>
      <c r="X36" s="687"/>
      <c r="Y36" s="687"/>
      <c r="Z36" s="687"/>
      <c r="AA36" s="687"/>
      <c r="AB36" s="687"/>
      <c r="AC36" s="687"/>
      <c r="AD36" s="687"/>
      <c r="AE36" s="687"/>
      <c r="AF36" s="687"/>
      <c r="AG36" s="687"/>
      <c r="AH36" s="687"/>
      <c r="AI36" s="687"/>
      <c r="AJ36" s="687"/>
      <c r="AK36" s="687"/>
      <c r="AL36" s="687"/>
      <c r="AM36" s="687"/>
      <c r="AN36" s="687"/>
      <c r="AO36" s="688"/>
      <c r="AP36" s="623"/>
      <c r="AQ36" s="686"/>
      <c r="AR36" s="687"/>
      <c r="AS36" s="687"/>
      <c r="AT36" s="687"/>
      <c r="AU36" s="687"/>
      <c r="AV36" s="687"/>
      <c r="AW36" s="687"/>
      <c r="AX36" s="687"/>
      <c r="AY36" s="687"/>
      <c r="AZ36" s="687"/>
      <c r="BA36" s="687"/>
      <c r="BB36" s="687"/>
      <c r="BC36" s="687"/>
      <c r="BD36" s="687"/>
      <c r="BE36" s="687"/>
      <c r="BF36" s="687"/>
      <c r="BG36" s="687"/>
      <c r="BH36" s="687"/>
      <c r="BI36" s="687"/>
      <c r="BJ36" s="687"/>
      <c r="BK36" s="687"/>
      <c r="BL36" s="687"/>
      <c r="BM36" s="687"/>
      <c r="BN36" s="687"/>
      <c r="BO36" s="687"/>
      <c r="BP36" s="687"/>
      <c r="BQ36" s="687"/>
      <c r="BR36" s="687"/>
      <c r="BS36" s="687"/>
      <c r="BT36" s="688"/>
      <c r="BU36" s="16"/>
    </row>
    <row r="37" spans="2:73" s="17" customFormat="1" ht="15.75">
      <c r="B37" s="682"/>
      <c r="C37" s="682"/>
      <c r="D37" s="682"/>
      <c r="E37" s="682"/>
      <c r="F37" s="682"/>
      <c r="G37" s="682"/>
      <c r="H37" s="682"/>
      <c r="I37" s="634"/>
      <c r="J37" s="634"/>
      <c r="K37" s="623"/>
      <c r="L37" s="686"/>
      <c r="M37" s="687"/>
      <c r="N37" s="687"/>
      <c r="O37" s="687"/>
      <c r="P37" s="687"/>
      <c r="Q37" s="687"/>
      <c r="R37" s="687"/>
      <c r="S37" s="687"/>
      <c r="T37" s="687"/>
      <c r="U37" s="687"/>
      <c r="V37" s="687"/>
      <c r="W37" s="687"/>
      <c r="X37" s="687"/>
      <c r="Y37" s="687"/>
      <c r="Z37" s="687"/>
      <c r="AA37" s="687"/>
      <c r="AB37" s="687"/>
      <c r="AC37" s="687"/>
      <c r="AD37" s="687"/>
      <c r="AE37" s="687"/>
      <c r="AF37" s="687"/>
      <c r="AG37" s="687"/>
      <c r="AH37" s="687"/>
      <c r="AI37" s="687"/>
      <c r="AJ37" s="687"/>
      <c r="AK37" s="687"/>
      <c r="AL37" s="687"/>
      <c r="AM37" s="687"/>
      <c r="AN37" s="687"/>
      <c r="AO37" s="688"/>
      <c r="AP37" s="623"/>
      <c r="AQ37" s="686"/>
      <c r="AR37" s="687"/>
      <c r="AS37" s="687"/>
      <c r="AT37" s="687"/>
      <c r="AU37" s="687"/>
      <c r="AV37" s="687"/>
      <c r="AW37" s="687"/>
      <c r="AX37" s="687"/>
      <c r="AY37" s="687"/>
      <c r="AZ37" s="687"/>
      <c r="BA37" s="687"/>
      <c r="BB37" s="687"/>
      <c r="BC37" s="687"/>
      <c r="BD37" s="687"/>
      <c r="BE37" s="687"/>
      <c r="BF37" s="687"/>
      <c r="BG37" s="687"/>
      <c r="BH37" s="687"/>
      <c r="BI37" s="687"/>
      <c r="BJ37" s="687"/>
      <c r="BK37" s="687"/>
      <c r="BL37" s="687"/>
      <c r="BM37" s="687"/>
      <c r="BN37" s="687"/>
      <c r="BO37" s="687"/>
      <c r="BP37" s="687"/>
      <c r="BQ37" s="687"/>
      <c r="BR37" s="687"/>
      <c r="BS37" s="687"/>
      <c r="BT37" s="688"/>
      <c r="BU37" s="16"/>
    </row>
    <row r="38" spans="2:73" s="17" customFormat="1" ht="15.75">
      <c r="B38" s="682"/>
      <c r="C38" s="682"/>
      <c r="D38" s="682"/>
      <c r="E38" s="682"/>
      <c r="F38" s="682"/>
      <c r="G38" s="682"/>
      <c r="H38" s="682"/>
      <c r="I38" s="634"/>
      <c r="J38" s="634"/>
      <c r="K38" s="623"/>
      <c r="L38" s="686"/>
      <c r="M38" s="687"/>
      <c r="N38" s="687"/>
      <c r="O38" s="687"/>
      <c r="P38" s="687"/>
      <c r="Q38" s="687"/>
      <c r="R38" s="687"/>
      <c r="S38" s="687"/>
      <c r="T38" s="687"/>
      <c r="U38" s="687"/>
      <c r="V38" s="687"/>
      <c r="W38" s="687"/>
      <c r="X38" s="687"/>
      <c r="Y38" s="687"/>
      <c r="Z38" s="687"/>
      <c r="AA38" s="687"/>
      <c r="AB38" s="687"/>
      <c r="AC38" s="687"/>
      <c r="AD38" s="687"/>
      <c r="AE38" s="687"/>
      <c r="AF38" s="687"/>
      <c r="AG38" s="687"/>
      <c r="AH38" s="687"/>
      <c r="AI38" s="687"/>
      <c r="AJ38" s="687"/>
      <c r="AK38" s="687"/>
      <c r="AL38" s="687"/>
      <c r="AM38" s="687"/>
      <c r="AN38" s="687"/>
      <c r="AO38" s="688"/>
      <c r="AP38" s="623"/>
      <c r="AQ38" s="686"/>
      <c r="AR38" s="687"/>
      <c r="AS38" s="687"/>
      <c r="AT38" s="687"/>
      <c r="AU38" s="687"/>
      <c r="AV38" s="687"/>
      <c r="AW38" s="687"/>
      <c r="AX38" s="687"/>
      <c r="AY38" s="687"/>
      <c r="AZ38" s="687"/>
      <c r="BA38" s="687"/>
      <c r="BB38" s="687"/>
      <c r="BC38" s="687"/>
      <c r="BD38" s="687"/>
      <c r="BE38" s="687"/>
      <c r="BF38" s="687"/>
      <c r="BG38" s="687"/>
      <c r="BH38" s="687"/>
      <c r="BI38" s="687"/>
      <c r="BJ38" s="687"/>
      <c r="BK38" s="687"/>
      <c r="BL38" s="687"/>
      <c r="BM38" s="687"/>
      <c r="BN38" s="687"/>
      <c r="BO38" s="687"/>
      <c r="BP38" s="687"/>
      <c r="BQ38" s="687"/>
      <c r="BR38" s="687"/>
      <c r="BS38" s="687"/>
      <c r="BT38" s="688"/>
      <c r="BU38" s="16"/>
    </row>
    <row r="39" spans="2:73" s="17" customFormat="1" ht="15.75">
      <c r="B39" s="682"/>
      <c r="C39" s="682"/>
      <c r="D39" s="682"/>
      <c r="E39" s="682"/>
      <c r="F39" s="682"/>
      <c r="G39" s="682"/>
      <c r="H39" s="682"/>
      <c r="I39" s="634"/>
      <c r="J39" s="634"/>
      <c r="K39" s="623"/>
      <c r="L39" s="686"/>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7"/>
      <c r="AL39" s="687"/>
      <c r="AM39" s="687"/>
      <c r="AN39" s="687"/>
      <c r="AO39" s="688"/>
      <c r="AP39" s="623"/>
      <c r="AQ39" s="686"/>
      <c r="AR39" s="687"/>
      <c r="AS39" s="687"/>
      <c r="AT39" s="687"/>
      <c r="AU39" s="687"/>
      <c r="AV39" s="687"/>
      <c r="AW39" s="687"/>
      <c r="AX39" s="687"/>
      <c r="AY39" s="687"/>
      <c r="AZ39" s="687"/>
      <c r="BA39" s="687"/>
      <c r="BB39" s="687"/>
      <c r="BC39" s="687"/>
      <c r="BD39" s="687"/>
      <c r="BE39" s="687"/>
      <c r="BF39" s="687"/>
      <c r="BG39" s="687"/>
      <c r="BH39" s="687"/>
      <c r="BI39" s="687"/>
      <c r="BJ39" s="687"/>
      <c r="BK39" s="687"/>
      <c r="BL39" s="687"/>
      <c r="BM39" s="687"/>
      <c r="BN39" s="687"/>
      <c r="BO39" s="687"/>
      <c r="BP39" s="687"/>
      <c r="BQ39" s="687"/>
      <c r="BR39" s="687"/>
      <c r="BS39" s="687"/>
      <c r="BT39" s="688"/>
      <c r="BU39" s="16"/>
    </row>
    <row r="40" spans="2:73" s="17" customFormat="1" ht="15.75">
      <c r="B40" s="682"/>
      <c r="C40" s="682"/>
      <c r="D40" s="682"/>
      <c r="E40" s="682"/>
      <c r="F40" s="682"/>
      <c r="G40" s="682"/>
      <c r="H40" s="682"/>
      <c r="I40" s="634"/>
      <c r="J40" s="634"/>
      <c r="K40" s="623"/>
      <c r="L40" s="686"/>
      <c r="M40" s="687"/>
      <c r="N40" s="687"/>
      <c r="O40" s="687"/>
      <c r="P40" s="687"/>
      <c r="Q40" s="687"/>
      <c r="R40" s="687"/>
      <c r="S40" s="687"/>
      <c r="T40" s="687"/>
      <c r="U40" s="687"/>
      <c r="V40" s="687"/>
      <c r="W40" s="687"/>
      <c r="X40" s="687"/>
      <c r="Y40" s="687"/>
      <c r="Z40" s="687"/>
      <c r="AA40" s="687"/>
      <c r="AB40" s="687"/>
      <c r="AC40" s="687"/>
      <c r="AD40" s="687"/>
      <c r="AE40" s="687"/>
      <c r="AF40" s="687"/>
      <c r="AG40" s="687"/>
      <c r="AH40" s="687"/>
      <c r="AI40" s="687"/>
      <c r="AJ40" s="687"/>
      <c r="AK40" s="687"/>
      <c r="AL40" s="687"/>
      <c r="AM40" s="687"/>
      <c r="AN40" s="687"/>
      <c r="AO40" s="688"/>
      <c r="AP40" s="623"/>
      <c r="AQ40" s="686"/>
      <c r="AR40" s="687"/>
      <c r="AS40" s="687"/>
      <c r="AT40" s="687"/>
      <c r="AU40" s="687"/>
      <c r="AV40" s="687"/>
      <c r="AW40" s="687"/>
      <c r="AX40" s="687"/>
      <c r="AY40" s="687"/>
      <c r="AZ40" s="687"/>
      <c r="BA40" s="687"/>
      <c r="BB40" s="687"/>
      <c r="BC40" s="687"/>
      <c r="BD40" s="687"/>
      <c r="BE40" s="687"/>
      <c r="BF40" s="687"/>
      <c r="BG40" s="687"/>
      <c r="BH40" s="687"/>
      <c r="BI40" s="687"/>
      <c r="BJ40" s="687"/>
      <c r="BK40" s="687"/>
      <c r="BL40" s="687"/>
      <c r="BM40" s="687"/>
      <c r="BN40" s="687"/>
      <c r="BO40" s="687"/>
      <c r="BP40" s="687"/>
      <c r="BQ40" s="687"/>
      <c r="BR40" s="687"/>
      <c r="BS40" s="687"/>
      <c r="BT40" s="688"/>
      <c r="BU40" s="16"/>
    </row>
    <row r="41" spans="2:73" s="17" customFormat="1" ht="15.75">
      <c r="B41" s="682"/>
      <c r="C41" s="682"/>
      <c r="D41" s="682"/>
      <c r="E41" s="682"/>
      <c r="F41" s="682"/>
      <c r="G41" s="682"/>
      <c r="H41" s="682"/>
      <c r="I41" s="634"/>
      <c r="J41" s="634"/>
      <c r="K41" s="623"/>
      <c r="L41" s="686"/>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8"/>
      <c r="AP41" s="623"/>
      <c r="AQ41" s="686"/>
      <c r="AR41" s="687"/>
      <c r="AS41" s="687"/>
      <c r="AT41" s="687"/>
      <c r="AU41" s="687"/>
      <c r="AV41" s="687"/>
      <c r="AW41" s="687"/>
      <c r="AX41" s="687"/>
      <c r="AY41" s="687"/>
      <c r="AZ41" s="687"/>
      <c r="BA41" s="687"/>
      <c r="BB41" s="687"/>
      <c r="BC41" s="687"/>
      <c r="BD41" s="687"/>
      <c r="BE41" s="687"/>
      <c r="BF41" s="687"/>
      <c r="BG41" s="687"/>
      <c r="BH41" s="687"/>
      <c r="BI41" s="687"/>
      <c r="BJ41" s="687"/>
      <c r="BK41" s="687"/>
      <c r="BL41" s="687"/>
      <c r="BM41" s="687"/>
      <c r="BN41" s="687"/>
      <c r="BO41" s="687"/>
      <c r="BP41" s="687"/>
      <c r="BQ41" s="687"/>
      <c r="BR41" s="687"/>
      <c r="BS41" s="687"/>
      <c r="BT41" s="688"/>
      <c r="BU41" s="16"/>
    </row>
    <row r="42" spans="2:73" s="17" customFormat="1" ht="15.75">
      <c r="B42" s="682"/>
      <c r="C42" s="682"/>
      <c r="D42" s="682"/>
      <c r="E42" s="682"/>
      <c r="F42" s="682"/>
      <c r="G42" s="682"/>
      <c r="H42" s="682"/>
      <c r="I42" s="634"/>
      <c r="J42" s="634"/>
      <c r="K42" s="623"/>
      <c r="L42" s="686"/>
      <c r="M42" s="687"/>
      <c r="N42" s="687"/>
      <c r="O42" s="687"/>
      <c r="P42" s="687"/>
      <c r="Q42" s="687"/>
      <c r="R42" s="687"/>
      <c r="S42" s="687"/>
      <c r="T42" s="687"/>
      <c r="U42" s="687"/>
      <c r="V42" s="687"/>
      <c r="W42" s="687"/>
      <c r="X42" s="687"/>
      <c r="Y42" s="687"/>
      <c r="Z42" s="687"/>
      <c r="AA42" s="687"/>
      <c r="AB42" s="687"/>
      <c r="AC42" s="687"/>
      <c r="AD42" s="687"/>
      <c r="AE42" s="687"/>
      <c r="AF42" s="687"/>
      <c r="AG42" s="687"/>
      <c r="AH42" s="687"/>
      <c r="AI42" s="687"/>
      <c r="AJ42" s="687"/>
      <c r="AK42" s="687"/>
      <c r="AL42" s="687"/>
      <c r="AM42" s="687"/>
      <c r="AN42" s="687"/>
      <c r="AO42" s="688"/>
      <c r="AP42" s="623"/>
      <c r="AQ42" s="686"/>
      <c r="AR42" s="687"/>
      <c r="AS42" s="687"/>
      <c r="AT42" s="687"/>
      <c r="AU42" s="687"/>
      <c r="AV42" s="687"/>
      <c r="AW42" s="687"/>
      <c r="AX42" s="687"/>
      <c r="AY42" s="687"/>
      <c r="AZ42" s="687"/>
      <c r="BA42" s="687"/>
      <c r="BB42" s="687"/>
      <c r="BC42" s="687"/>
      <c r="BD42" s="687"/>
      <c r="BE42" s="687"/>
      <c r="BF42" s="687"/>
      <c r="BG42" s="687"/>
      <c r="BH42" s="687"/>
      <c r="BI42" s="687"/>
      <c r="BJ42" s="687"/>
      <c r="BK42" s="687"/>
      <c r="BL42" s="687"/>
      <c r="BM42" s="687"/>
      <c r="BN42" s="687"/>
      <c r="BO42" s="687"/>
      <c r="BP42" s="687"/>
      <c r="BQ42" s="687"/>
      <c r="BR42" s="687"/>
      <c r="BS42" s="687"/>
      <c r="BT42" s="688"/>
      <c r="BU42" s="16"/>
    </row>
    <row r="43" spans="2:73" s="17" customFormat="1" ht="15.75">
      <c r="B43" s="682"/>
      <c r="C43" s="682"/>
      <c r="D43" s="682"/>
      <c r="E43" s="682"/>
      <c r="F43" s="682"/>
      <c r="G43" s="682"/>
      <c r="H43" s="682"/>
      <c r="I43" s="634"/>
      <c r="J43" s="634"/>
      <c r="K43" s="623"/>
      <c r="L43" s="686"/>
      <c r="M43" s="687"/>
      <c r="N43" s="687"/>
      <c r="O43" s="687"/>
      <c r="P43" s="687"/>
      <c r="Q43" s="687"/>
      <c r="R43" s="687"/>
      <c r="S43" s="687"/>
      <c r="T43" s="687"/>
      <c r="U43" s="687"/>
      <c r="V43" s="687"/>
      <c r="W43" s="687"/>
      <c r="X43" s="687"/>
      <c r="Y43" s="687"/>
      <c r="Z43" s="687"/>
      <c r="AA43" s="687"/>
      <c r="AB43" s="687"/>
      <c r="AC43" s="687"/>
      <c r="AD43" s="687"/>
      <c r="AE43" s="687"/>
      <c r="AF43" s="687"/>
      <c r="AG43" s="687"/>
      <c r="AH43" s="687"/>
      <c r="AI43" s="687"/>
      <c r="AJ43" s="687"/>
      <c r="AK43" s="687"/>
      <c r="AL43" s="687"/>
      <c r="AM43" s="687"/>
      <c r="AN43" s="687"/>
      <c r="AO43" s="688"/>
      <c r="AP43" s="623"/>
      <c r="AQ43" s="686"/>
      <c r="AR43" s="687"/>
      <c r="AS43" s="687"/>
      <c r="AT43" s="687"/>
      <c r="AU43" s="687"/>
      <c r="AV43" s="687"/>
      <c r="AW43" s="687"/>
      <c r="AX43" s="687"/>
      <c r="AY43" s="687"/>
      <c r="AZ43" s="687"/>
      <c r="BA43" s="687"/>
      <c r="BB43" s="687"/>
      <c r="BC43" s="687"/>
      <c r="BD43" s="687"/>
      <c r="BE43" s="687"/>
      <c r="BF43" s="687"/>
      <c r="BG43" s="687"/>
      <c r="BH43" s="687"/>
      <c r="BI43" s="687"/>
      <c r="BJ43" s="687"/>
      <c r="BK43" s="687"/>
      <c r="BL43" s="687"/>
      <c r="BM43" s="687"/>
      <c r="BN43" s="687"/>
      <c r="BO43" s="687"/>
      <c r="BP43" s="687"/>
      <c r="BQ43" s="687"/>
      <c r="BR43" s="687"/>
      <c r="BS43" s="687"/>
      <c r="BT43" s="688"/>
      <c r="BU43" s="16"/>
    </row>
    <row r="44" spans="2:73" s="17" customFormat="1" ht="15.75">
      <c r="B44" s="682"/>
      <c r="C44" s="682"/>
      <c r="D44" s="682"/>
      <c r="E44" s="682"/>
      <c r="F44" s="682"/>
      <c r="G44" s="682"/>
      <c r="H44" s="682"/>
      <c r="I44" s="634"/>
      <c r="J44" s="634"/>
      <c r="K44" s="623"/>
      <c r="L44" s="686"/>
      <c r="M44" s="687"/>
      <c r="N44" s="687"/>
      <c r="O44" s="687"/>
      <c r="P44" s="687"/>
      <c r="Q44" s="687"/>
      <c r="R44" s="687"/>
      <c r="S44" s="687"/>
      <c r="T44" s="687"/>
      <c r="U44" s="687"/>
      <c r="V44" s="687"/>
      <c r="W44" s="687"/>
      <c r="X44" s="687"/>
      <c r="Y44" s="687"/>
      <c r="Z44" s="687"/>
      <c r="AA44" s="687"/>
      <c r="AB44" s="687"/>
      <c r="AC44" s="687"/>
      <c r="AD44" s="687"/>
      <c r="AE44" s="687"/>
      <c r="AF44" s="687"/>
      <c r="AG44" s="687"/>
      <c r="AH44" s="687"/>
      <c r="AI44" s="687"/>
      <c r="AJ44" s="687"/>
      <c r="AK44" s="687"/>
      <c r="AL44" s="687"/>
      <c r="AM44" s="687"/>
      <c r="AN44" s="687"/>
      <c r="AO44" s="688"/>
      <c r="AP44" s="623"/>
      <c r="AQ44" s="686"/>
      <c r="AR44" s="687"/>
      <c r="AS44" s="687"/>
      <c r="AT44" s="687"/>
      <c r="AU44" s="687"/>
      <c r="AV44" s="687"/>
      <c r="AW44" s="687"/>
      <c r="AX44" s="687"/>
      <c r="AY44" s="687"/>
      <c r="AZ44" s="687"/>
      <c r="BA44" s="687"/>
      <c r="BB44" s="687"/>
      <c r="BC44" s="687"/>
      <c r="BD44" s="687"/>
      <c r="BE44" s="687"/>
      <c r="BF44" s="687"/>
      <c r="BG44" s="687"/>
      <c r="BH44" s="687"/>
      <c r="BI44" s="687"/>
      <c r="BJ44" s="687"/>
      <c r="BK44" s="687"/>
      <c r="BL44" s="687"/>
      <c r="BM44" s="687"/>
      <c r="BN44" s="687"/>
      <c r="BO44" s="687"/>
      <c r="BP44" s="687"/>
      <c r="BQ44" s="687"/>
      <c r="BR44" s="687"/>
      <c r="BS44" s="687"/>
      <c r="BT44" s="688"/>
      <c r="BU44" s="16"/>
    </row>
    <row r="45" spans="2:73" s="17" customFormat="1" ht="15.75">
      <c r="B45" s="682"/>
      <c r="C45" s="682"/>
      <c r="D45" s="682"/>
      <c r="E45" s="682"/>
      <c r="F45" s="682"/>
      <c r="G45" s="682"/>
      <c r="H45" s="682"/>
      <c r="I45" s="634"/>
      <c r="J45" s="634"/>
      <c r="K45" s="623"/>
      <c r="L45" s="686"/>
      <c r="M45" s="687"/>
      <c r="N45" s="687"/>
      <c r="O45" s="687"/>
      <c r="P45" s="687"/>
      <c r="Q45" s="687"/>
      <c r="R45" s="687"/>
      <c r="S45" s="687"/>
      <c r="T45" s="687"/>
      <c r="U45" s="687"/>
      <c r="V45" s="687"/>
      <c r="W45" s="687"/>
      <c r="X45" s="687"/>
      <c r="Y45" s="687"/>
      <c r="Z45" s="687"/>
      <c r="AA45" s="687"/>
      <c r="AB45" s="687"/>
      <c r="AC45" s="687"/>
      <c r="AD45" s="687"/>
      <c r="AE45" s="687"/>
      <c r="AF45" s="687"/>
      <c r="AG45" s="687"/>
      <c r="AH45" s="687"/>
      <c r="AI45" s="687"/>
      <c r="AJ45" s="687"/>
      <c r="AK45" s="687"/>
      <c r="AL45" s="687"/>
      <c r="AM45" s="687"/>
      <c r="AN45" s="687"/>
      <c r="AO45" s="688"/>
      <c r="AP45" s="623"/>
      <c r="AQ45" s="686"/>
      <c r="AR45" s="687"/>
      <c r="AS45" s="687"/>
      <c r="AT45" s="687"/>
      <c r="AU45" s="687"/>
      <c r="AV45" s="687"/>
      <c r="AW45" s="687"/>
      <c r="AX45" s="687"/>
      <c r="AY45" s="687"/>
      <c r="AZ45" s="687"/>
      <c r="BA45" s="687"/>
      <c r="BB45" s="687"/>
      <c r="BC45" s="687"/>
      <c r="BD45" s="687"/>
      <c r="BE45" s="687"/>
      <c r="BF45" s="687"/>
      <c r="BG45" s="687"/>
      <c r="BH45" s="687"/>
      <c r="BI45" s="687"/>
      <c r="BJ45" s="687"/>
      <c r="BK45" s="687"/>
      <c r="BL45" s="687"/>
      <c r="BM45" s="687"/>
      <c r="BN45" s="687"/>
      <c r="BO45" s="687"/>
      <c r="BP45" s="687"/>
      <c r="BQ45" s="687"/>
      <c r="BR45" s="687"/>
      <c r="BS45" s="687"/>
      <c r="BT45" s="688"/>
      <c r="BU45" s="16"/>
    </row>
    <row r="46" spans="2:73" s="17" customFormat="1" ht="15.75">
      <c r="B46" s="682"/>
      <c r="C46" s="682"/>
      <c r="D46" s="682"/>
      <c r="E46" s="682"/>
      <c r="F46" s="682"/>
      <c r="G46" s="682"/>
      <c r="H46" s="682"/>
      <c r="I46" s="634"/>
      <c r="J46" s="634"/>
      <c r="K46" s="623"/>
      <c r="L46" s="686"/>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688"/>
      <c r="AP46" s="623"/>
      <c r="AQ46" s="686"/>
      <c r="AR46" s="687"/>
      <c r="AS46" s="687"/>
      <c r="AT46" s="687"/>
      <c r="AU46" s="687"/>
      <c r="AV46" s="687"/>
      <c r="AW46" s="687"/>
      <c r="AX46" s="687"/>
      <c r="AY46" s="687"/>
      <c r="AZ46" s="687"/>
      <c r="BA46" s="687"/>
      <c r="BB46" s="687"/>
      <c r="BC46" s="687"/>
      <c r="BD46" s="687"/>
      <c r="BE46" s="687"/>
      <c r="BF46" s="687"/>
      <c r="BG46" s="687"/>
      <c r="BH46" s="687"/>
      <c r="BI46" s="687"/>
      <c r="BJ46" s="687"/>
      <c r="BK46" s="687"/>
      <c r="BL46" s="687"/>
      <c r="BM46" s="687"/>
      <c r="BN46" s="687"/>
      <c r="BO46" s="687"/>
      <c r="BP46" s="687"/>
      <c r="BQ46" s="687"/>
      <c r="BR46" s="687"/>
      <c r="BS46" s="687"/>
      <c r="BT46" s="688"/>
      <c r="BU46" s="16"/>
    </row>
    <row r="47" spans="2:73" s="17" customFormat="1" ht="15.75">
      <c r="B47" s="682"/>
      <c r="C47" s="682"/>
      <c r="D47" s="682"/>
      <c r="E47" s="682"/>
      <c r="F47" s="682"/>
      <c r="G47" s="682"/>
      <c r="H47" s="682"/>
      <c r="I47" s="634"/>
      <c r="J47" s="634"/>
      <c r="K47" s="623"/>
      <c r="L47" s="686"/>
      <c r="M47" s="687"/>
      <c r="N47" s="687"/>
      <c r="O47" s="687"/>
      <c r="P47" s="687"/>
      <c r="Q47" s="687"/>
      <c r="R47" s="687"/>
      <c r="S47" s="687"/>
      <c r="T47" s="687"/>
      <c r="U47" s="687"/>
      <c r="V47" s="687"/>
      <c r="W47" s="687"/>
      <c r="X47" s="687"/>
      <c r="Y47" s="687"/>
      <c r="Z47" s="687"/>
      <c r="AA47" s="687"/>
      <c r="AB47" s="687"/>
      <c r="AC47" s="687"/>
      <c r="AD47" s="687"/>
      <c r="AE47" s="687"/>
      <c r="AF47" s="687"/>
      <c r="AG47" s="687"/>
      <c r="AH47" s="687"/>
      <c r="AI47" s="687"/>
      <c r="AJ47" s="687"/>
      <c r="AK47" s="687"/>
      <c r="AL47" s="687"/>
      <c r="AM47" s="687"/>
      <c r="AN47" s="687"/>
      <c r="AO47" s="688"/>
      <c r="AP47" s="623"/>
      <c r="AQ47" s="686"/>
      <c r="AR47" s="687"/>
      <c r="AS47" s="687"/>
      <c r="AT47" s="687"/>
      <c r="AU47" s="687"/>
      <c r="AV47" s="687"/>
      <c r="AW47" s="687"/>
      <c r="AX47" s="687"/>
      <c r="AY47" s="687"/>
      <c r="AZ47" s="687"/>
      <c r="BA47" s="687"/>
      <c r="BB47" s="687"/>
      <c r="BC47" s="687"/>
      <c r="BD47" s="687"/>
      <c r="BE47" s="687"/>
      <c r="BF47" s="687"/>
      <c r="BG47" s="687"/>
      <c r="BH47" s="687"/>
      <c r="BI47" s="687"/>
      <c r="BJ47" s="687"/>
      <c r="BK47" s="687"/>
      <c r="BL47" s="687"/>
      <c r="BM47" s="687"/>
      <c r="BN47" s="687"/>
      <c r="BO47" s="687"/>
      <c r="BP47" s="687"/>
      <c r="BQ47" s="687"/>
      <c r="BR47" s="687"/>
      <c r="BS47" s="687"/>
      <c r="BT47" s="688"/>
      <c r="BU47" s="16"/>
    </row>
    <row r="48" spans="2:73" s="17" customFormat="1" ht="15.75">
      <c r="B48" s="682"/>
      <c r="C48" s="682"/>
      <c r="D48" s="682"/>
      <c r="E48" s="682"/>
      <c r="F48" s="682"/>
      <c r="G48" s="682"/>
      <c r="H48" s="682"/>
      <c r="I48" s="634"/>
      <c r="J48" s="634"/>
      <c r="K48" s="623"/>
      <c r="L48" s="686"/>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8"/>
      <c r="AP48" s="623"/>
      <c r="AQ48" s="686"/>
      <c r="AR48" s="687"/>
      <c r="AS48" s="687"/>
      <c r="AT48" s="687"/>
      <c r="AU48" s="687"/>
      <c r="AV48" s="687"/>
      <c r="AW48" s="687"/>
      <c r="AX48" s="687"/>
      <c r="AY48" s="687"/>
      <c r="AZ48" s="687"/>
      <c r="BA48" s="687"/>
      <c r="BB48" s="687"/>
      <c r="BC48" s="687"/>
      <c r="BD48" s="687"/>
      <c r="BE48" s="687"/>
      <c r="BF48" s="687"/>
      <c r="BG48" s="687"/>
      <c r="BH48" s="687"/>
      <c r="BI48" s="687"/>
      <c r="BJ48" s="687"/>
      <c r="BK48" s="687"/>
      <c r="BL48" s="687"/>
      <c r="BM48" s="687"/>
      <c r="BN48" s="687"/>
      <c r="BO48" s="687"/>
      <c r="BP48" s="687"/>
      <c r="BQ48" s="687"/>
      <c r="BR48" s="687"/>
      <c r="BS48" s="687"/>
      <c r="BT48" s="688"/>
      <c r="BU48" s="16"/>
    </row>
    <row r="49" spans="2:73" s="17" customFormat="1" ht="15.75">
      <c r="B49" s="682"/>
      <c r="C49" s="682"/>
      <c r="D49" s="682"/>
      <c r="E49" s="682"/>
      <c r="F49" s="682"/>
      <c r="G49" s="682"/>
      <c r="H49" s="682"/>
      <c r="I49" s="634"/>
      <c r="J49" s="634"/>
      <c r="K49" s="623"/>
      <c r="L49" s="686"/>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8"/>
      <c r="AP49" s="623"/>
      <c r="AQ49" s="686"/>
      <c r="AR49" s="687"/>
      <c r="AS49" s="687"/>
      <c r="AT49" s="687"/>
      <c r="AU49" s="687"/>
      <c r="AV49" s="687"/>
      <c r="AW49" s="687"/>
      <c r="AX49" s="687"/>
      <c r="AY49" s="687"/>
      <c r="AZ49" s="687"/>
      <c r="BA49" s="687"/>
      <c r="BB49" s="687"/>
      <c r="BC49" s="687"/>
      <c r="BD49" s="687"/>
      <c r="BE49" s="687"/>
      <c r="BF49" s="687"/>
      <c r="BG49" s="687"/>
      <c r="BH49" s="687"/>
      <c r="BI49" s="687"/>
      <c r="BJ49" s="687"/>
      <c r="BK49" s="687"/>
      <c r="BL49" s="687"/>
      <c r="BM49" s="687"/>
      <c r="BN49" s="687"/>
      <c r="BO49" s="687"/>
      <c r="BP49" s="687"/>
      <c r="BQ49" s="687"/>
      <c r="BR49" s="687"/>
      <c r="BS49" s="687"/>
      <c r="BT49" s="688"/>
      <c r="BU49" s="16"/>
    </row>
    <row r="50" spans="2:73" s="17" customFormat="1" ht="15.75">
      <c r="B50" s="682"/>
      <c r="C50" s="682"/>
      <c r="D50" s="682"/>
      <c r="E50" s="682"/>
      <c r="F50" s="682"/>
      <c r="G50" s="682"/>
      <c r="H50" s="682"/>
      <c r="I50" s="634"/>
      <c r="J50" s="634"/>
      <c r="K50" s="623"/>
      <c r="L50" s="686"/>
      <c r="M50" s="687"/>
      <c r="N50" s="687"/>
      <c r="O50" s="687"/>
      <c r="P50" s="687"/>
      <c r="Q50" s="687"/>
      <c r="R50" s="687"/>
      <c r="S50" s="687"/>
      <c r="T50" s="687"/>
      <c r="U50" s="687"/>
      <c r="V50" s="687"/>
      <c r="W50" s="687"/>
      <c r="X50" s="687"/>
      <c r="Y50" s="687"/>
      <c r="Z50" s="687"/>
      <c r="AA50" s="687"/>
      <c r="AB50" s="687"/>
      <c r="AC50" s="687"/>
      <c r="AD50" s="687"/>
      <c r="AE50" s="687"/>
      <c r="AF50" s="687"/>
      <c r="AG50" s="687"/>
      <c r="AH50" s="687"/>
      <c r="AI50" s="687"/>
      <c r="AJ50" s="687"/>
      <c r="AK50" s="687"/>
      <c r="AL50" s="687"/>
      <c r="AM50" s="687"/>
      <c r="AN50" s="687"/>
      <c r="AO50" s="688"/>
      <c r="AP50" s="623"/>
      <c r="AQ50" s="686"/>
      <c r="AR50" s="687"/>
      <c r="AS50" s="687"/>
      <c r="AT50" s="687"/>
      <c r="AU50" s="687"/>
      <c r="AV50" s="687"/>
      <c r="AW50" s="687"/>
      <c r="AX50" s="687"/>
      <c r="AY50" s="687"/>
      <c r="AZ50" s="687"/>
      <c r="BA50" s="687"/>
      <c r="BB50" s="687"/>
      <c r="BC50" s="687"/>
      <c r="BD50" s="687"/>
      <c r="BE50" s="687"/>
      <c r="BF50" s="687"/>
      <c r="BG50" s="687"/>
      <c r="BH50" s="687"/>
      <c r="BI50" s="687"/>
      <c r="BJ50" s="687"/>
      <c r="BK50" s="687"/>
      <c r="BL50" s="687"/>
      <c r="BM50" s="687"/>
      <c r="BN50" s="687"/>
      <c r="BO50" s="687"/>
      <c r="BP50" s="687"/>
      <c r="BQ50" s="687"/>
      <c r="BR50" s="687"/>
      <c r="BS50" s="687"/>
      <c r="BT50" s="688"/>
      <c r="BU50" s="16"/>
    </row>
    <row r="51" spans="2:73" s="17" customFormat="1" ht="15.75">
      <c r="B51" s="682"/>
      <c r="C51" s="682"/>
      <c r="D51" s="682"/>
      <c r="E51" s="682"/>
      <c r="F51" s="682"/>
      <c r="G51" s="682"/>
      <c r="H51" s="682"/>
      <c r="I51" s="634"/>
      <c r="J51" s="634"/>
      <c r="K51" s="623"/>
      <c r="L51" s="686"/>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688"/>
      <c r="AP51" s="623"/>
      <c r="AQ51" s="686"/>
      <c r="AR51" s="687"/>
      <c r="AS51" s="687"/>
      <c r="AT51" s="687"/>
      <c r="AU51" s="687"/>
      <c r="AV51" s="687"/>
      <c r="AW51" s="687"/>
      <c r="AX51" s="687"/>
      <c r="AY51" s="687"/>
      <c r="AZ51" s="687"/>
      <c r="BA51" s="687"/>
      <c r="BB51" s="687"/>
      <c r="BC51" s="687"/>
      <c r="BD51" s="687"/>
      <c r="BE51" s="687"/>
      <c r="BF51" s="687"/>
      <c r="BG51" s="687"/>
      <c r="BH51" s="687"/>
      <c r="BI51" s="687"/>
      <c r="BJ51" s="687"/>
      <c r="BK51" s="687"/>
      <c r="BL51" s="687"/>
      <c r="BM51" s="687"/>
      <c r="BN51" s="687"/>
      <c r="BO51" s="687"/>
      <c r="BP51" s="687"/>
      <c r="BQ51" s="687"/>
      <c r="BR51" s="687"/>
      <c r="BS51" s="687"/>
      <c r="BT51" s="688"/>
      <c r="BU51" s="16"/>
    </row>
    <row r="52" spans="2:73" s="17" customFormat="1" ht="15.75">
      <c r="B52" s="682"/>
      <c r="C52" s="682"/>
      <c r="D52" s="682"/>
      <c r="E52" s="682"/>
      <c r="F52" s="682"/>
      <c r="G52" s="682"/>
      <c r="H52" s="682"/>
      <c r="I52" s="634"/>
      <c r="J52" s="634"/>
      <c r="K52" s="623"/>
      <c r="L52" s="686"/>
      <c r="M52" s="687"/>
      <c r="N52" s="687"/>
      <c r="O52" s="687"/>
      <c r="P52" s="687"/>
      <c r="Q52" s="687"/>
      <c r="R52" s="687"/>
      <c r="S52" s="687"/>
      <c r="T52" s="687"/>
      <c r="U52" s="687"/>
      <c r="V52" s="687"/>
      <c r="W52" s="687"/>
      <c r="X52" s="687"/>
      <c r="Y52" s="687"/>
      <c r="Z52" s="687"/>
      <c r="AA52" s="687"/>
      <c r="AB52" s="687"/>
      <c r="AC52" s="687"/>
      <c r="AD52" s="687"/>
      <c r="AE52" s="687"/>
      <c r="AF52" s="687"/>
      <c r="AG52" s="687"/>
      <c r="AH52" s="687"/>
      <c r="AI52" s="687"/>
      <c r="AJ52" s="687"/>
      <c r="AK52" s="687"/>
      <c r="AL52" s="687"/>
      <c r="AM52" s="687"/>
      <c r="AN52" s="687"/>
      <c r="AO52" s="688"/>
      <c r="AP52" s="623"/>
      <c r="AQ52" s="686"/>
      <c r="AR52" s="687"/>
      <c r="AS52" s="687"/>
      <c r="AT52" s="687"/>
      <c r="AU52" s="687"/>
      <c r="AV52" s="687"/>
      <c r="AW52" s="687"/>
      <c r="AX52" s="687"/>
      <c r="AY52" s="687"/>
      <c r="AZ52" s="687"/>
      <c r="BA52" s="687"/>
      <c r="BB52" s="687"/>
      <c r="BC52" s="687"/>
      <c r="BD52" s="687"/>
      <c r="BE52" s="687"/>
      <c r="BF52" s="687"/>
      <c r="BG52" s="687"/>
      <c r="BH52" s="687"/>
      <c r="BI52" s="687"/>
      <c r="BJ52" s="687"/>
      <c r="BK52" s="687"/>
      <c r="BL52" s="687"/>
      <c r="BM52" s="687"/>
      <c r="BN52" s="687"/>
      <c r="BO52" s="687"/>
      <c r="BP52" s="687"/>
      <c r="BQ52" s="687"/>
      <c r="BR52" s="687"/>
      <c r="BS52" s="687"/>
      <c r="BT52" s="688"/>
      <c r="BU52" s="16"/>
    </row>
    <row r="53" spans="2:72" ht="15">
      <c r="B53" s="682"/>
      <c r="C53" s="682"/>
      <c r="D53" s="682"/>
      <c r="E53" s="682"/>
      <c r="F53" s="682"/>
      <c r="G53" s="682"/>
      <c r="H53" s="682"/>
      <c r="I53" s="634"/>
      <c r="J53" s="634"/>
      <c r="K53" s="623"/>
      <c r="L53" s="686"/>
      <c r="M53" s="687"/>
      <c r="N53" s="687"/>
      <c r="O53" s="687"/>
      <c r="P53" s="687"/>
      <c r="Q53" s="687"/>
      <c r="R53" s="687"/>
      <c r="S53" s="687"/>
      <c r="T53" s="687"/>
      <c r="U53" s="687"/>
      <c r="V53" s="687"/>
      <c r="W53" s="687"/>
      <c r="X53" s="687"/>
      <c r="Y53" s="687"/>
      <c r="Z53" s="687"/>
      <c r="AA53" s="687"/>
      <c r="AB53" s="687"/>
      <c r="AC53" s="687"/>
      <c r="AD53" s="687"/>
      <c r="AE53" s="687"/>
      <c r="AF53" s="687"/>
      <c r="AG53" s="687"/>
      <c r="AH53" s="687"/>
      <c r="AI53" s="687"/>
      <c r="AJ53" s="687"/>
      <c r="AK53" s="687"/>
      <c r="AL53" s="687"/>
      <c r="AM53" s="687"/>
      <c r="AN53" s="687"/>
      <c r="AO53" s="688"/>
      <c r="AP53" s="623"/>
      <c r="AQ53" s="686"/>
      <c r="AR53" s="687"/>
      <c r="AS53" s="687"/>
      <c r="AT53" s="687"/>
      <c r="AU53" s="687"/>
      <c r="AV53" s="687"/>
      <c r="AW53" s="687"/>
      <c r="AX53" s="687"/>
      <c r="AY53" s="687"/>
      <c r="AZ53" s="687"/>
      <c r="BA53" s="687"/>
      <c r="BB53" s="687"/>
      <c r="BC53" s="687"/>
      <c r="BD53" s="687"/>
      <c r="BE53" s="687"/>
      <c r="BF53" s="687"/>
      <c r="BG53" s="687"/>
      <c r="BH53" s="687"/>
      <c r="BI53" s="687"/>
      <c r="BJ53" s="687"/>
      <c r="BK53" s="687"/>
      <c r="BL53" s="687"/>
      <c r="BM53" s="687"/>
      <c r="BN53" s="687"/>
      <c r="BO53" s="687"/>
      <c r="BP53" s="687"/>
      <c r="BQ53" s="687"/>
      <c r="BR53" s="687"/>
      <c r="BS53" s="687"/>
      <c r="BT53" s="688"/>
    </row>
    <row r="54" spans="2:72" ht="15">
      <c r="B54" s="682"/>
      <c r="C54" s="682"/>
      <c r="D54" s="682"/>
      <c r="E54" s="682"/>
      <c r="F54" s="682"/>
      <c r="G54" s="682"/>
      <c r="H54" s="682"/>
      <c r="I54" s="634"/>
      <c r="J54" s="634"/>
      <c r="K54" s="623"/>
      <c r="L54" s="686"/>
      <c r="M54" s="687"/>
      <c r="N54" s="687"/>
      <c r="O54" s="687"/>
      <c r="P54" s="68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688"/>
      <c r="AP54" s="623"/>
      <c r="AQ54" s="686"/>
      <c r="AR54" s="687"/>
      <c r="AS54" s="687"/>
      <c r="AT54" s="687"/>
      <c r="AU54" s="687"/>
      <c r="AV54" s="687"/>
      <c r="AW54" s="687"/>
      <c r="AX54" s="687"/>
      <c r="AY54" s="687"/>
      <c r="AZ54" s="687"/>
      <c r="BA54" s="687"/>
      <c r="BB54" s="687"/>
      <c r="BC54" s="687"/>
      <c r="BD54" s="687"/>
      <c r="BE54" s="687"/>
      <c r="BF54" s="687"/>
      <c r="BG54" s="687"/>
      <c r="BH54" s="687"/>
      <c r="BI54" s="687"/>
      <c r="BJ54" s="687"/>
      <c r="BK54" s="687"/>
      <c r="BL54" s="687"/>
      <c r="BM54" s="687"/>
      <c r="BN54" s="687"/>
      <c r="BO54" s="687"/>
      <c r="BP54" s="687"/>
      <c r="BQ54" s="687"/>
      <c r="BR54" s="687"/>
      <c r="BS54" s="687"/>
      <c r="BT54" s="688"/>
    </row>
    <row r="55" spans="2:72" ht="15">
      <c r="B55" s="682"/>
      <c r="C55" s="682"/>
      <c r="D55" s="682"/>
      <c r="E55" s="682"/>
      <c r="F55" s="682"/>
      <c r="G55" s="682"/>
      <c r="H55" s="682"/>
      <c r="I55" s="634"/>
      <c r="J55" s="634"/>
      <c r="K55" s="623"/>
      <c r="L55" s="686"/>
      <c r="M55" s="687"/>
      <c r="N55" s="687"/>
      <c r="O55" s="687"/>
      <c r="P55" s="687"/>
      <c r="Q55" s="687"/>
      <c r="R55" s="687"/>
      <c r="S55" s="687"/>
      <c r="T55" s="687"/>
      <c r="U55" s="687"/>
      <c r="V55" s="687"/>
      <c r="W55" s="687"/>
      <c r="X55" s="687"/>
      <c r="Y55" s="687"/>
      <c r="Z55" s="687"/>
      <c r="AA55" s="687"/>
      <c r="AB55" s="687"/>
      <c r="AC55" s="687"/>
      <c r="AD55" s="687"/>
      <c r="AE55" s="687"/>
      <c r="AF55" s="687"/>
      <c r="AG55" s="687"/>
      <c r="AH55" s="687"/>
      <c r="AI55" s="687"/>
      <c r="AJ55" s="687"/>
      <c r="AK55" s="687"/>
      <c r="AL55" s="687"/>
      <c r="AM55" s="687"/>
      <c r="AN55" s="687"/>
      <c r="AO55" s="688"/>
      <c r="AP55" s="623"/>
      <c r="AQ55" s="686"/>
      <c r="AR55" s="687"/>
      <c r="AS55" s="687"/>
      <c r="AT55" s="687"/>
      <c r="AU55" s="687"/>
      <c r="AV55" s="687"/>
      <c r="AW55" s="687"/>
      <c r="AX55" s="687"/>
      <c r="AY55" s="687"/>
      <c r="AZ55" s="687"/>
      <c r="BA55" s="687"/>
      <c r="BB55" s="687"/>
      <c r="BC55" s="687"/>
      <c r="BD55" s="687"/>
      <c r="BE55" s="687"/>
      <c r="BF55" s="687"/>
      <c r="BG55" s="687"/>
      <c r="BH55" s="687"/>
      <c r="BI55" s="687"/>
      <c r="BJ55" s="687"/>
      <c r="BK55" s="687"/>
      <c r="BL55" s="687"/>
      <c r="BM55" s="687"/>
      <c r="BN55" s="687"/>
      <c r="BO55" s="687"/>
      <c r="BP55" s="687"/>
      <c r="BQ55" s="687"/>
      <c r="BR55" s="687"/>
      <c r="BS55" s="687"/>
      <c r="BT55" s="688"/>
    </row>
    <row r="56" spans="2:72" ht="15">
      <c r="B56" s="682"/>
      <c r="C56" s="682"/>
      <c r="D56" s="682"/>
      <c r="E56" s="682"/>
      <c r="F56" s="682"/>
      <c r="G56" s="682"/>
      <c r="H56" s="682"/>
      <c r="I56" s="634"/>
      <c r="J56" s="634"/>
      <c r="K56" s="623"/>
      <c r="L56" s="686"/>
      <c r="M56" s="687"/>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687"/>
      <c r="AM56" s="687"/>
      <c r="AN56" s="687"/>
      <c r="AO56" s="688"/>
      <c r="AP56" s="623"/>
      <c r="AQ56" s="686"/>
      <c r="AR56" s="687"/>
      <c r="AS56" s="687"/>
      <c r="AT56" s="687"/>
      <c r="AU56" s="687"/>
      <c r="AV56" s="687"/>
      <c r="AW56" s="687"/>
      <c r="AX56" s="687"/>
      <c r="AY56" s="687"/>
      <c r="AZ56" s="687"/>
      <c r="BA56" s="687"/>
      <c r="BB56" s="687"/>
      <c r="BC56" s="687"/>
      <c r="BD56" s="687"/>
      <c r="BE56" s="687"/>
      <c r="BF56" s="687"/>
      <c r="BG56" s="687"/>
      <c r="BH56" s="687"/>
      <c r="BI56" s="687"/>
      <c r="BJ56" s="687"/>
      <c r="BK56" s="687"/>
      <c r="BL56" s="687"/>
      <c r="BM56" s="687"/>
      <c r="BN56" s="687"/>
      <c r="BO56" s="687"/>
      <c r="BP56" s="687"/>
      <c r="BQ56" s="687"/>
      <c r="BR56" s="687"/>
      <c r="BS56" s="687"/>
      <c r="BT56" s="688"/>
    </row>
    <row r="57" spans="2:72" ht="15">
      <c r="B57" s="682"/>
      <c r="C57" s="682"/>
      <c r="D57" s="682"/>
      <c r="E57" s="682"/>
      <c r="F57" s="682"/>
      <c r="G57" s="682"/>
      <c r="H57" s="682"/>
      <c r="I57" s="634"/>
      <c r="J57" s="634"/>
      <c r="K57" s="623"/>
      <c r="L57" s="686"/>
      <c r="M57" s="687"/>
      <c r="N57" s="687"/>
      <c r="O57" s="687"/>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7"/>
      <c r="AM57" s="687"/>
      <c r="AN57" s="687"/>
      <c r="AO57" s="688"/>
      <c r="AP57" s="623"/>
      <c r="AQ57" s="686"/>
      <c r="AR57" s="687"/>
      <c r="AS57" s="687"/>
      <c r="AT57" s="687"/>
      <c r="AU57" s="687"/>
      <c r="AV57" s="687"/>
      <c r="AW57" s="687"/>
      <c r="AX57" s="687"/>
      <c r="AY57" s="687"/>
      <c r="AZ57" s="687"/>
      <c r="BA57" s="687"/>
      <c r="BB57" s="687"/>
      <c r="BC57" s="687"/>
      <c r="BD57" s="687"/>
      <c r="BE57" s="687"/>
      <c r="BF57" s="687"/>
      <c r="BG57" s="687"/>
      <c r="BH57" s="687"/>
      <c r="BI57" s="687"/>
      <c r="BJ57" s="687"/>
      <c r="BK57" s="687"/>
      <c r="BL57" s="687"/>
      <c r="BM57" s="687"/>
      <c r="BN57" s="687"/>
      <c r="BO57" s="687"/>
      <c r="BP57" s="687"/>
      <c r="BQ57" s="687"/>
      <c r="BR57" s="687"/>
      <c r="BS57" s="687"/>
      <c r="BT57" s="688"/>
    </row>
    <row r="58" spans="2:72" ht="15">
      <c r="B58" s="682"/>
      <c r="C58" s="682"/>
      <c r="D58" s="682"/>
      <c r="E58" s="682"/>
      <c r="F58" s="682"/>
      <c r="G58" s="682"/>
      <c r="H58" s="682"/>
      <c r="I58" s="634"/>
      <c r="J58" s="634"/>
      <c r="K58" s="623"/>
      <c r="L58" s="686"/>
      <c r="M58" s="687"/>
      <c r="N58" s="687"/>
      <c r="O58" s="687"/>
      <c r="P58" s="687"/>
      <c r="Q58" s="687"/>
      <c r="R58" s="687"/>
      <c r="S58" s="687"/>
      <c r="T58" s="687"/>
      <c r="U58" s="687"/>
      <c r="V58" s="687"/>
      <c r="W58" s="687"/>
      <c r="X58" s="687"/>
      <c r="Y58" s="687"/>
      <c r="Z58" s="687"/>
      <c r="AA58" s="687"/>
      <c r="AB58" s="687"/>
      <c r="AC58" s="687"/>
      <c r="AD58" s="687"/>
      <c r="AE58" s="687"/>
      <c r="AF58" s="687"/>
      <c r="AG58" s="687"/>
      <c r="AH58" s="687"/>
      <c r="AI58" s="687"/>
      <c r="AJ58" s="687"/>
      <c r="AK58" s="687"/>
      <c r="AL58" s="687"/>
      <c r="AM58" s="687"/>
      <c r="AN58" s="687"/>
      <c r="AO58" s="688"/>
      <c r="AP58" s="623"/>
      <c r="AQ58" s="686"/>
      <c r="AR58" s="687"/>
      <c r="AS58" s="687"/>
      <c r="AT58" s="687"/>
      <c r="AU58" s="687"/>
      <c r="AV58" s="687"/>
      <c r="AW58" s="687"/>
      <c r="AX58" s="687"/>
      <c r="AY58" s="687"/>
      <c r="AZ58" s="687"/>
      <c r="BA58" s="687"/>
      <c r="BB58" s="687"/>
      <c r="BC58" s="687"/>
      <c r="BD58" s="687"/>
      <c r="BE58" s="687"/>
      <c r="BF58" s="687"/>
      <c r="BG58" s="687"/>
      <c r="BH58" s="687"/>
      <c r="BI58" s="687"/>
      <c r="BJ58" s="687"/>
      <c r="BK58" s="687"/>
      <c r="BL58" s="687"/>
      <c r="BM58" s="687"/>
      <c r="BN58" s="687"/>
      <c r="BO58" s="687"/>
      <c r="BP58" s="687"/>
      <c r="BQ58" s="687"/>
      <c r="BR58" s="687"/>
      <c r="BS58" s="687"/>
      <c r="BT58" s="688"/>
    </row>
    <row r="59" spans="2:72" ht="15">
      <c r="B59" s="682"/>
      <c r="C59" s="682"/>
      <c r="D59" s="682"/>
      <c r="E59" s="682"/>
      <c r="F59" s="682"/>
      <c r="G59" s="682"/>
      <c r="H59" s="682"/>
      <c r="I59" s="634"/>
      <c r="J59" s="634"/>
      <c r="K59" s="623"/>
      <c r="L59" s="686"/>
      <c r="M59" s="687"/>
      <c r="N59" s="687"/>
      <c r="O59" s="687"/>
      <c r="P59" s="687"/>
      <c r="Q59" s="687"/>
      <c r="R59" s="687"/>
      <c r="S59" s="687"/>
      <c r="T59" s="687"/>
      <c r="U59" s="687"/>
      <c r="V59" s="687"/>
      <c r="W59" s="687"/>
      <c r="X59" s="687"/>
      <c r="Y59" s="687"/>
      <c r="Z59" s="687"/>
      <c r="AA59" s="687"/>
      <c r="AB59" s="687"/>
      <c r="AC59" s="687"/>
      <c r="AD59" s="687"/>
      <c r="AE59" s="687"/>
      <c r="AF59" s="687"/>
      <c r="AG59" s="687"/>
      <c r="AH59" s="687"/>
      <c r="AI59" s="687"/>
      <c r="AJ59" s="687"/>
      <c r="AK59" s="687"/>
      <c r="AL59" s="687"/>
      <c r="AM59" s="687"/>
      <c r="AN59" s="687"/>
      <c r="AO59" s="688"/>
      <c r="AP59" s="623"/>
      <c r="AQ59" s="686"/>
      <c r="AR59" s="687"/>
      <c r="AS59" s="687"/>
      <c r="AT59" s="687"/>
      <c r="AU59" s="687"/>
      <c r="AV59" s="687"/>
      <c r="AW59" s="687"/>
      <c r="AX59" s="687"/>
      <c r="AY59" s="687"/>
      <c r="AZ59" s="687"/>
      <c r="BA59" s="687"/>
      <c r="BB59" s="687"/>
      <c r="BC59" s="687"/>
      <c r="BD59" s="687"/>
      <c r="BE59" s="687"/>
      <c r="BF59" s="687"/>
      <c r="BG59" s="687"/>
      <c r="BH59" s="687"/>
      <c r="BI59" s="687"/>
      <c r="BJ59" s="687"/>
      <c r="BK59" s="687"/>
      <c r="BL59" s="687"/>
      <c r="BM59" s="687"/>
      <c r="BN59" s="687"/>
      <c r="BO59" s="687"/>
      <c r="BP59" s="687"/>
      <c r="BQ59" s="687"/>
      <c r="BR59" s="687"/>
      <c r="BS59" s="687"/>
      <c r="BT59" s="688"/>
    </row>
    <row r="60" spans="2:73" ht="15.75">
      <c r="B60" s="682"/>
      <c r="C60" s="682"/>
      <c r="D60" s="682"/>
      <c r="E60" s="682"/>
      <c r="F60" s="682"/>
      <c r="G60" s="682"/>
      <c r="H60" s="682"/>
      <c r="I60" s="634"/>
      <c r="J60" s="634"/>
      <c r="K60" s="623"/>
      <c r="L60" s="686"/>
      <c r="M60" s="687"/>
      <c r="N60" s="687"/>
      <c r="O60" s="687"/>
      <c r="P60" s="687"/>
      <c r="Q60" s="687"/>
      <c r="R60" s="687"/>
      <c r="S60" s="687"/>
      <c r="T60" s="687"/>
      <c r="U60" s="687"/>
      <c r="V60" s="687"/>
      <c r="W60" s="687"/>
      <c r="X60" s="687"/>
      <c r="Y60" s="687"/>
      <c r="Z60" s="687"/>
      <c r="AA60" s="687"/>
      <c r="AB60" s="687"/>
      <c r="AC60" s="687"/>
      <c r="AD60" s="687"/>
      <c r="AE60" s="687"/>
      <c r="AF60" s="687"/>
      <c r="AG60" s="687"/>
      <c r="AH60" s="687"/>
      <c r="AI60" s="687"/>
      <c r="AJ60" s="687"/>
      <c r="AK60" s="687"/>
      <c r="AL60" s="687"/>
      <c r="AM60" s="687"/>
      <c r="AN60" s="687"/>
      <c r="AO60" s="688"/>
      <c r="AP60" s="623"/>
      <c r="AQ60" s="686"/>
      <c r="AR60" s="687"/>
      <c r="AS60" s="687"/>
      <c r="AT60" s="687"/>
      <c r="AU60" s="687"/>
      <c r="AV60" s="687"/>
      <c r="AW60" s="687"/>
      <c r="AX60" s="687"/>
      <c r="AY60" s="687"/>
      <c r="AZ60" s="687"/>
      <c r="BA60" s="687"/>
      <c r="BB60" s="687"/>
      <c r="BC60" s="687"/>
      <c r="BD60" s="687"/>
      <c r="BE60" s="687"/>
      <c r="BF60" s="687"/>
      <c r="BG60" s="687"/>
      <c r="BH60" s="687"/>
      <c r="BI60" s="687"/>
      <c r="BJ60" s="687"/>
      <c r="BK60" s="687"/>
      <c r="BL60" s="687"/>
      <c r="BM60" s="687"/>
      <c r="BN60" s="687"/>
      <c r="BO60" s="687"/>
      <c r="BP60" s="687"/>
      <c r="BQ60" s="687"/>
      <c r="BR60" s="687"/>
      <c r="BS60" s="687"/>
      <c r="BT60" s="688"/>
      <c r="BU60" s="163"/>
    </row>
    <row r="61" spans="2:72" ht="15">
      <c r="B61" s="682"/>
      <c r="C61" s="682"/>
      <c r="D61" s="682"/>
      <c r="E61" s="682"/>
      <c r="F61" s="682"/>
      <c r="G61" s="682"/>
      <c r="H61" s="682"/>
      <c r="I61" s="634"/>
      <c r="J61" s="634"/>
      <c r="K61" s="623"/>
      <c r="L61" s="686"/>
      <c r="M61" s="687"/>
      <c r="N61" s="687"/>
      <c r="O61" s="687"/>
      <c r="P61" s="687"/>
      <c r="Q61" s="687"/>
      <c r="R61" s="687"/>
      <c r="S61" s="687"/>
      <c r="T61" s="687"/>
      <c r="U61" s="687"/>
      <c r="V61" s="687"/>
      <c r="W61" s="687"/>
      <c r="X61" s="687"/>
      <c r="Y61" s="687"/>
      <c r="Z61" s="687"/>
      <c r="AA61" s="687"/>
      <c r="AB61" s="687"/>
      <c r="AC61" s="687"/>
      <c r="AD61" s="687"/>
      <c r="AE61" s="687"/>
      <c r="AF61" s="687"/>
      <c r="AG61" s="687"/>
      <c r="AH61" s="687"/>
      <c r="AI61" s="687"/>
      <c r="AJ61" s="687"/>
      <c r="AK61" s="687"/>
      <c r="AL61" s="687"/>
      <c r="AM61" s="687"/>
      <c r="AN61" s="687"/>
      <c r="AO61" s="688"/>
      <c r="AP61" s="623"/>
      <c r="AQ61" s="686"/>
      <c r="AR61" s="687"/>
      <c r="AS61" s="687"/>
      <c r="AT61" s="687"/>
      <c r="AU61" s="687"/>
      <c r="AV61" s="687"/>
      <c r="AW61" s="687"/>
      <c r="AX61" s="687"/>
      <c r="AY61" s="687"/>
      <c r="AZ61" s="687"/>
      <c r="BA61" s="687"/>
      <c r="BB61" s="687"/>
      <c r="BC61" s="687"/>
      <c r="BD61" s="687"/>
      <c r="BE61" s="687"/>
      <c r="BF61" s="687"/>
      <c r="BG61" s="687"/>
      <c r="BH61" s="687"/>
      <c r="BI61" s="687"/>
      <c r="BJ61" s="687"/>
      <c r="BK61" s="687"/>
      <c r="BL61" s="687"/>
      <c r="BM61" s="687"/>
      <c r="BN61" s="687"/>
      <c r="BO61" s="687"/>
      <c r="BP61" s="687"/>
      <c r="BQ61" s="687"/>
      <c r="BR61" s="687"/>
      <c r="BS61" s="687"/>
      <c r="BT61" s="688"/>
    </row>
    <row r="62" spans="2:72" ht="15">
      <c r="B62" s="682"/>
      <c r="C62" s="682"/>
      <c r="D62" s="682"/>
      <c r="E62" s="682"/>
      <c r="F62" s="682"/>
      <c r="G62" s="682"/>
      <c r="H62" s="682"/>
      <c r="I62" s="634"/>
      <c r="J62" s="634"/>
      <c r="K62" s="623"/>
      <c r="L62" s="686"/>
      <c r="M62" s="687"/>
      <c r="N62" s="687"/>
      <c r="O62" s="687"/>
      <c r="P62" s="687"/>
      <c r="Q62" s="687"/>
      <c r="R62" s="687"/>
      <c r="S62" s="687"/>
      <c r="T62" s="687"/>
      <c r="U62" s="687"/>
      <c r="V62" s="687"/>
      <c r="W62" s="687"/>
      <c r="X62" s="687"/>
      <c r="Y62" s="687"/>
      <c r="Z62" s="687"/>
      <c r="AA62" s="687"/>
      <c r="AB62" s="687"/>
      <c r="AC62" s="687"/>
      <c r="AD62" s="687"/>
      <c r="AE62" s="687"/>
      <c r="AF62" s="687"/>
      <c r="AG62" s="687"/>
      <c r="AH62" s="687"/>
      <c r="AI62" s="687"/>
      <c r="AJ62" s="687"/>
      <c r="AK62" s="687"/>
      <c r="AL62" s="687"/>
      <c r="AM62" s="687"/>
      <c r="AN62" s="687"/>
      <c r="AO62" s="688"/>
      <c r="AP62" s="623"/>
      <c r="AQ62" s="686"/>
      <c r="AR62" s="687"/>
      <c r="AS62" s="687"/>
      <c r="AT62" s="687"/>
      <c r="AU62" s="687"/>
      <c r="AV62" s="687"/>
      <c r="AW62" s="687"/>
      <c r="AX62" s="687"/>
      <c r="AY62" s="687"/>
      <c r="AZ62" s="687"/>
      <c r="BA62" s="687"/>
      <c r="BB62" s="687"/>
      <c r="BC62" s="687"/>
      <c r="BD62" s="687"/>
      <c r="BE62" s="687"/>
      <c r="BF62" s="687"/>
      <c r="BG62" s="687"/>
      <c r="BH62" s="687"/>
      <c r="BI62" s="687"/>
      <c r="BJ62" s="687"/>
      <c r="BK62" s="687"/>
      <c r="BL62" s="687"/>
      <c r="BM62" s="687"/>
      <c r="BN62" s="687"/>
      <c r="BO62" s="687"/>
      <c r="BP62" s="687"/>
      <c r="BQ62" s="687"/>
      <c r="BR62" s="687"/>
      <c r="BS62" s="687"/>
      <c r="BT62" s="688"/>
    </row>
    <row r="63" spans="2:72" ht="15">
      <c r="B63" s="682"/>
      <c r="C63" s="682"/>
      <c r="D63" s="682"/>
      <c r="E63" s="682"/>
      <c r="F63" s="682"/>
      <c r="G63" s="682"/>
      <c r="H63" s="682"/>
      <c r="I63" s="634"/>
      <c r="J63" s="634"/>
      <c r="K63" s="623"/>
      <c r="L63" s="686"/>
      <c r="M63" s="687"/>
      <c r="N63" s="687"/>
      <c r="O63" s="687"/>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L63" s="687"/>
      <c r="AM63" s="687"/>
      <c r="AN63" s="687"/>
      <c r="AO63" s="688"/>
      <c r="AP63" s="623"/>
      <c r="AQ63" s="686"/>
      <c r="AR63" s="687"/>
      <c r="AS63" s="687"/>
      <c r="AT63" s="687"/>
      <c r="AU63" s="687"/>
      <c r="AV63" s="687"/>
      <c r="AW63" s="687"/>
      <c r="AX63" s="687"/>
      <c r="AY63" s="687"/>
      <c r="AZ63" s="687"/>
      <c r="BA63" s="687"/>
      <c r="BB63" s="687"/>
      <c r="BC63" s="687"/>
      <c r="BD63" s="687"/>
      <c r="BE63" s="687"/>
      <c r="BF63" s="687"/>
      <c r="BG63" s="687"/>
      <c r="BH63" s="687"/>
      <c r="BI63" s="687"/>
      <c r="BJ63" s="687"/>
      <c r="BK63" s="687"/>
      <c r="BL63" s="687"/>
      <c r="BM63" s="687"/>
      <c r="BN63" s="687"/>
      <c r="BO63" s="687"/>
      <c r="BP63" s="687"/>
      <c r="BQ63" s="687"/>
      <c r="BR63" s="687"/>
      <c r="BS63" s="687"/>
      <c r="BT63" s="688"/>
    </row>
    <row r="64" spans="2:72" ht="15">
      <c r="B64" s="682"/>
      <c r="C64" s="682"/>
      <c r="D64" s="682"/>
      <c r="E64" s="682"/>
      <c r="F64" s="682"/>
      <c r="G64" s="682"/>
      <c r="H64" s="682"/>
      <c r="I64" s="634"/>
      <c r="J64" s="634"/>
      <c r="K64" s="623"/>
      <c r="L64" s="686"/>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8"/>
      <c r="AP64" s="623"/>
      <c r="AQ64" s="686"/>
      <c r="AR64" s="687"/>
      <c r="AS64" s="687"/>
      <c r="AT64" s="687"/>
      <c r="AU64" s="687"/>
      <c r="AV64" s="687"/>
      <c r="AW64" s="687"/>
      <c r="AX64" s="687"/>
      <c r="AY64" s="687"/>
      <c r="AZ64" s="687"/>
      <c r="BA64" s="687"/>
      <c r="BB64" s="687"/>
      <c r="BC64" s="687"/>
      <c r="BD64" s="687"/>
      <c r="BE64" s="687"/>
      <c r="BF64" s="687"/>
      <c r="BG64" s="687"/>
      <c r="BH64" s="687"/>
      <c r="BI64" s="687"/>
      <c r="BJ64" s="687"/>
      <c r="BK64" s="687"/>
      <c r="BL64" s="687"/>
      <c r="BM64" s="687"/>
      <c r="BN64" s="687"/>
      <c r="BO64" s="687"/>
      <c r="BP64" s="687"/>
      <c r="BQ64" s="687"/>
      <c r="BR64" s="687"/>
      <c r="BS64" s="687"/>
      <c r="BT64" s="688"/>
    </row>
    <row r="65" spans="2:72" ht="15">
      <c r="B65" s="682"/>
      <c r="C65" s="682"/>
      <c r="D65" s="682"/>
      <c r="E65" s="682"/>
      <c r="F65" s="682"/>
      <c r="G65" s="682"/>
      <c r="H65" s="682"/>
      <c r="I65" s="634"/>
      <c r="J65" s="634"/>
      <c r="K65" s="623"/>
      <c r="L65" s="686"/>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687"/>
      <c r="AJ65" s="687"/>
      <c r="AK65" s="687"/>
      <c r="AL65" s="687"/>
      <c r="AM65" s="687"/>
      <c r="AN65" s="687"/>
      <c r="AO65" s="688"/>
      <c r="AP65" s="623"/>
      <c r="AQ65" s="686"/>
      <c r="AR65" s="687"/>
      <c r="AS65" s="687"/>
      <c r="AT65" s="687"/>
      <c r="AU65" s="687"/>
      <c r="AV65" s="687"/>
      <c r="AW65" s="687"/>
      <c r="AX65" s="687"/>
      <c r="AY65" s="687"/>
      <c r="AZ65" s="687"/>
      <c r="BA65" s="687"/>
      <c r="BB65" s="687"/>
      <c r="BC65" s="687"/>
      <c r="BD65" s="687"/>
      <c r="BE65" s="687"/>
      <c r="BF65" s="687"/>
      <c r="BG65" s="687"/>
      <c r="BH65" s="687"/>
      <c r="BI65" s="687"/>
      <c r="BJ65" s="687"/>
      <c r="BK65" s="687"/>
      <c r="BL65" s="687"/>
      <c r="BM65" s="687"/>
      <c r="BN65" s="687"/>
      <c r="BO65" s="687"/>
      <c r="BP65" s="687"/>
      <c r="BQ65" s="687"/>
      <c r="BR65" s="687"/>
      <c r="BS65" s="687"/>
      <c r="BT65" s="688"/>
    </row>
    <row r="66" spans="2:72" ht="15">
      <c r="B66" s="682"/>
      <c r="C66" s="682"/>
      <c r="D66" s="682"/>
      <c r="E66" s="682"/>
      <c r="F66" s="682"/>
      <c r="G66" s="682"/>
      <c r="H66" s="682"/>
      <c r="I66" s="634"/>
      <c r="J66" s="634"/>
      <c r="K66" s="623"/>
      <c r="L66" s="686"/>
      <c r="M66" s="687"/>
      <c r="N66" s="687"/>
      <c r="O66" s="687"/>
      <c r="P66" s="687"/>
      <c r="Q66" s="687"/>
      <c r="R66" s="687"/>
      <c r="S66" s="687"/>
      <c r="T66" s="687"/>
      <c r="U66" s="687"/>
      <c r="V66" s="687"/>
      <c r="W66" s="687"/>
      <c r="X66" s="687"/>
      <c r="Y66" s="687"/>
      <c r="Z66" s="687"/>
      <c r="AA66" s="687"/>
      <c r="AB66" s="687"/>
      <c r="AC66" s="687"/>
      <c r="AD66" s="687"/>
      <c r="AE66" s="687"/>
      <c r="AF66" s="687"/>
      <c r="AG66" s="687"/>
      <c r="AH66" s="687"/>
      <c r="AI66" s="687"/>
      <c r="AJ66" s="687"/>
      <c r="AK66" s="687"/>
      <c r="AL66" s="687"/>
      <c r="AM66" s="687"/>
      <c r="AN66" s="687"/>
      <c r="AO66" s="688"/>
      <c r="AP66" s="623"/>
      <c r="AQ66" s="686"/>
      <c r="AR66" s="687"/>
      <c r="AS66" s="687"/>
      <c r="AT66" s="687"/>
      <c r="AU66" s="687"/>
      <c r="AV66" s="687"/>
      <c r="AW66" s="687"/>
      <c r="AX66" s="687"/>
      <c r="AY66" s="687"/>
      <c r="AZ66" s="687"/>
      <c r="BA66" s="687"/>
      <c r="BB66" s="687"/>
      <c r="BC66" s="687"/>
      <c r="BD66" s="687"/>
      <c r="BE66" s="687"/>
      <c r="BF66" s="687"/>
      <c r="BG66" s="687"/>
      <c r="BH66" s="687"/>
      <c r="BI66" s="687"/>
      <c r="BJ66" s="687"/>
      <c r="BK66" s="687"/>
      <c r="BL66" s="687"/>
      <c r="BM66" s="687"/>
      <c r="BN66" s="687"/>
      <c r="BO66" s="687"/>
      <c r="BP66" s="687"/>
      <c r="BQ66" s="687"/>
      <c r="BR66" s="687"/>
      <c r="BS66" s="687"/>
      <c r="BT66" s="688"/>
    </row>
    <row r="67" spans="2:72" ht="15">
      <c r="B67" s="682"/>
      <c r="C67" s="682"/>
      <c r="D67" s="682"/>
      <c r="E67" s="682"/>
      <c r="F67" s="682"/>
      <c r="G67" s="682"/>
      <c r="H67" s="682"/>
      <c r="I67" s="634"/>
      <c r="J67" s="634"/>
      <c r="K67" s="623"/>
      <c r="L67" s="686"/>
      <c r="M67" s="687"/>
      <c r="N67" s="687"/>
      <c r="O67" s="687"/>
      <c r="P67" s="687"/>
      <c r="Q67" s="687"/>
      <c r="R67" s="687"/>
      <c r="S67" s="687"/>
      <c r="T67" s="687"/>
      <c r="U67" s="687"/>
      <c r="V67" s="687"/>
      <c r="W67" s="687"/>
      <c r="X67" s="687"/>
      <c r="Y67" s="687"/>
      <c r="Z67" s="687"/>
      <c r="AA67" s="687"/>
      <c r="AB67" s="687"/>
      <c r="AC67" s="687"/>
      <c r="AD67" s="687"/>
      <c r="AE67" s="687"/>
      <c r="AF67" s="687"/>
      <c r="AG67" s="687"/>
      <c r="AH67" s="687"/>
      <c r="AI67" s="687"/>
      <c r="AJ67" s="687"/>
      <c r="AK67" s="687"/>
      <c r="AL67" s="687"/>
      <c r="AM67" s="687"/>
      <c r="AN67" s="687"/>
      <c r="AO67" s="688"/>
      <c r="AP67" s="623"/>
      <c r="AQ67" s="686"/>
      <c r="AR67" s="687"/>
      <c r="AS67" s="687"/>
      <c r="AT67" s="687"/>
      <c r="AU67" s="687"/>
      <c r="AV67" s="687"/>
      <c r="AW67" s="687"/>
      <c r="AX67" s="687"/>
      <c r="AY67" s="687"/>
      <c r="AZ67" s="687"/>
      <c r="BA67" s="687"/>
      <c r="BB67" s="687"/>
      <c r="BC67" s="687"/>
      <c r="BD67" s="687"/>
      <c r="BE67" s="687"/>
      <c r="BF67" s="687"/>
      <c r="BG67" s="687"/>
      <c r="BH67" s="687"/>
      <c r="BI67" s="687"/>
      <c r="BJ67" s="687"/>
      <c r="BK67" s="687"/>
      <c r="BL67" s="687"/>
      <c r="BM67" s="687"/>
      <c r="BN67" s="687"/>
      <c r="BO67" s="687"/>
      <c r="BP67" s="687"/>
      <c r="BQ67" s="687"/>
      <c r="BR67" s="687"/>
      <c r="BS67" s="687"/>
      <c r="BT67" s="688"/>
    </row>
    <row r="68" spans="2:72" ht="15">
      <c r="B68" s="682"/>
      <c r="C68" s="682"/>
      <c r="D68" s="682"/>
      <c r="E68" s="682"/>
      <c r="F68" s="682"/>
      <c r="G68" s="682"/>
      <c r="H68" s="682"/>
      <c r="I68" s="634"/>
      <c r="J68" s="634"/>
      <c r="K68" s="623"/>
      <c r="L68" s="686"/>
      <c r="M68" s="687"/>
      <c r="N68" s="687"/>
      <c r="O68" s="687"/>
      <c r="P68" s="687"/>
      <c r="Q68" s="687"/>
      <c r="R68" s="687"/>
      <c r="S68" s="687"/>
      <c r="T68" s="687"/>
      <c r="U68" s="687"/>
      <c r="V68" s="687"/>
      <c r="W68" s="687"/>
      <c r="X68" s="687"/>
      <c r="Y68" s="687"/>
      <c r="Z68" s="687"/>
      <c r="AA68" s="687"/>
      <c r="AB68" s="687"/>
      <c r="AC68" s="687"/>
      <c r="AD68" s="687"/>
      <c r="AE68" s="687"/>
      <c r="AF68" s="687"/>
      <c r="AG68" s="687"/>
      <c r="AH68" s="687"/>
      <c r="AI68" s="687"/>
      <c r="AJ68" s="687"/>
      <c r="AK68" s="687"/>
      <c r="AL68" s="687"/>
      <c r="AM68" s="687"/>
      <c r="AN68" s="687"/>
      <c r="AO68" s="688"/>
      <c r="AP68" s="623"/>
      <c r="AQ68" s="686"/>
      <c r="AR68" s="687"/>
      <c r="AS68" s="687"/>
      <c r="AT68" s="687"/>
      <c r="AU68" s="687"/>
      <c r="AV68" s="687"/>
      <c r="AW68" s="687"/>
      <c r="AX68" s="687"/>
      <c r="AY68" s="687"/>
      <c r="AZ68" s="687"/>
      <c r="BA68" s="687"/>
      <c r="BB68" s="687"/>
      <c r="BC68" s="687"/>
      <c r="BD68" s="687"/>
      <c r="BE68" s="687"/>
      <c r="BF68" s="687"/>
      <c r="BG68" s="687"/>
      <c r="BH68" s="687"/>
      <c r="BI68" s="687"/>
      <c r="BJ68" s="687"/>
      <c r="BK68" s="687"/>
      <c r="BL68" s="687"/>
      <c r="BM68" s="687"/>
      <c r="BN68" s="687"/>
      <c r="BO68" s="687"/>
      <c r="BP68" s="687"/>
      <c r="BQ68" s="687"/>
      <c r="BR68" s="687"/>
      <c r="BS68" s="687"/>
      <c r="BT68" s="688"/>
    </row>
    <row r="69" spans="2:72" ht="15">
      <c r="B69" s="682"/>
      <c r="C69" s="682"/>
      <c r="D69" s="682"/>
      <c r="E69" s="682"/>
      <c r="F69" s="682"/>
      <c r="G69" s="682"/>
      <c r="H69" s="682"/>
      <c r="I69" s="634"/>
      <c r="J69" s="634"/>
      <c r="K69" s="623"/>
      <c r="L69" s="686"/>
      <c r="M69" s="687"/>
      <c r="N69" s="687"/>
      <c r="O69" s="687"/>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7"/>
      <c r="AM69" s="687"/>
      <c r="AN69" s="687"/>
      <c r="AO69" s="688"/>
      <c r="AP69" s="623"/>
      <c r="AQ69" s="686"/>
      <c r="AR69" s="687"/>
      <c r="AS69" s="687"/>
      <c r="AT69" s="687"/>
      <c r="AU69" s="687"/>
      <c r="AV69" s="687"/>
      <c r="AW69" s="687"/>
      <c r="AX69" s="687"/>
      <c r="AY69" s="687"/>
      <c r="AZ69" s="687"/>
      <c r="BA69" s="687"/>
      <c r="BB69" s="687"/>
      <c r="BC69" s="687"/>
      <c r="BD69" s="687"/>
      <c r="BE69" s="687"/>
      <c r="BF69" s="687"/>
      <c r="BG69" s="687"/>
      <c r="BH69" s="687"/>
      <c r="BI69" s="687"/>
      <c r="BJ69" s="687"/>
      <c r="BK69" s="687"/>
      <c r="BL69" s="687"/>
      <c r="BM69" s="687"/>
      <c r="BN69" s="687"/>
      <c r="BO69" s="687"/>
      <c r="BP69" s="687"/>
      <c r="BQ69" s="687"/>
      <c r="BR69" s="687"/>
      <c r="BS69" s="687"/>
      <c r="BT69" s="688"/>
    </row>
    <row r="70" spans="2:72" ht="15">
      <c r="B70" s="682"/>
      <c r="C70" s="682"/>
      <c r="D70" s="682"/>
      <c r="E70" s="682"/>
      <c r="F70" s="682"/>
      <c r="G70" s="682"/>
      <c r="H70" s="682"/>
      <c r="I70" s="634"/>
      <c r="J70" s="634"/>
      <c r="K70" s="623"/>
      <c r="L70" s="686"/>
      <c r="M70" s="687"/>
      <c r="N70" s="687"/>
      <c r="O70" s="687"/>
      <c r="P70" s="687"/>
      <c r="Q70" s="687"/>
      <c r="R70" s="687"/>
      <c r="S70" s="687"/>
      <c r="T70" s="687"/>
      <c r="U70" s="687"/>
      <c r="V70" s="687"/>
      <c r="W70" s="687"/>
      <c r="X70" s="687"/>
      <c r="Y70" s="687"/>
      <c r="Z70" s="687"/>
      <c r="AA70" s="687"/>
      <c r="AB70" s="687"/>
      <c r="AC70" s="687"/>
      <c r="AD70" s="687"/>
      <c r="AE70" s="687"/>
      <c r="AF70" s="687"/>
      <c r="AG70" s="687"/>
      <c r="AH70" s="687"/>
      <c r="AI70" s="687"/>
      <c r="AJ70" s="687"/>
      <c r="AK70" s="687"/>
      <c r="AL70" s="687"/>
      <c r="AM70" s="687"/>
      <c r="AN70" s="687"/>
      <c r="AO70" s="688"/>
      <c r="AP70" s="623"/>
      <c r="AQ70" s="686"/>
      <c r="AR70" s="687"/>
      <c r="AS70" s="687"/>
      <c r="AT70" s="687"/>
      <c r="AU70" s="687"/>
      <c r="AV70" s="687"/>
      <c r="AW70" s="687"/>
      <c r="AX70" s="687"/>
      <c r="AY70" s="687"/>
      <c r="AZ70" s="687"/>
      <c r="BA70" s="687"/>
      <c r="BB70" s="687"/>
      <c r="BC70" s="687"/>
      <c r="BD70" s="687"/>
      <c r="BE70" s="687"/>
      <c r="BF70" s="687"/>
      <c r="BG70" s="687"/>
      <c r="BH70" s="687"/>
      <c r="BI70" s="687"/>
      <c r="BJ70" s="687"/>
      <c r="BK70" s="687"/>
      <c r="BL70" s="687"/>
      <c r="BM70" s="687"/>
      <c r="BN70" s="687"/>
      <c r="BO70" s="687"/>
      <c r="BP70" s="687"/>
      <c r="BQ70" s="687"/>
      <c r="BR70" s="687"/>
      <c r="BS70" s="687"/>
      <c r="BT70" s="688"/>
    </row>
    <row r="71" spans="2:72" ht="15">
      <c r="B71" s="682"/>
      <c r="C71" s="682"/>
      <c r="D71" s="682"/>
      <c r="E71" s="682"/>
      <c r="F71" s="682"/>
      <c r="G71" s="682"/>
      <c r="H71" s="682"/>
      <c r="I71" s="634"/>
      <c r="J71" s="634"/>
      <c r="K71" s="623"/>
      <c r="L71" s="686"/>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7"/>
      <c r="AL71" s="687"/>
      <c r="AM71" s="687"/>
      <c r="AN71" s="687"/>
      <c r="AO71" s="688"/>
      <c r="AP71" s="623"/>
      <c r="AQ71" s="689"/>
      <c r="AR71" s="690"/>
      <c r="AS71" s="690"/>
      <c r="AT71" s="690"/>
      <c r="AU71" s="690"/>
      <c r="AV71" s="690"/>
      <c r="AW71" s="690"/>
      <c r="AX71" s="690"/>
      <c r="AY71" s="690"/>
      <c r="AZ71" s="690"/>
      <c r="BA71" s="690"/>
      <c r="BB71" s="690"/>
      <c r="BC71" s="690"/>
      <c r="BD71" s="690"/>
      <c r="BE71" s="690"/>
      <c r="BF71" s="690"/>
      <c r="BG71" s="690"/>
      <c r="BH71" s="690"/>
      <c r="BI71" s="690"/>
      <c r="BJ71" s="690"/>
      <c r="BK71" s="690"/>
      <c r="BL71" s="690"/>
      <c r="BM71" s="690"/>
      <c r="BN71" s="690"/>
      <c r="BO71" s="690"/>
      <c r="BP71" s="690"/>
      <c r="BQ71" s="690"/>
      <c r="BR71" s="690"/>
      <c r="BS71" s="690"/>
      <c r="BT71" s="691"/>
    </row>
    <row r="72" spans="2:72" ht="15">
      <c r="B72" s="682"/>
      <c r="C72" s="682"/>
      <c r="D72" s="682"/>
      <c r="E72" s="682"/>
      <c r="F72" s="682"/>
      <c r="G72" s="682"/>
      <c r="H72" s="682"/>
      <c r="I72" s="634"/>
      <c r="J72" s="634"/>
      <c r="K72" s="623"/>
      <c r="L72" s="686"/>
      <c r="M72" s="687"/>
      <c r="N72" s="687"/>
      <c r="O72" s="687"/>
      <c r="P72" s="687"/>
      <c r="Q72" s="687"/>
      <c r="R72" s="687"/>
      <c r="S72" s="687"/>
      <c r="T72" s="687"/>
      <c r="U72" s="687"/>
      <c r="V72" s="687"/>
      <c r="W72" s="687"/>
      <c r="X72" s="687"/>
      <c r="Y72" s="687"/>
      <c r="Z72" s="687"/>
      <c r="AA72" s="687"/>
      <c r="AB72" s="687"/>
      <c r="AC72" s="687"/>
      <c r="AD72" s="687"/>
      <c r="AE72" s="687"/>
      <c r="AF72" s="687"/>
      <c r="AG72" s="687"/>
      <c r="AH72" s="687"/>
      <c r="AI72" s="687"/>
      <c r="AJ72" s="687"/>
      <c r="AK72" s="687"/>
      <c r="AL72" s="687"/>
      <c r="AM72" s="687"/>
      <c r="AN72" s="687"/>
      <c r="AO72" s="688"/>
      <c r="AP72" s="623"/>
      <c r="AQ72" s="683"/>
      <c r="AR72" s="684"/>
      <c r="AS72" s="684"/>
      <c r="AT72" s="684"/>
      <c r="AU72" s="684"/>
      <c r="AV72" s="684"/>
      <c r="AW72" s="684"/>
      <c r="AX72" s="684"/>
      <c r="AY72" s="684"/>
      <c r="AZ72" s="684"/>
      <c r="BA72" s="684"/>
      <c r="BB72" s="684"/>
      <c r="BC72" s="684"/>
      <c r="BD72" s="684"/>
      <c r="BE72" s="684"/>
      <c r="BF72" s="684"/>
      <c r="BG72" s="684"/>
      <c r="BH72" s="684"/>
      <c r="BI72" s="684"/>
      <c r="BJ72" s="684"/>
      <c r="BK72" s="684"/>
      <c r="BL72" s="684"/>
      <c r="BM72" s="684"/>
      <c r="BN72" s="684"/>
      <c r="BO72" s="684"/>
      <c r="BP72" s="684"/>
      <c r="BQ72" s="684"/>
      <c r="BR72" s="684"/>
      <c r="BS72" s="684"/>
      <c r="BT72" s="685"/>
    </row>
    <row r="73" spans="2:72" ht="15">
      <c r="B73" s="682"/>
      <c r="C73" s="682"/>
      <c r="D73" s="682"/>
      <c r="E73" s="682"/>
      <c r="F73" s="682"/>
      <c r="G73" s="682"/>
      <c r="H73" s="682"/>
      <c r="I73" s="634"/>
      <c r="J73" s="634"/>
      <c r="K73" s="623"/>
      <c r="L73" s="686"/>
      <c r="M73" s="687"/>
      <c r="N73" s="687"/>
      <c r="O73" s="687"/>
      <c r="P73" s="687"/>
      <c r="Q73" s="687"/>
      <c r="R73" s="687"/>
      <c r="S73" s="687"/>
      <c r="T73" s="687"/>
      <c r="U73" s="687"/>
      <c r="V73" s="687"/>
      <c r="W73" s="687"/>
      <c r="X73" s="687"/>
      <c r="Y73" s="687"/>
      <c r="Z73" s="687"/>
      <c r="AA73" s="687"/>
      <c r="AB73" s="687"/>
      <c r="AC73" s="687"/>
      <c r="AD73" s="687"/>
      <c r="AE73" s="687"/>
      <c r="AF73" s="687"/>
      <c r="AG73" s="687"/>
      <c r="AH73" s="687"/>
      <c r="AI73" s="687"/>
      <c r="AJ73" s="687"/>
      <c r="AK73" s="687"/>
      <c r="AL73" s="687"/>
      <c r="AM73" s="687"/>
      <c r="AN73" s="687"/>
      <c r="AO73" s="688"/>
      <c r="AP73" s="623"/>
      <c r="AQ73" s="686"/>
      <c r="AR73" s="687"/>
      <c r="AS73" s="687"/>
      <c r="AT73" s="687"/>
      <c r="AU73" s="687"/>
      <c r="AV73" s="687"/>
      <c r="AW73" s="687"/>
      <c r="AX73" s="687"/>
      <c r="AY73" s="687"/>
      <c r="AZ73" s="687"/>
      <c r="BA73" s="687"/>
      <c r="BB73" s="687"/>
      <c r="BC73" s="687"/>
      <c r="BD73" s="687"/>
      <c r="BE73" s="687"/>
      <c r="BF73" s="687"/>
      <c r="BG73" s="687"/>
      <c r="BH73" s="687"/>
      <c r="BI73" s="687"/>
      <c r="BJ73" s="687"/>
      <c r="BK73" s="687"/>
      <c r="BL73" s="687"/>
      <c r="BM73" s="687"/>
      <c r="BN73" s="687"/>
      <c r="BO73" s="687"/>
      <c r="BP73" s="687"/>
      <c r="BQ73" s="687"/>
      <c r="BR73" s="687"/>
      <c r="BS73" s="687"/>
      <c r="BT73" s="688"/>
    </row>
    <row r="74" spans="2:72" ht="15">
      <c r="B74" s="682"/>
      <c r="C74" s="682"/>
      <c r="D74" s="682"/>
      <c r="E74" s="682"/>
      <c r="F74" s="682"/>
      <c r="G74" s="682"/>
      <c r="H74" s="682"/>
      <c r="I74" s="634"/>
      <c r="J74" s="634"/>
      <c r="K74" s="623"/>
      <c r="L74" s="686"/>
      <c r="M74" s="687"/>
      <c r="N74" s="687"/>
      <c r="O74" s="687"/>
      <c r="P74" s="687"/>
      <c r="Q74" s="687"/>
      <c r="R74" s="687"/>
      <c r="S74" s="687"/>
      <c r="T74" s="687"/>
      <c r="U74" s="687"/>
      <c r="V74" s="687"/>
      <c r="W74" s="687"/>
      <c r="X74" s="687"/>
      <c r="Y74" s="687"/>
      <c r="Z74" s="687"/>
      <c r="AA74" s="687"/>
      <c r="AB74" s="687"/>
      <c r="AC74" s="687"/>
      <c r="AD74" s="687"/>
      <c r="AE74" s="687"/>
      <c r="AF74" s="687"/>
      <c r="AG74" s="687"/>
      <c r="AH74" s="687"/>
      <c r="AI74" s="687"/>
      <c r="AJ74" s="687"/>
      <c r="AK74" s="687"/>
      <c r="AL74" s="687"/>
      <c r="AM74" s="687"/>
      <c r="AN74" s="687"/>
      <c r="AO74" s="688"/>
      <c r="AP74" s="623"/>
      <c r="AQ74" s="686"/>
      <c r="AR74" s="687"/>
      <c r="AS74" s="687"/>
      <c r="AT74" s="687"/>
      <c r="AU74" s="687"/>
      <c r="AV74" s="687"/>
      <c r="AW74" s="687"/>
      <c r="AX74" s="687"/>
      <c r="AY74" s="687"/>
      <c r="AZ74" s="687"/>
      <c r="BA74" s="687"/>
      <c r="BB74" s="687"/>
      <c r="BC74" s="687"/>
      <c r="BD74" s="687"/>
      <c r="BE74" s="687"/>
      <c r="BF74" s="687"/>
      <c r="BG74" s="687"/>
      <c r="BH74" s="687"/>
      <c r="BI74" s="687"/>
      <c r="BJ74" s="687"/>
      <c r="BK74" s="687"/>
      <c r="BL74" s="687"/>
      <c r="BM74" s="687"/>
      <c r="BN74" s="687"/>
      <c r="BO74" s="687"/>
      <c r="BP74" s="687"/>
      <c r="BQ74" s="687"/>
      <c r="BR74" s="687"/>
      <c r="BS74" s="687"/>
      <c r="BT74" s="688"/>
    </row>
    <row r="75" spans="2:72" ht="15">
      <c r="B75" s="682"/>
      <c r="C75" s="682"/>
      <c r="D75" s="682"/>
      <c r="E75" s="682"/>
      <c r="F75" s="682"/>
      <c r="G75" s="682"/>
      <c r="H75" s="682"/>
      <c r="I75" s="634"/>
      <c r="J75" s="634"/>
      <c r="K75" s="623"/>
      <c r="L75" s="686"/>
      <c r="M75" s="687"/>
      <c r="N75" s="687"/>
      <c r="O75" s="687"/>
      <c r="P75" s="687"/>
      <c r="Q75" s="687"/>
      <c r="R75" s="687"/>
      <c r="S75" s="687"/>
      <c r="T75" s="687"/>
      <c r="U75" s="687"/>
      <c r="V75" s="687"/>
      <c r="W75" s="687"/>
      <c r="X75" s="687"/>
      <c r="Y75" s="687"/>
      <c r="Z75" s="687"/>
      <c r="AA75" s="687"/>
      <c r="AB75" s="687"/>
      <c r="AC75" s="687"/>
      <c r="AD75" s="687"/>
      <c r="AE75" s="687"/>
      <c r="AF75" s="687"/>
      <c r="AG75" s="687"/>
      <c r="AH75" s="687"/>
      <c r="AI75" s="687"/>
      <c r="AJ75" s="687"/>
      <c r="AK75" s="687"/>
      <c r="AL75" s="687"/>
      <c r="AM75" s="687"/>
      <c r="AN75" s="687"/>
      <c r="AO75" s="688"/>
      <c r="AP75" s="623"/>
      <c r="AQ75" s="686"/>
      <c r="AR75" s="687"/>
      <c r="AS75" s="687"/>
      <c r="AT75" s="687"/>
      <c r="AU75" s="687"/>
      <c r="AV75" s="687"/>
      <c r="AW75" s="687"/>
      <c r="AX75" s="687"/>
      <c r="AY75" s="687"/>
      <c r="AZ75" s="687"/>
      <c r="BA75" s="687"/>
      <c r="BB75" s="687"/>
      <c r="BC75" s="687"/>
      <c r="BD75" s="687"/>
      <c r="BE75" s="687"/>
      <c r="BF75" s="687"/>
      <c r="BG75" s="687"/>
      <c r="BH75" s="687"/>
      <c r="BI75" s="687"/>
      <c r="BJ75" s="687"/>
      <c r="BK75" s="687"/>
      <c r="BL75" s="687"/>
      <c r="BM75" s="687"/>
      <c r="BN75" s="687"/>
      <c r="BO75" s="687"/>
      <c r="BP75" s="687"/>
      <c r="BQ75" s="687"/>
      <c r="BR75" s="687"/>
      <c r="BS75" s="687"/>
      <c r="BT75" s="688"/>
    </row>
    <row r="76" spans="2:72" ht="15">
      <c r="B76" s="682"/>
      <c r="C76" s="682"/>
      <c r="D76" s="682"/>
      <c r="E76" s="682"/>
      <c r="F76" s="682"/>
      <c r="G76" s="682"/>
      <c r="H76" s="682"/>
      <c r="I76" s="634"/>
      <c r="J76" s="634"/>
      <c r="K76" s="623"/>
      <c r="L76" s="686"/>
      <c r="M76" s="687"/>
      <c r="N76" s="687"/>
      <c r="O76" s="687"/>
      <c r="P76" s="687"/>
      <c r="Q76" s="687"/>
      <c r="R76" s="687"/>
      <c r="S76" s="687"/>
      <c r="T76" s="687"/>
      <c r="U76" s="687"/>
      <c r="V76" s="687"/>
      <c r="W76" s="687"/>
      <c r="X76" s="687"/>
      <c r="Y76" s="687"/>
      <c r="Z76" s="687"/>
      <c r="AA76" s="687"/>
      <c r="AB76" s="687"/>
      <c r="AC76" s="687"/>
      <c r="AD76" s="687"/>
      <c r="AE76" s="687"/>
      <c r="AF76" s="687"/>
      <c r="AG76" s="687"/>
      <c r="AH76" s="687"/>
      <c r="AI76" s="687"/>
      <c r="AJ76" s="687"/>
      <c r="AK76" s="687"/>
      <c r="AL76" s="687"/>
      <c r="AM76" s="687"/>
      <c r="AN76" s="687"/>
      <c r="AO76" s="688"/>
      <c r="AP76" s="623"/>
      <c r="AQ76" s="686"/>
      <c r="AR76" s="687"/>
      <c r="AS76" s="687"/>
      <c r="AT76" s="687"/>
      <c r="AU76" s="687"/>
      <c r="AV76" s="687"/>
      <c r="AW76" s="687"/>
      <c r="AX76" s="687"/>
      <c r="AY76" s="687"/>
      <c r="AZ76" s="687"/>
      <c r="BA76" s="687"/>
      <c r="BB76" s="687"/>
      <c r="BC76" s="687"/>
      <c r="BD76" s="687"/>
      <c r="BE76" s="687"/>
      <c r="BF76" s="687"/>
      <c r="BG76" s="687"/>
      <c r="BH76" s="687"/>
      <c r="BI76" s="687"/>
      <c r="BJ76" s="687"/>
      <c r="BK76" s="687"/>
      <c r="BL76" s="687"/>
      <c r="BM76" s="687"/>
      <c r="BN76" s="687"/>
      <c r="BO76" s="687"/>
      <c r="BP76" s="687"/>
      <c r="BQ76" s="687"/>
      <c r="BR76" s="687"/>
      <c r="BS76" s="687"/>
      <c r="BT76" s="688"/>
    </row>
    <row r="77" spans="2:72" ht="15">
      <c r="B77" s="682"/>
      <c r="C77" s="682"/>
      <c r="D77" s="682"/>
      <c r="E77" s="682"/>
      <c r="F77" s="682"/>
      <c r="G77" s="682"/>
      <c r="H77" s="682"/>
      <c r="I77" s="634"/>
      <c r="J77" s="634"/>
      <c r="K77" s="623"/>
      <c r="L77" s="686"/>
      <c r="M77" s="687"/>
      <c r="N77" s="687"/>
      <c r="O77" s="687"/>
      <c r="P77" s="687"/>
      <c r="Q77" s="687"/>
      <c r="R77" s="687"/>
      <c r="S77" s="687"/>
      <c r="T77" s="687"/>
      <c r="U77" s="687"/>
      <c r="V77" s="687"/>
      <c r="W77" s="687"/>
      <c r="X77" s="687"/>
      <c r="Y77" s="687"/>
      <c r="Z77" s="687"/>
      <c r="AA77" s="687"/>
      <c r="AB77" s="687"/>
      <c r="AC77" s="687"/>
      <c r="AD77" s="687"/>
      <c r="AE77" s="687"/>
      <c r="AF77" s="687"/>
      <c r="AG77" s="687"/>
      <c r="AH77" s="687"/>
      <c r="AI77" s="687"/>
      <c r="AJ77" s="687"/>
      <c r="AK77" s="687"/>
      <c r="AL77" s="687"/>
      <c r="AM77" s="687"/>
      <c r="AN77" s="687"/>
      <c r="AO77" s="688"/>
      <c r="AP77" s="623"/>
      <c r="AQ77" s="686"/>
      <c r="AR77" s="687"/>
      <c r="AS77" s="687"/>
      <c r="AT77" s="687"/>
      <c r="AU77" s="687"/>
      <c r="AV77" s="687"/>
      <c r="AW77" s="687"/>
      <c r="AX77" s="687"/>
      <c r="AY77" s="687"/>
      <c r="AZ77" s="687"/>
      <c r="BA77" s="687"/>
      <c r="BB77" s="687"/>
      <c r="BC77" s="687"/>
      <c r="BD77" s="687"/>
      <c r="BE77" s="687"/>
      <c r="BF77" s="687"/>
      <c r="BG77" s="687"/>
      <c r="BH77" s="687"/>
      <c r="BI77" s="687"/>
      <c r="BJ77" s="687"/>
      <c r="BK77" s="687"/>
      <c r="BL77" s="687"/>
      <c r="BM77" s="687"/>
      <c r="BN77" s="687"/>
      <c r="BO77" s="687"/>
      <c r="BP77" s="687"/>
      <c r="BQ77" s="687"/>
      <c r="BR77" s="687"/>
      <c r="BS77" s="687"/>
      <c r="BT77" s="688"/>
    </row>
    <row r="78" spans="2:72" ht="15">
      <c r="B78" s="682"/>
      <c r="C78" s="682"/>
      <c r="D78" s="682"/>
      <c r="E78" s="682"/>
      <c r="F78" s="682"/>
      <c r="G78" s="682"/>
      <c r="H78" s="682"/>
      <c r="I78" s="634"/>
      <c r="J78" s="634"/>
      <c r="K78" s="623"/>
      <c r="L78" s="686"/>
      <c r="M78" s="687"/>
      <c r="N78" s="687"/>
      <c r="O78" s="687"/>
      <c r="P78" s="687"/>
      <c r="Q78" s="687"/>
      <c r="R78" s="687"/>
      <c r="S78" s="687"/>
      <c r="T78" s="687"/>
      <c r="U78" s="687"/>
      <c r="V78" s="687"/>
      <c r="W78" s="687"/>
      <c r="X78" s="687"/>
      <c r="Y78" s="687"/>
      <c r="Z78" s="687"/>
      <c r="AA78" s="687"/>
      <c r="AB78" s="687"/>
      <c r="AC78" s="687"/>
      <c r="AD78" s="687"/>
      <c r="AE78" s="687"/>
      <c r="AF78" s="687"/>
      <c r="AG78" s="687"/>
      <c r="AH78" s="687"/>
      <c r="AI78" s="687"/>
      <c r="AJ78" s="687"/>
      <c r="AK78" s="687"/>
      <c r="AL78" s="687"/>
      <c r="AM78" s="687"/>
      <c r="AN78" s="687"/>
      <c r="AO78" s="688"/>
      <c r="AP78" s="623"/>
      <c r="AQ78" s="686"/>
      <c r="AR78" s="687"/>
      <c r="AS78" s="687"/>
      <c r="AT78" s="687"/>
      <c r="AU78" s="687"/>
      <c r="AV78" s="687"/>
      <c r="AW78" s="687"/>
      <c r="AX78" s="687"/>
      <c r="AY78" s="687"/>
      <c r="AZ78" s="687"/>
      <c r="BA78" s="687"/>
      <c r="BB78" s="687"/>
      <c r="BC78" s="687"/>
      <c r="BD78" s="687"/>
      <c r="BE78" s="687"/>
      <c r="BF78" s="687"/>
      <c r="BG78" s="687"/>
      <c r="BH78" s="687"/>
      <c r="BI78" s="687"/>
      <c r="BJ78" s="687"/>
      <c r="BK78" s="687"/>
      <c r="BL78" s="687"/>
      <c r="BM78" s="687"/>
      <c r="BN78" s="687"/>
      <c r="BO78" s="687"/>
      <c r="BP78" s="687"/>
      <c r="BQ78" s="687"/>
      <c r="BR78" s="687"/>
      <c r="BS78" s="687"/>
      <c r="BT78" s="688"/>
    </row>
    <row r="79" spans="2:73" ht="15.75">
      <c r="B79" s="682"/>
      <c r="C79" s="682"/>
      <c r="D79" s="682"/>
      <c r="E79" s="682"/>
      <c r="F79" s="682"/>
      <c r="G79" s="682"/>
      <c r="H79" s="682"/>
      <c r="I79" s="634"/>
      <c r="J79" s="634"/>
      <c r="K79" s="623"/>
      <c r="L79" s="686"/>
      <c r="M79" s="687"/>
      <c r="N79" s="687"/>
      <c r="O79" s="687"/>
      <c r="P79" s="687"/>
      <c r="Q79" s="687"/>
      <c r="R79" s="687"/>
      <c r="S79" s="687"/>
      <c r="T79" s="687"/>
      <c r="U79" s="687"/>
      <c r="V79" s="687"/>
      <c r="W79" s="687"/>
      <c r="X79" s="687"/>
      <c r="Y79" s="687"/>
      <c r="Z79" s="687"/>
      <c r="AA79" s="687"/>
      <c r="AB79" s="687"/>
      <c r="AC79" s="687"/>
      <c r="AD79" s="687"/>
      <c r="AE79" s="687"/>
      <c r="AF79" s="687"/>
      <c r="AG79" s="687"/>
      <c r="AH79" s="687"/>
      <c r="AI79" s="687"/>
      <c r="AJ79" s="687"/>
      <c r="AK79" s="687"/>
      <c r="AL79" s="687"/>
      <c r="AM79" s="687"/>
      <c r="AN79" s="687"/>
      <c r="AO79" s="688"/>
      <c r="AP79" s="623"/>
      <c r="AQ79" s="686"/>
      <c r="AR79" s="687"/>
      <c r="AS79" s="687"/>
      <c r="AT79" s="687"/>
      <c r="AU79" s="687"/>
      <c r="AV79" s="687"/>
      <c r="AW79" s="687"/>
      <c r="AX79" s="687"/>
      <c r="AY79" s="687"/>
      <c r="AZ79" s="687"/>
      <c r="BA79" s="687"/>
      <c r="BB79" s="687"/>
      <c r="BC79" s="687"/>
      <c r="BD79" s="687"/>
      <c r="BE79" s="687"/>
      <c r="BF79" s="687"/>
      <c r="BG79" s="687"/>
      <c r="BH79" s="687"/>
      <c r="BI79" s="687"/>
      <c r="BJ79" s="687"/>
      <c r="BK79" s="687"/>
      <c r="BL79" s="687"/>
      <c r="BM79" s="687"/>
      <c r="BN79" s="687"/>
      <c r="BO79" s="687"/>
      <c r="BP79" s="687"/>
      <c r="BQ79" s="687"/>
      <c r="BR79" s="687"/>
      <c r="BS79" s="687"/>
      <c r="BT79" s="688"/>
      <c r="BU79" s="163"/>
    </row>
    <row r="80" spans="2:73" ht="15.75">
      <c r="B80" s="682"/>
      <c r="C80" s="682"/>
      <c r="D80" s="682"/>
      <c r="E80" s="682"/>
      <c r="F80" s="682"/>
      <c r="G80" s="682"/>
      <c r="H80" s="682"/>
      <c r="I80" s="634"/>
      <c r="J80" s="634"/>
      <c r="K80" s="623"/>
      <c r="L80" s="686"/>
      <c r="M80" s="687"/>
      <c r="N80" s="687"/>
      <c r="O80" s="687"/>
      <c r="P80" s="687"/>
      <c r="Q80" s="687"/>
      <c r="R80" s="687"/>
      <c r="S80" s="687"/>
      <c r="T80" s="687"/>
      <c r="U80" s="687"/>
      <c r="V80" s="687"/>
      <c r="W80" s="687"/>
      <c r="X80" s="687"/>
      <c r="Y80" s="687"/>
      <c r="Z80" s="687"/>
      <c r="AA80" s="687"/>
      <c r="AB80" s="687"/>
      <c r="AC80" s="687"/>
      <c r="AD80" s="687"/>
      <c r="AE80" s="687"/>
      <c r="AF80" s="687"/>
      <c r="AG80" s="687"/>
      <c r="AH80" s="687"/>
      <c r="AI80" s="687"/>
      <c r="AJ80" s="687"/>
      <c r="AK80" s="687"/>
      <c r="AL80" s="687"/>
      <c r="AM80" s="687"/>
      <c r="AN80" s="687"/>
      <c r="AO80" s="688"/>
      <c r="AP80" s="623"/>
      <c r="AQ80" s="686"/>
      <c r="AR80" s="687"/>
      <c r="AS80" s="687"/>
      <c r="AT80" s="687"/>
      <c r="AU80" s="687"/>
      <c r="AV80" s="687"/>
      <c r="AW80" s="687"/>
      <c r="AX80" s="687"/>
      <c r="AY80" s="687"/>
      <c r="AZ80" s="687"/>
      <c r="BA80" s="687"/>
      <c r="BB80" s="687"/>
      <c r="BC80" s="687"/>
      <c r="BD80" s="687"/>
      <c r="BE80" s="687"/>
      <c r="BF80" s="687"/>
      <c r="BG80" s="687"/>
      <c r="BH80" s="687"/>
      <c r="BI80" s="687"/>
      <c r="BJ80" s="687"/>
      <c r="BK80" s="687"/>
      <c r="BL80" s="687"/>
      <c r="BM80" s="687"/>
      <c r="BN80" s="687"/>
      <c r="BO80" s="687"/>
      <c r="BP80" s="687"/>
      <c r="BQ80" s="687"/>
      <c r="BR80" s="687"/>
      <c r="BS80" s="687"/>
      <c r="BT80" s="688"/>
      <c r="BU80" s="163"/>
    </row>
    <row r="81" spans="2:72" ht="15">
      <c r="B81" s="682"/>
      <c r="C81" s="682"/>
      <c r="D81" s="682"/>
      <c r="E81" s="682"/>
      <c r="F81" s="682"/>
      <c r="G81" s="682"/>
      <c r="H81" s="682"/>
      <c r="I81" s="634"/>
      <c r="J81" s="634"/>
      <c r="K81" s="623"/>
      <c r="L81" s="686"/>
      <c r="M81" s="687"/>
      <c r="N81" s="687"/>
      <c r="O81" s="687"/>
      <c r="P81" s="687"/>
      <c r="Q81" s="687"/>
      <c r="R81" s="687"/>
      <c r="S81" s="687"/>
      <c r="T81" s="687"/>
      <c r="U81" s="687"/>
      <c r="V81" s="687"/>
      <c r="W81" s="687"/>
      <c r="X81" s="687"/>
      <c r="Y81" s="687"/>
      <c r="Z81" s="687"/>
      <c r="AA81" s="687"/>
      <c r="AB81" s="687"/>
      <c r="AC81" s="687"/>
      <c r="AD81" s="687"/>
      <c r="AE81" s="687"/>
      <c r="AF81" s="687"/>
      <c r="AG81" s="687"/>
      <c r="AH81" s="687"/>
      <c r="AI81" s="687"/>
      <c r="AJ81" s="687"/>
      <c r="AK81" s="687"/>
      <c r="AL81" s="687"/>
      <c r="AM81" s="687"/>
      <c r="AN81" s="687"/>
      <c r="AO81" s="688"/>
      <c r="AP81" s="623"/>
      <c r="AQ81" s="686"/>
      <c r="AR81" s="687"/>
      <c r="AS81" s="687"/>
      <c r="AT81" s="687"/>
      <c r="AU81" s="687"/>
      <c r="AV81" s="687"/>
      <c r="AW81" s="687"/>
      <c r="AX81" s="687"/>
      <c r="AY81" s="687"/>
      <c r="AZ81" s="687"/>
      <c r="BA81" s="687"/>
      <c r="BB81" s="687"/>
      <c r="BC81" s="687"/>
      <c r="BD81" s="687"/>
      <c r="BE81" s="687"/>
      <c r="BF81" s="687"/>
      <c r="BG81" s="687"/>
      <c r="BH81" s="687"/>
      <c r="BI81" s="687"/>
      <c r="BJ81" s="687"/>
      <c r="BK81" s="687"/>
      <c r="BL81" s="687"/>
      <c r="BM81" s="687"/>
      <c r="BN81" s="687"/>
      <c r="BO81" s="687"/>
      <c r="BP81" s="687"/>
      <c r="BQ81" s="687"/>
      <c r="BR81" s="687"/>
      <c r="BS81" s="687"/>
      <c r="BT81" s="688"/>
    </row>
    <row r="82" spans="2:73" ht="15.75">
      <c r="B82" s="682"/>
      <c r="C82" s="682"/>
      <c r="D82" s="682"/>
      <c r="E82" s="682"/>
      <c r="F82" s="682"/>
      <c r="G82" s="682"/>
      <c r="H82" s="682"/>
      <c r="I82" s="634"/>
      <c r="J82" s="634"/>
      <c r="K82" s="623"/>
      <c r="L82" s="686"/>
      <c r="M82" s="687"/>
      <c r="N82" s="687"/>
      <c r="O82" s="687"/>
      <c r="P82" s="687"/>
      <c r="Q82" s="687"/>
      <c r="R82" s="687"/>
      <c r="S82" s="687"/>
      <c r="T82" s="687"/>
      <c r="U82" s="687"/>
      <c r="V82" s="687"/>
      <c r="W82" s="687"/>
      <c r="X82" s="687"/>
      <c r="Y82" s="687"/>
      <c r="Z82" s="687"/>
      <c r="AA82" s="687"/>
      <c r="AB82" s="687"/>
      <c r="AC82" s="687"/>
      <c r="AD82" s="687"/>
      <c r="AE82" s="687"/>
      <c r="AF82" s="687"/>
      <c r="AG82" s="687"/>
      <c r="AH82" s="687"/>
      <c r="AI82" s="687"/>
      <c r="AJ82" s="687"/>
      <c r="AK82" s="687"/>
      <c r="AL82" s="687"/>
      <c r="AM82" s="687"/>
      <c r="AN82" s="687"/>
      <c r="AO82" s="688"/>
      <c r="AP82" s="623"/>
      <c r="AQ82" s="686"/>
      <c r="AR82" s="687"/>
      <c r="AS82" s="687"/>
      <c r="AT82" s="687"/>
      <c r="AU82" s="687"/>
      <c r="AV82" s="687"/>
      <c r="AW82" s="687"/>
      <c r="AX82" s="687"/>
      <c r="AY82" s="687"/>
      <c r="AZ82" s="687"/>
      <c r="BA82" s="687"/>
      <c r="BB82" s="687"/>
      <c r="BC82" s="687"/>
      <c r="BD82" s="687"/>
      <c r="BE82" s="687"/>
      <c r="BF82" s="687"/>
      <c r="BG82" s="687"/>
      <c r="BH82" s="687"/>
      <c r="BI82" s="687"/>
      <c r="BJ82" s="687"/>
      <c r="BK82" s="687"/>
      <c r="BL82" s="687"/>
      <c r="BM82" s="687"/>
      <c r="BN82" s="687"/>
      <c r="BO82" s="687"/>
      <c r="BP82" s="687"/>
      <c r="BQ82" s="687"/>
      <c r="BR82" s="687"/>
      <c r="BS82" s="687"/>
      <c r="BT82" s="688"/>
      <c r="BU82" s="163"/>
    </row>
    <row r="83" spans="2:73" ht="15.75">
      <c r="B83" s="682"/>
      <c r="C83" s="682"/>
      <c r="D83" s="682"/>
      <c r="E83" s="682"/>
      <c r="F83" s="682"/>
      <c r="G83" s="682"/>
      <c r="H83" s="682"/>
      <c r="I83" s="634"/>
      <c r="J83" s="634"/>
      <c r="K83" s="623"/>
      <c r="L83" s="686"/>
      <c r="M83" s="687"/>
      <c r="N83" s="687"/>
      <c r="O83" s="687"/>
      <c r="P83" s="687"/>
      <c r="Q83" s="687"/>
      <c r="R83" s="687"/>
      <c r="S83" s="687"/>
      <c r="T83" s="687"/>
      <c r="U83" s="687"/>
      <c r="V83" s="687"/>
      <c r="W83" s="687"/>
      <c r="X83" s="687"/>
      <c r="Y83" s="687"/>
      <c r="Z83" s="687"/>
      <c r="AA83" s="687"/>
      <c r="AB83" s="687"/>
      <c r="AC83" s="687"/>
      <c r="AD83" s="687"/>
      <c r="AE83" s="687"/>
      <c r="AF83" s="687"/>
      <c r="AG83" s="687"/>
      <c r="AH83" s="687"/>
      <c r="AI83" s="687"/>
      <c r="AJ83" s="687"/>
      <c r="AK83" s="687"/>
      <c r="AL83" s="687"/>
      <c r="AM83" s="687"/>
      <c r="AN83" s="687"/>
      <c r="AO83" s="688"/>
      <c r="AP83" s="623"/>
      <c r="AQ83" s="686"/>
      <c r="AR83" s="687"/>
      <c r="AS83" s="687"/>
      <c r="AT83" s="687"/>
      <c r="AU83" s="687"/>
      <c r="AV83" s="687"/>
      <c r="AW83" s="687"/>
      <c r="AX83" s="687"/>
      <c r="AY83" s="687"/>
      <c r="AZ83" s="687"/>
      <c r="BA83" s="687"/>
      <c r="BB83" s="687"/>
      <c r="BC83" s="687"/>
      <c r="BD83" s="687"/>
      <c r="BE83" s="687"/>
      <c r="BF83" s="687"/>
      <c r="BG83" s="687"/>
      <c r="BH83" s="687"/>
      <c r="BI83" s="687"/>
      <c r="BJ83" s="687"/>
      <c r="BK83" s="687"/>
      <c r="BL83" s="687"/>
      <c r="BM83" s="687"/>
      <c r="BN83" s="687"/>
      <c r="BO83" s="687"/>
      <c r="BP83" s="687"/>
      <c r="BQ83" s="687"/>
      <c r="BR83" s="687"/>
      <c r="BS83" s="687"/>
      <c r="BT83" s="688"/>
      <c r="BU83" s="163"/>
    </row>
    <row r="84" spans="2:73" ht="15.75">
      <c r="B84" s="682"/>
      <c r="C84" s="682"/>
      <c r="D84" s="682"/>
      <c r="E84" s="682"/>
      <c r="F84" s="682"/>
      <c r="G84" s="682"/>
      <c r="H84" s="682"/>
      <c r="I84" s="634"/>
      <c r="J84" s="634"/>
      <c r="K84" s="623"/>
      <c r="L84" s="686"/>
      <c r="M84" s="687"/>
      <c r="N84" s="687"/>
      <c r="O84" s="687"/>
      <c r="P84" s="687"/>
      <c r="Q84" s="687"/>
      <c r="R84" s="687"/>
      <c r="S84" s="687"/>
      <c r="T84" s="687"/>
      <c r="U84" s="687"/>
      <c r="V84" s="687"/>
      <c r="W84" s="687"/>
      <c r="X84" s="687"/>
      <c r="Y84" s="687"/>
      <c r="Z84" s="687"/>
      <c r="AA84" s="687"/>
      <c r="AB84" s="687"/>
      <c r="AC84" s="687"/>
      <c r="AD84" s="687"/>
      <c r="AE84" s="687"/>
      <c r="AF84" s="687"/>
      <c r="AG84" s="687"/>
      <c r="AH84" s="687"/>
      <c r="AI84" s="687"/>
      <c r="AJ84" s="687"/>
      <c r="AK84" s="687"/>
      <c r="AL84" s="687"/>
      <c r="AM84" s="687"/>
      <c r="AN84" s="687"/>
      <c r="AO84" s="688"/>
      <c r="AP84" s="623"/>
      <c r="AQ84" s="686"/>
      <c r="AR84" s="687"/>
      <c r="AS84" s="687"/>
      <c r="AT84" s="687"/>
      <c r="AU84" s="687"/>
      <c r="AV84" s="687"/>
      <c r="AW84" s="687"/>
      <c r="AX84" s="687"/>
      <c r="AY84" s="687"/>
      <c r="AZ84" s="687"/>
      <c r="BA84" s="687"/>
      <c r="BB84" s="687"/>
      <c r="BC84" s="687"/>
      <c r="BD84" s="687"/>
      <c r="BE84" s="687"/>
      <c r="BF84" s="687"/>
      <c r="BG84" s="687"/>
      <c r="BH84" s="687"/>
      <c r="BI84" s="687"/>
      <c r="BJ84" s="687"/>
      <c r="BK84" s="687"/>
      <c r="BL84" s="687"/>
      <c r="BM84" s="687"/>
      <c r="BN84" s="687"/>
      <c r="BO84" s="687"/>
      <c r="BP84" s="687"/>
      <c r="BQ84" s="687"/>
      <c r="BR84" s="687"/>
      <c r="BS84" s="687"/>
      <c r="BT84" s="688"/>
      <c r="BU84" s="163"/>
    </row>
    <row r="85" spans="2:72" ht="15">
      <c r="B85" s="682"/>
      <c r="C85" s="682"/>
      <c r="D85" s="682"/>
      <c r="E85" s="682"/>
      <c r="F85" s="682"/>
      <c r="G85" s="682"/>
      <c r="H85" s="682"/>
      <c r="I85" s="634"/>
      <c r="J85" s="634"/>
      <c r="K85" s="623"/>
      <c r="L85" s="686"/>
      <c r="M85" s="687"/>
      <c r="N85" s="687"/>
      <c r="O85" s="687"/>
      <c r="P85" s="687"/>
      <c r="Q85" s="687"/>
      <c r="R85" s="687"/>
      <c r="S85" s="687"/>
      <c r="T85" s="687"/>
      <c r="U85" s="687"/>
      <c r="V85" s="687"/>
      <c r="W85" s="687"/>
      <c r="X85" s="687"/>
      <c r="Y85" s="687"/>
      <c r="Z85" s="687"/>
      <c r="AA85" s="687"/>
      <c r="AB85" s="687"/>
      <c r="AC85" s="687"/>
      <c r="AD85" s="687"/>
      <c r="AE85" s="687"/>
      <c r="AF85" s="687"/>
      <c r="AG85" s="687"/>
      <c r="AH85" s="687"/>
      <c r="AI85" s="687"/>
      <c r="AJ85" s="687"/>
      <c r="AK85" s="687"/>
      <c r="AL85" s="687"/>
      <c r="AM85" s="687"/>
      <c r="AN85" s="687"/>
      <c r="AO85" s="688"/>
      <c r="AP85" s="623"/>
      <c r="AQ85" s="686"/>
      <c r="AR85" s="687"/>
      <c r="AS85" s="687"/>
      <c r="AT85" s="687"/>
      <c r="AU85" s="687"/>
      <c r="AV85" s="687"/>
      <c r="AW85" s="687"/>
      <c r="AX85" s="687"/>
      <c r="AY85" s="687"/>
      <c r="AZ85" s="687"/>
      <c r="BA85" s="687"/>
      <c r="BB85" s="687"/>
      <c r="BC85" s="687"/>
      <c r="BD85" s="687"/>
      <c r="BE85" s="687"/>
      <c r="BF85" s="687"/>
      <c r="BG85" s="687"/>
      <c r="BH85" s="687"/>
      <c r="BI85" s="687"/>
      <c r="BJ85" s="687"/>
      <c r="BK85" s="687"/>
      <c r="BL85" s="687"/>
      <c r="BM85" s="687"/>
      <c r="BN85" s="687"/>
      <c r="BO85" s="687"/>
      <c r="BP85" s="687"/>
      <c r="BQ85" s="687"/>
      <c r="BR85" s="687"/>
      <c r="BS85" s="687"/>
      <c r="BT85" s="688"/>
    </row>
    <row r="86" spans="2:72" ht="15">
      <c r="B86" s="682"/>
      <c r="C86" s="682"/>
      <c r="D86" s="682"/>
      <c r="E86" s="682"/>
      <c r="F86" s="682"/>
      <c r="G86" s="682"/>
      <c r="H86" s="682"/>
      <c r="I86" s="634"/>
      <c r="J86" s="634"/>
      <c r="K86" s="623"/>
      <c r="L86" s="686"/>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7"/>
      <c r="AL86" s="687"/>
      <c r="AM86" s="687"/>
      <c r="AN86" s="687"/>
      <c r="AO86" s="688"/>
      <c r="AP86" s="623"/>
      <c r="AQ86" s="686"/>
      <c r="AR86" s="687"/>
      <c r="AS86" s="687"/>
      <c r="AT86" s="687"/>
      <c r="AU86" s="687"/>
      <c r="AV86" s="687"/>
      <c r="AW86" s="687"/>
      <c r="AX86" s="687"/>
      <c r="AY86" s="687"/>
      <c r="AZ86" s="687"/>
      <c r="BA86" s="687"/>
      <c r="BB86" s="687"/>
      <c r="BC86" s="687"/>
      <c r="BD86" s="687"/>
      <c r="BE86" s="687"/>
      <c r="BF86" s="687"/>
      <c r="BG86" s="687"/>
      <c r="BH86" s="687"/>
      <c r="BI86" s="687"/>
      <c r="BJ86" s="687"/>
      <c r="BK86" s="687"/>
      <c r="BL86" s="687"/>
      <c r="BM86" s="687"/>
      <c r="BN86" s="687"/>
      <c r="BO86" s="687"/>
      <c r="BP86" s="687"/>
      <c r="BQ86" s="687"/>
      <c r="BR86" s="687"/>
      <c r="BS86" s="687"/>
      <c r="BT86" s="688"/>
    </row>
    <row r="87" spans="2:72" ht="15">
      <c r="B87" s="682"/>
      <c r="C87" s="682"/>
      <c r="D87" s="682"/>
      <c r="E87" s="682"/>
      <c r="F87" s="682"/>
      <c r="G87" s="682"/>
      <c r="H87" s="682"/>
      <c r="I87" s="634"/>
      <c r="J87" s="634"/>
      <c r="K87" s="623"/>
      <c r="L87" s="686"/>
      <c r="M87" s="687"/>
      <c r="N87" s="687"/>
      <c r="O87" s="687"/>
      <c r="P87" s="687"/>
      <c r="Q87" s="687"/>
      <c r="R87" s="687"/>
      <c r="S87" s="687"/>
      <c r="T87" s="687"/>
      <c r="U87" s="687"/>
      <c r="V87" s="687"/>
      <c r="W87" s="687"/>
      <c r="X87" s="687"/>
      <c r="Y87" s="687"/>
      <c r="Z87" s="687"/>
      <c r="AA87" s="687"/>
      <c r="AB87" s="687"/>
      <c r="AC87" s="687"/>
      <c r="AD87" s="687"/>
      <c r="AE87" s="687"/>
      <c r="AF87" s="687"/>
      <c r="AG87" s="687"/>
      <c r="AH87" s="687"/>
      <c r="AI87" s="687"/>
      <c r="AJ87" s="687"/>
      <c r="AK87" s="687"/>
      <c r="AL87" s="687"/>
      <c r="AM87" s="687"/>
      <c r="AN87" s="687"/>
      <c r="AO87" s="688"/>
      <c r="AP87" s="623"/>
      <c r="AQ87" s="686"/>
      <c r="AR87" s="687"/>
      <c r="AS87" s="687"/>
      <c r="AT87" s="687"/>
      <c r="AU87" s="687"/>
      <c r="AV87" s="687"/>
      <c r="AW87" s="687"/>
      <c r="AX87" s="687"/>
      <c r="AY87" s="687"/>
      <c r="AZ87" s="687"/>
      <c r="BA87" s="687"/>
      <c r="BB87" s="687"/>
      <c r="BC87" s="687"/>
      <c r="BD87" s="687"/>
      <c r="BE87" s="687"/>
      <c r="BF87" s="687"/>
      <c r="BG87" s="687"/>
      <c r="BH87" s="687"/>
      <c r="BI87" s="687"/>
      <c r="BJ87" s="687"/>
      <c r="BK87" s="687"/>
      <c r="BL87" s="687"/>
      <c r="BM87" s="687"/>
      <c r="BN87" s="687"/>
      <c r="BO87" s="687"/>
      <c r="BP87" s="687"/>
      <c r="BQ87" s="687"/>
      <c r="BR87" s="687"/>
      <c r="BS87" s="687"/>
      <c r="BT87" s="688"/>
    </row>
    <row r="88" spans="2:72" ht="15">
      <c r="B88" s="682"/>
      <c r="C88" s="682"/>
      <c r="D88" s="682"/>
      <c r="E88" s="682"/>
      <c r="F88" s="682"/>
      <c r="G88" s="682"/>
      <c r="H88" s="682"/>
      <c r="I88" s="634"/>
      <c r="J88" s="634"/>
      <c r="K88" s="623"/>
      <c r="L88" s="686"/>
      <c r="M88" s="687"/>
      <c r="N88" s="687"/>
      <c r="O88" s="687"/>
      <c r="P88" s="687"/>
      <c r="Q88" s="687"/>
      <c r="R88" s="687"/>
      <c r="S88" s="687"/>
      <c r="T88" s="687"/>
      <c r="U88" s="687"/>
      <c r="V88" s="687"/>
      <c r="W88" s="687"/>
      <c r="X88" s="687"/>
      <c r="Y88" s="687"/>
      <c r="Z88" s="687"/>
      <c r="AA88" s="687"/>
      <c r="AB88" s="687"/>
      <c r="AC88" s="687"/>
      <c r="AD88" s="687"/>
      <c r="AE88" s="687"/>
      <c r="AF88" s="687"/>
      <c r="AG88" s="687"/>
      <c r="AH88" s="687"/>
      <c r="AI88" s="687"/>
      <c r="AJ88" s="687"/>
      <c r="AK88" s="687"/>
      <c r="AL88" s="687"/>
      <c r="AM88" s="687"/>
      <c r="AN88" s="687"/>
      <c r="AO88" s="688"/>
      <c r="AP88" s="623"/>
      <c r="AQ88" s="689"/>
      <c r="AR88" s="690"/>
      <c r="AS88" s="690"/>
      <c r="AT88" s="690"/>
      <c r="AU88" s="690"/>
      <c r="AV88" s="690"/>
      <c r="AW88" s="690"/>
      <c r="AX88" s="690"/>
      <c r="AY88" s="690"/>
      <c r="AZ88" s="690"/>
      <c r="BA88" s="690"/>
      <c r="BB88" s="690"/>
      <c r="BC88" s="690"/>
      <c r="BD88" s="690"/>
      <c r="BE88" s="690"/>
      <c r="BF88" s="690"/>
      <c r="BG88" s="690"/>
      <c r="BH88" s="690"/>
      <c r="BI88" s="690"/>
      <c r="BJ88" s="690"/>
      <c r="BK88" s="690"/>
      <c r="BL88" s="690"/>
      <c r="BM88" s="690"/>
      <c r="BN88" s="690"/>
      <c r="BO88" s="690"/>
      <c r="BP88" s="690"/>
      <c r="BQ88" s="690"/>
      <c r="BR88" s="690"/>
      <c r="BS88" s="690"/>
      <c r="BT88" s="691"/>
    </row>
    <row r="89" spans="2:72" ht="15">
      <c r="B89" s="682"/>
      <c r="C89" s="682"/>
      <c r="D89" s="682"/>
      <c r="E89" s="682"/>
      <c r="F89" s="682"/>
      <c r="G89" s="682"/>
      <c r="H89" s="682"/>
      <c r="I89" s="634"/>
      <c r="J89" s="634"/>
      <c r="K89" s="623"/>
      <c r="L89" s="686"/>
      <c r="M89" s="687"/>
      <c r="N89" s="687"/>
      <c r="O89" s="687"/>
      <c r="P89" s="687"/>
      <c r="Q89" s="687"/>
      <c r="R89" s="687"/>
      <c r="S89" s="687"/>
      <c r="T89" s="687"/>
      <c r="U89" s="687"/>
      <c r="V89" s="687"/>
      <c r="W89" s="687"/>
      <c r="X89" s="687"/>
      <c r="Y89" s="687"/>
      <c r="Z89" s="687"/>
      <c r="AA89" s="687"/>
      <c r="AB89" s="687"/>
      <c r="AC89" s="687"/>
      <c r="AD89" s="687"/>
      <c r="AE89" s="687"/>
      <c r="AF89" s="687"/>
      <c r="AG89" s="687"/>
      <c r="AH89" s="687"/>
      <c r="AI89" s="687"/>
      <c r="AJ89" s="687"/>
      <c r="AK89" s="687"/>
      <c r="AL89" s="687"/>
      <c r="AM89" s="687"/>
      <c r="AN89" s="687"/>
      <c r="AO89" s="688"/>
      <c r="AP89" s="623"/>
      <c r="AQ89" s="683"/>
      <c r="AR89" s="684"/>
      <c r="AS89" s="684"/>
      <c r="AT89" s="684"/>
      <c r="AU89" s="684"/>
      <c r="AV89" s="684"/>
      <c r="AW89" s="684"/>
      <c r="AX89" s="684"/>
      <c r="AY89" s="684"/>
      <c r="AZ89" s="684"/>
      <c r="BA89" s="684"/>
      <c r="BB89" s="684"/>
      <c r="BC89" s="684"/>
      <c r="BD89" s="684"/>
      <c r="BE89" s="684"/>
      <c r="BF89" s="684"/>
      <c r="BG89" s="684"/>
      <c r="BH89" s="684"/>
      <c r="BI89" s="684"/>
      <c r="BJ89" s="684"/>
      <c r="BK89" s="684"/>
      <c r="BL89" s="684"/>
      <c r="BM89" s="684"/>
      <c r="BN89" s="684"/>
      <c r="BO89" s="684"/>
      <c r="BP89" s="684"/>
      <c r="BQ89" s="684"/>
      <c r="BR89" s="684"/>
      <c r="BS89" s="684"/>
      <c r="BT89" s="685"/>
    </row>
    <row r="90" spans="2:72" ht="15">
      <c r="B90" s="682"/>
      <c r="C90" s="682"/>
      <c r="D90" s="682"/>
      <c r="E90" s="682"/>
      <c r="F90" s="682"/>
      <c r="G90" s="682"/>
      <c r="H90" s="682"/>
      <c r="I90" s="634"/>
      <c r="J90" s="634"/>
      <c r="K90" s="623"/>
      <c r="L90" s="686"/>
      <c r="M90" s="687"/>
      <c r="N90" s="687"/>
      <c r="O90" s="687"/>
      <c r="P90" s="687"/>
      <c r="Q90" s="687"/>
      <c r="R90" s="687"/>
      <c r="S90" s="687"/>
      <c r="T90" s="687"/>
      <c r="U90" s="687"/>
      <c r="V90" s="687"/>
      <c r="W90" s="687"/>
      <c r="X90" s="687"/>
      <c r="Y90" s="687"/>
      <c r="Z90" s="687"/>
      <c r="AA90" s="687"/>
      <c r="AB90" s="687"/>
      <c r="AC90" s="687"/>
      <c r="AD90" s="687"/>
      <c r="AE90" s="687"/>
      <c r="AF90" s="687"/>
      <c r="AG90" s="687"/>
      <c r="AH90" s="687"/>
      <c r="AI90" s="687"/>
      <c r="AJ90" s="687"/>
      <c r="AK90" s="687"/>
      <c r="AL90" s="687"/>
      <c r="AM90" s="687"/>
      <c r="AN90" s="687"/>
      <c r="AO90" s="688"/>
      <c r="AP90" s="623"/>
      <c r="AQ90" s="686"/>
      <c r="AR90" s="687"/>
      <c r="AS90" s="687"/>
      <c r="AT90" s="687"/>
      <c r="AU90" s="687"/>
      <c r="AV90" s="687"/>
      <c r="AW90" s="687"/>
      <c r="AX90" s="687"/>
      <c r="AY90" s="687"/>
      <c r="AZ90" s="687"/>
      <c r="BA90" s="687"/>
      <c r="BB90" s="687"/>
      <c r="BC90" s="687"/>
      <c r="BD90" s="687"/>
      <c r="BE90" s="687"/>
      <c r="BF90" s="687"/>
      <c r="BG90" s="687"/>
      <c r="BH90" s="687"/>
      <c r="BI90" s="687"/>
      <c r="BJ90" s="687"/>
      <c r="BK90" s="687"/>
      <c r="BL90" s="687"/>
      <c r="BM90" s="687"/>
      <c r="BN90" s="687"/>
      <c r="BO90" s="687"/>
      <c r="BP90" s="687"/>
      <c r="BQ90" s="687"/>
      <c r="BR90" s="687"/>
      <c r="BS90" s="687"/>
      <c r="BT90" s="688"/>
    </row>
    <row r="91" spans="2:72" ht="15">
      <c r="B91" s="682"/>
      <c r="C91" s="682"/>
      <c r="D91" s="682"/>
      <c r="E91" s="682"/>
      <c r="F91" s="682"/>
      <c r="G91" s="682"/>
      <c r="H91" s="682"/>
      <c r="I91" s="634"/>
      <c r="J91" s="634"/>
      <c r="K91" s="623"/>
      <c r="L91" s="686"/>
      <c r="M91" s="687"/>
      <c r="N91" s="687"/>
      <c r="O91" s="687"/>
      <c r="P91" s="687"/>
      <c r="Q91" s="687"/>
      <c r="R91" s="687"/>
      <c r="S91" s="687"/>
      <c r="T91" s="687"/>
      <c r="U91" s="687"/>
      <c r="V91" s="687"/>
      <c r="W91" s="687"/>
      <c r="X91" s="687"/>
      <c r="Y91" s="687"/>
      <c r="Z91" s="687"/>
      <c r="AA91" s="687"/>
      <c r="AB91" s="687"/>
      <c r="AC91" s="687"/>
      <c r="AD91" s="687"/>
      <c r="AE91" s="687"/>
      <c r="AF91" s="687"/>
      <c r="AG91" s="687"/>
      <c r="AH91" s="687"/>
      <c r="AI91" s="687"/>
      <c r="AJ91" s="687"/>
      <c r="AK91" s="687"/>
      <c r="AL91" s="687"/>
      <c r="AM91" s="687"/>
      <c r="AN91" s="687"/>
      <c r="AO91" s="688"/>
      <c r="AP91" s="623"/>
      <c r="AQ91" s="686"/>
      <c r="AR91" s="687"/>
      <c r="AS91" s="687"/>
      <c r="AT91" s="687"/>
      <c r="AU91" s="687"/>
      <c r="AV91" s="687"/>
      <c r="AW91" s="687"/>
      <c r="AX91" s="687"/>
      <c r="AY91" s="687"/>
      <c r="AZ91" s="687"/>
      <c r="BA91" s="687"/>
      <c r="BB91" s="687"/>
      <c r="BC91" s="687"/>
      <c r="BD91" s="687"/>
      <c r="BE91" s="687"/>
      <c r="BF91" s="687"/>
      <c r="BG91" s="687"/>
      <c r="BH91" s="687"/>
      <c r="BI91" s="687"/>
      <c r="BJ91" s="687"/>
      <c r="BK91" s="687"/>
      <c r="BL91" s="687"/>
      <c r="BM91" s="687"/>
      <c r="BN91" s="687"/>
      <c r="BO91" s="687"/>
      <c r="BP91" s="687"/>
      <c r="BQ91" s="687"/>
      <c r="BR91" s="687"/>
      <c r="BS91" s="687"/>
      <c r="BT91" s="688"/>
    </row>
    <row r="92" spans="2:72" ht="15">
      <c r="B92" s="682"/>
      <c r="C92" s="682"/>
      <c r="D92" s="682"/>
      <c r="E92" s="682"/>
      <c r="F92" s="682"/>
      <c r="G92" s="682"/>
      <c r="H92" s="682"/>
      <c r="I92" s="634"/>
      <c r="J92" s="634"/>
      <c r="K92" s="623"/>
      <c r="L92" s="686"/>
      <c r="M92" s="687"/>
      <c r="N92" s="687"/>
      <c r="O92" s="687"/>
      <c r="P92" s="687"/>
      <c r="Q92" s="687"/>
      <c r="R92" s="687"/>
      <c r="S92" s="687"/>
      <c r="T92" s="687"/>
      <c r="U92" s="687"/>
      <c r="V92" s="687"/>
      <c r="W92" s="687"/>
      <c r="X92" s="687"/>
      <c r="Y92" s="687"/>
      <c r="Z92" s="687"/>
      <c r="AA92" s="687"/>
      <c r="AB92" s="687"/>
      <c r="AC92" s="687"/>
      <c r="AD92" s="687"/>
      <c r="AE92" s="687"/>
      <c r="AF92" s="687"/>
      <c r="AG92" s="687"/>
      <c r="AH92" s="687"/>
      <c r="AI92" s="687"/>
      <c r="AJ92" s="687"/>
      <c r="AK92" s="687"/>
      <c r="AL92" s="687"/>
      <c r="AM92" s="687"/>
      <c r="AN92" s="687"/>
      <c r="AO92" s="688"/>
      <c r="AP92" s="623"/>
      <c r="AQ92" s="686"/>
      <c r="AR92" s="687"/>
      <c r="AS92" s="687"/>
      <c r="AT92" s="687"/>
      <c r="AU92" s="687"/>
      <c r="AV92" s="687"/>
      <c r="AW92" s="687"/>
      <c r="AX92" s="687"/>
      <c r="AY92" s="687"/>
      <c r="AZ92" s="687"/>
      <c r="BA92" s="687"/>
      <c r="BB92" s="687"/>
      <c r="BC92" s="687"/>
      <c r="BD92" s="687"/>
      <c r="BE92" s="687"/>
      <c r="BF92" s="687"/>
      <c r="BG92" s="687"/>
      <c r="BH92" s="687"/>
      <c r="BI92" s="687"/>
      <c r="BJ92" s="687"/>
      <c r="BK92" s="687"/>
      <c r="BL92" s="687"/>
      <c r="BM92" s="687"/>
      <c r="BN92" s="687"/>
      <c r="BO92" s="687"/>
      <c r="BP92" s="687"/>
      <c r="BQ92" s="687"/>
      <c r="BR92" s="687"/>
      <c r="BS92" s="687"/>
      <c r="BT92" s="688"/>
    </row>
    <row r="93" spans="2:72" ht="15">
      <c r="B93" s="682"/>
      <c r="C93" s="682"/>
      <c r="D93" s="682"/>
      <c r="E93" s="682"/>
      <c r="F93" s="682"/>
      <c r="G93" s="682"/>
      <c r="H93" s="682"/>
      <c r="I93" s="634"/>
      <c r="J93" s="634"/>
      <c r="K93" s="623"/>
      <c r="L93" s="686"/>
      <c r="M93" s="687"/>
      <c r="N93" s="687"/>
      <c r="O93" s="687"/>
      <c r="P93" s="687"/>
      <c r="Q93" s="687"/>
      <c r="R93" s="687"/>
      <c r="S93" s="687"/>
      <c r="T93" s="687"/>
      <c r="U93" s="687"/>
      <c r="V93" s="687"/>
      <c r="W93" s="687"/>
      <c r="X93" s="687"/>
      <c r="Y93" s="687"/>
      <c r="Z93" s="687"/>
      <c r="AA93" s="687"/>
      <c r="AB93" s="687"/>
      <c r="AC93" s="687"/>
      <c r="AD93" s="687"/>
      <c r="AE93" s="687"/>
      <c r="AF93" s="687"/>
      <c r="AG93" s="687"/>
      <c r="AH93" s="687"/>
      <c r="AI93" s="687"/>
      <c r="AJ93" s="687"/>
      <c r="AK93" s="687"/>
      <c r="AL93" s="687"/>
      <c r="AM93" s="687"/>
      <c r="AN93" s="687"/>
      <c r="AO93" s="688"/>
      <c r="AP93" s="623"/>
      <c r="AQ93" s="686"/>
      <c r="AR93" s="687"/>
      <c r="AS93" s="687"/>
      <c r="AT93" s="687"/>
      <c r="AU93" s="687"/>
      <c r="AV93" s="687"/>
      <c r="AW93" s="687"/>
      <c r="AX93" s="687"/>
      <c r="AY93" s="687"/>
      <c r="AZ93" s="687"/>
      <c r="BA93" s="687"/>
      <c r="BB93" s="687"/>
      <c r="BC93" s="687"/>
      <c r="BD93" s="687"/>
      <c r="BE93" s="687"/>
      <c r="BF93" s="687"/>
      <c r="BG93" s="687"/>
      <c r="BH93" s="687"/>
      <c r="BI93" s="687"/>
      <c r="BJ93" s="687"/>
      <c r="BK93" s="687"/>
      <c r="BL93" s="687"/>
      <c r="BM93" s="687"/>
      <c r="BN93" s="687"/>
      <c r="BO93" s="687"/>
      <c r="BP93" s="687"/>
      <c r="BQ93" s="687"/>
      <c r="BR93" s="687"/>
      <c r="BS93" s="687"/>
      <c r="BT93" s="688"/>
    </row>
    <row r="94" spans="2:72" ht="15">
      <c r="B94" s="682"/>
      <c r="C94" s="682"/>
      <c r="D94" s="682"/>
      <c r="E94" s="682"/>
      <c r="F94" s="682"/>
      <c r="G94" s="682"/>
      <c r="H94" s="682"/>
      <c r="I94" s="634"/>
      <c r="J94" s="634"/>
      <c r="K94" s="623"/>
      <c r="L94" s="686"/>
      <c r="M94" s="687"/>
      <c r="N94" s="687"/>
      <c r="O94" s="687"/>
      <c r="P94" s="687"/>
      <c r="Q94" s="687"/>
      <c r="R94" s="687"/>
      <c r="S94" s="687"/>
      <c r="T94" s="687"/>
      <c r="U94" s="687"/>
      <c r="V94" s="687"/>
      <c r="W94" s="687"/>
      <c r="X94" s="687"/>
      <c r="Y94" s="687"/>
      <c r="Z94" s="687"/>
      <c r="AA94" s="687"/>
      <c r="AB94" s="687"/>
      <c r="AC94" s="687"/>
      <c r="AD94" s="687"/>
      <c r="AE94" s="687"/>
      <c r="AF94" s="687"/>
      <c r="AG94" s="687"/>
      <c r="AH94" s="687"/>
      <c r="AI94" s="687"/>
      <c r="AJ94" s="687"/>
      <c r="AK94" s="687"/>
      <c r="AL94" s="687"/>
      <c r="AM94" s="687"/>
      <c r="AN94" s="687"/>
      <c r="AO94" s="688"/>
      <c r="AP94" s="623"/>
      <c r="AQ94" s="686"/>
      <c r="AR94" s="687"/>
      <c r="AS94" s="687"/>
      <c r="AT94" s="687"/>
      <c r="AU94" s="687"/>
      <c r="AV94" s="687"/>
      <c r="AW94" s="687"/>
      <c r="AX94" s="687"/>
      <c r="AY94" s="687"/>
      <c r="AZ94" s="687"/>
      <c r="BA94" s="687"/>
      <c r="BB94" s="687"/>
      <c r="BC94" s="687"/>
      <c r="BD94" s="687"/>
      <c r="BE94" s="687"/>
      <c r="BF94" s="687"/>
      <c r="BG94" s="687"/>
      <c r="BH94" s="687"/>
      <c r="BI94" s="687"/>
      <c r="BJ94" s="687"/>
      <c r="BK94" s="687"/>
      <c r="BL94" s="687"/>
      <c r="BM94" s="687"/>
      <c r="BN94" s="687"/>
      <c r="BO94" s="687"/>
      <c r="BP94" s="687"/>
      <c r="BQ94" s="687"/>
      <c r="BR94" s="687"/>
      <c r="BS94" s="687"/>
      <c r="BT94" s="688"/>
    </row>
    <row r="95" spans="2:72" ht="15">
      <c r="B95" s="682"/>
      <c r="C95" s="682"/>
      <c r="D95" s="682"/>
      <c r="E95" s="682"/>
      <c r="F95" s="682"/>
      <c r="G95" s="682"/>
      <c r="H95" s="682"/>
      <c r="I95" s="634"/>
      <c r="J95" s="634"/>
      <c r="K95" s="623"/>
      <c r="L95" s="686"/>
      <c r="M95" s="687"/>
      <c r="N95" s="687"/>
      <c r="O95" s="687"/>
      <c r="P95" s="687"/>
      <c r="Q95" s="687"/>
      <c r="R95" s="687"/>
      <c r="S95" s="687"/>
      <c r="T95" s="687"/>
      <c r="U95" s="687"/>
      <c r="V95" s="687"/>
      <c r="W95" s="687"/>
      <c r="X95" s="687"/>
      <c r="Y95" s="687"/>
      <c r="Z95" s="687"/>
      <c r="AA95" s="687"/>
      <c r="AB95" s="687"/>
      <c r="AC95" s="687"/>
      <c r="AD95" s="687"/>
      <c r="AE95" s="687"/>
      <c r="AF95" s="687"/>
      <c r="AG95" s="687"/>
      <c r="AH95" s="687"/>
      <c r="AI95" s="687"/>
      <c r="AJ95" s="687"/>
      <c r="AK95" s="687"/>
      <c r="AL95" s="687"/>
      <c r="AM95" s="687"/>
      <c r="AN95" s="687"/>
      <c r="AO95" s="688"/>
      <c r="AP95" s="623"/>
      <c r="AQ95" s="686"/>
      <c r="AR95" s="687"/>
      <c r="AS95" s="687"/>
      <c r="AT95" s="687"/>
      <c r="AU95" s="687"/>
      <c r="AV95" s="687"/>
      <c r="AW95" s="687"/>
      <c r="AX95" s="687"/>
      <c r="AY95" s="687"/>
      <c r="AZ95" s="687"/>
      <c r="BA95" s="687"/>
      <c r="BB95" s="687"/>
      <c r="BC95" s="687"/>
      <c r="BD95" s="687"/>
      <c r="BE95" s="687"/>
      <c r="BF95" s="687"/>
      <c r="BG95" s="687"/>
      <c r="BH95" s="687"/>
      <c r="BI95" s="687"/>
      <c r="BJ95" s="687"/>
      <c r="BK95" s="687"/>
      <c r="BL95" s="687"/>
      <c r="BM95" s="687"/>
      <c r="BN95" s="687"/>
      <c r="BO95" s="687"/>
      <c r="BP95" s="687"/>
      <c r="BQ95" s="687"/>
      <c r="BR95" s="687"/>
      <c r="BS95" s="687"/>
      <c r="BT95" s="688"/>
    </row>
    <row r="96" spans="2:72" ht="15">
      <c r="B96" s="682"/>
      <c r="C96" s="682"/>
      <c r="D96" s="682"/>
      <c r="E96" s="682"/>
      <c r="F96" s="682"/>
      <c r="G96" s="682"/>
      <c r="H96" s="682"/>
      <c r="I96" s="634"/>
      <c r="J96" s="634"/>
      <c r="K96" s="623"/>
      <c r="L96" s="686"/>
      <c r="M96" s="687"/>
      <c r="N96" s="687"/>
      <c r="O96" s="687"/>
      <c r="P96" s="687"/>
      <c r="Q96" s="687"/>
      <c r="R96" s="687"/>
      <c r="S96" s="687"/>
      <c r="T96" s="687"/>
      <c r="U96" s="687"/>
      <c r="V96" s="687"/>
      <c r="W96" s="687"/>
      <c r="X96" s="687"/>
      <c r="Y96" s="687"/>
      <c r="Z96" s="687"/>
      <c r="AA96" s="687"/>
      <c r="AB96" s="687"/>
      <c r="AC96" s="687"/>
      <c r="AD96" s="687"/>
      <c r="AE96" s="687"/>
      <c r="AF96" s="687"/>
      <c r="AG96" s="687"/>
      <c r="AH96" s="687"/>
      <c r="AI96" s="687"/>
      <c r="AJ96" s="687"/>
      <c r="AK96" s="687"/>
      <c r="AL96" s="687"/>
      <c r="AM96" s="687"/>
      <c r="AN96" s="687"/>
      <c r="AO96" s="688"/>
      <c r="AP96" s="623"/>
      <c r="AQ96" s="686"/>
      <c r="AR96" s="687"/>
      <c r="AS96" s="687"/>
      <c r="AT96" s="687"/>
      <c r="AU96" s="687"/>
      <c r="AV96" s="687"/>
      <c r="AW96" s="687"/>
      <c r="AX96" s="687"/>
      <c r="AY96" s="687"/>
      <c r="AZ96" s="687"/>
      <c r="BA96" s="687"/>
      <c r="BB96" s="687"/>
      <c r="BC96" s="687"/>
      <c r="BD96" s="687"/>
      <c r="BE96" s="687"/>
      <c r="BF96" s="687"/>
      <c r="BG96" s="687"/>
      <c r="BH96" s="687"/>
      <c r="BI96" s="687"/>
      <c r="BJ96" s="687"/>
      <c r="BK96" s="687"/>
      <c r="BL96" s="687"/>
      <c r="BM96" s="687"/>
      <c r="BN96" s="687"/>
      <c r="BO96" s="687"/>
      <c r="BP96" s="687"/>
      <c r="BQ96" s="687"/>
      <c r="BR96" s="687"/>
      <c r="BS96" s="687"/>
      <c r="BT96" s="688"/>
    </row>
    <row r="97" spans="2:72" ht="15">
      <c r="B97" s="682"/>
      <c r="C97" s="682"/>
      <c r="D97" s="682"/>
      <c r="E97" s="682"/>
      <c r="F97" s="682"/>
      <c r="G97" s="682"/>
      <c r="H97" s="682"/>
      <c r="I97" s="634"/>
      <c r="J97" s="634"/>
      <c r="K97" s="623"/>
      <c r="L97" s="686"/>
      <c r="M97" s="687"/>
      <c r="N97" s="687"/>
      <c r="O97" s="687"/>
      <c r="P97" s="687"/>
      <c r="Q97" s="687"/>
      <c r="R97" s="687"/>
      <c r="S97" s="687"/>
      <c r="T97" s="687"/>
      <c r="U97" s="687"/>
      <c r="V97" s="687"/>
      <c r="W97" s="687"/>
      <c r="X97" s="687"/>
      <c r="Y97" s="687"/>
      <c r="Z97" s="687"/>
      <c r="AA97" s="687"/>
      <c r="AB97" s="687"/>
      <c r="AC97" s="687"/>
      <c r="AD97" s="687"/>
      <c r="AE97" s="687"/>
      <c r="AF97" s="687"/>
      <c r="AG97" s="687"/>
      <c r="AH97" s="687"/>
      <c r="AI97" s="687"/>
      <c r="AJ97" s="687"/>
      <c r="AK97" s="687"/>
      <c r="AL97" s="687"/>
      <c r="AM97" s="687"/>
      <c r="AN97" s="687"/>
      <c r="AO97" s="688"/>
      <c r="AP97" s="623"/>
      <c r="AQ97" s="686"/>
      <c r="AR97" s="687"/>
      <c r="AS97" s="687"/>
      <c r="AT97" s="687"/>
      <c r="AU97" s="687"/>
      <c r="AV97" s="687"/>
      <c r="AW97" s="687"/>
      <c r="AX97" s="687"/>
      <c r="AY97" s="687"/>
      <c r="AZ97" s="687"/>
      <c r="BA97" s="687"/>
      <c r="BB97" s="687"/>
      <c r="BC97" s="687"/>
      <c r="BD97" s="687"/>
      <c r="BE97" s="687"/>
      <c r="BF97" s="687"/>
      <c r="BG97" s="687"/>
      <c r="BH97" s="687"/>
      <c r="BI97" s="687"/>
      <c r="BJ97" s="687"/>
      <c r="BK97" s="687"/>
      <c r="BL97" s="687"/>
      <c r="BM97" s="687"/>
      <c r="BN97" s="687"/>
      <c r="BO97" s="687"/>
      <c r="BP97" s="687"/>
      <c r="BQ97" s="687"/>
      <c r="BR97" s="687"/>
      <c r="BS97" s="687"/>
      <c r="BT97" s="688"/>
    </row>
    <row r="98" spans="2:73" ht="15.75">
      <c r="B98" s="682"/>
      <c r="C98" s="682"/>
      <c r="D98" s="682"/>
      <c r="E98" s="682"/>
      <c r="F98" s="682"/>
      <c r="G98" s="682"/>
      <c r="H98" s="682"/>
      <c r="I98" s="634"/>
      <c r="J98" s="634"/>
      <c r="K98" s="623"/>
      <c r="L98" s="686"/>
      <c r="M98" s="687"/>
      <c r="N98" s="687"/>
      <c r="O98" s="687"/>
      <c r="P98" s="687"/>
      <c r="Q98" s="687"/>
      <c r="R98" s="687"/>
      <c r="S98" s="687"/>
      <c r="T98" s="687"/>
      <c r="U98" s="687"/>
      <c r="V98" s="687"/>
      <c r="W98" s="687"/>
      <c r="X98" s="687"/>
      <c r="Y98" s="687"/>
      <c r="Z98" s="687"/>
      <c r="AA98" s="687"/>
      <c r="AB98" s="687"/>
      <c r="AC98" s="687"/>
      <c r="AD98" s="687"/>
      <c r="AE98" s="687"/>
      <c r="AF98" s="687"/>
      <c r="AG98" s="687"/>
      <c r="AH98" s="687"/>
      <c r="AI98" s="687"/>
      <c r="AJ98" s="687"/>
      <c r="AK98" s="687"/>
      <c r="AL98" s="687"/>
      <c r="AM98" s="687"/>
      <c r="AN98" s="687"/>
      <c r="AO98" s="688"/>
      <c r="AP98" s="623"/>
      <c r="AQ98" s="686"/>
      <c r="AR98" s="687"/>
      <c r="AS98" s="687"/>
      <c r="AT98" s="687"/>
      <c r="AU98" s="687"/>
      <c r="AV98" s="687"/>
      <c r="AW98" s="687"/>
      <c r="AX98" s="687"/>
      <c r="AY98" s="687"/>
      <c r="AZ98" s="687"/>
      <c r="BA98" s="687"/>
      <c r="BB98" s="687"/>
      <c r="BC98" s="687"/>
      <c r="BD98" s="687"/>
      <c r="BE98" s="687"/>
      <c r="BF98" s="687"/>
      <c r="BG98" s="687"/>
      <c r="BH98" s="687"/>
      <c r="BI98" s="687"/>
      <c r="BJ98" s="687"/>
      <c r="BK98" s="687"/>
      <c r="BL98" s="687"/>
      <c r="BM98" s="687"/>
      <c r="BN98" s="687"/>
      <c r="BO98" s="687"/>
      <c r="BP98" s="687"/>
      <c r="BQ98" s="687"/>
      <c r="BR98" s="687"/>
      <c r="BS98" s="687"/>
      <c r="BT98" s="688"/>
      <c r="BU98" s="163"/>
    </row>
    <row r="99" spans="2:73" ht="15.75">
      <c r="B99" s="682"/>
      <c r="C99" s="682"/>
      <c r="D99" s="682"/>
      <c r="E99" s="682"/>
      <c r="F99" s="682"/>
      <c r="G99" s="682"/>
      <c r="H99" s="682"/>
      <c r="I99" s="634"/>
      <c r="J99" s="634"/>
      <c r="K99" s="623"/>
      <c r="L99" s="686"/>
      <c r="M99" s="687"/>
      <c r="N99" s="687"/>
      <c r="O99" s="687"/>
      <c r="P99" s="687"/>
      <c r="Q99" s="687"/>
      <c r="R99" s="687"/>
      <c r="S99" s="687"/>
      <c r="T99" s="687"/>
      <c r="U99" s="687"/>
      <c r="V99" s="687"/>
      <c r="W99" s="687"/>
      <c r="X99" s="687"/>
      <c r="Y99" s="687"/>
      <c r="Z99" s="687"/>
      <c r="AA99" s="687"/>
      <c r="AB99" s="687"/>
      <c r="AC99" s="687"/>
      <c r="AD99" s="687"/>
      <c r="AE99" s="687"/>
      <c r="AF99" s="687"/>
      <c r="AG99" s="687"/>
      <c r="AH99" s="687"/>
      <c r="AI99" s="687"/>
      <c r="AJ99" s="687"/>
      <c r="AK99" s="687"/>
      <c r="AL99" s="687"/>
      <c r="AM99" s="687"/>
      <c r="AN99" s="687"/>
      <c r="AO99" s="688"/>
      <c r="AP99" s="623"/>
      <c r="AQ99" s="686"/>
      <c r="AR99" s="687"/>
      <c r="AS99" s="687"/>
      <c r="AT99" s="687"/>
      <c r="AU99" s="687"/>
      <c r="AV99" s="687"/>
      <c r="AW99" s="687"/>
      <c r="AX99" s="687"/>
      <c r="AY99" s="687"/>
      <c r="AZ99" s="687"/>
      <c r="BA99" s="687"/>
      <c r="BB99" s="687"/>
      <c r="BC99" s="687"/>
      <c r="BD99" s="687"/>
      <c r="BE99" s="687"/>
      <c r="BF99" s="687"/>
      <c r="BG99" s="687"/>
      <c r="BH99" s="687"/>
      <c r="BI99" s="687"/>
      <c r="BJ99" s="687"/>
      <c r="BK99" s="687"/>
      <c r="BL99" s="687"/>
      <c r="BM99" s="687"/>
      <c r="BN99" s="687"/>
      <c r="BO99" s="687"/>
      <c r="BP99" s="687"/>
      <c r="BQ99" s="687"/>
      <c r="BR99" s="687"/>
      <c r="BS99" s="687"/>
      <c r="BT99" s="688"/>
      <c r="BU99" s="163"/>
    </row>
    <row r="100" spans="2:73" ht="15.75">
      <c r="B100" s="682"/>
      <c r="C100" s="682"/>
      <c r="D100" s="682"/>
      <c r="E100" s="682"/>
      <c r="F100" s="682"/>
      <c r="G100" s="682"/>
      <c r="H100" s="682"/>
      <c r="I100" s="634"/>
      <c r="J100" s="634"/>
      <c r="K100" s="623"/>
      <c r="L100" s="686"/>
      <c r="M100" s="687"/>
      <c r="N100" s="687"/>
      <c r="O100" s="687"/>
      <c r="P100" s="687"/>
      <c r="Q100" s="687"/>
      <c r="R100" s="687"/>
      <c r="S100" s="687"/>
      <c r="T100" s="687"/>
      <c r="U100" s="687"/>
      <c r="V100" s="687"/>
      <c r="W100" s="687"/>
      <c r="X100" s="687"/>
      <c r="Y100" s="687"/>
      <c r="Z100" s="687"/>
      <c r="AA100" s="687"/>
      <c r="AB100" s="687"/>
      <c r="AC100" s="687"/>
      <c r="AD100" s="687"/>
      <c r="AE100" s="687"/>
      <c r="AF100" s="687"/>
      <c r="AG100" s="687"/>
      <c r="AH100" s="687"/>
      <c r="AI100" s="687"/>
      <c r="AJ100" s="687"/>
      <c r="AK100" s="687"/>
      <c r="AL100" s="687"/>
      <c r="AM100" s="687"/>
      <c r="AN100" s="687"/>
      <c r="AO100" s="688"/>
      <c r="AP100" s="623"/>
      <c r="AQ100" s="686"/>
      <c r="AR100" s="687"/>
      <c r="AS100" s="687"/>
      <c r="AT100" s="687"/>
      <c r="AU100" s="687"/>
      <c r="AV100" s="687"/>
      <c r="AW100" s="687"/>
      <c r="AX100" s="687"/>
      <c r="AY100" s="687"/>
      <c r="AZ100" s="687"/>
      <c r="BA100" s="687"/>
      <c r="BB100" s="687"/>
      <c r="BC100" s="687"/>
      <c r="BD100" s="687"/>
      <c r="BE100" s="687"/>
      <c r="BF100" s="687"/>
      <c r="BG100" s="687"/>
      <c r="BH100" s="687"/>
      <c r="BI100" s="687"/>
      <c r="BJ100" s="687"/>
      <c r="BK100" s="687"/>
      <c r="BL100" s="687"/>
      <c r="BM100" s="687"/>
      <c r="BN100" s="687"/>
      <c r="BO100" s="687"/>
      <c r="BP100" s="687"/>
      <c r="BQ100" s="687"/>
      <c r="BR100" s="687"/>
      <c r="BS100" s="687"/>
      <c r="BT100" s="688"/>
      <c r="BU100" s="163"/>
    </row>
    <row r="101" spans="2:72" ht="15">
      <c r="B101" s="682"/>
      <c r="C101" s="682"/>
      <c r="D101" s="682"/>
      <c r="E101" s="682"/>
      <c r="F101" s="682"/>
      <c r="G101" s="682"/>
      <c r="H101" s="682"/>
      <c r="I101" s="634"/>
      <c r="J101" s="634"/>
      <c r="K101" s="623"/>
      <c r="L101" s="686"/>
      <c r="M101" s="687"/>
      <c r="N101" s="687"/>
      <c r="O101" s="687"/>
      <c r="P101" s="687"/>
      <c r="Q101" s="687"/>
      <c r="R101" s="687"/>
      <c r="S101" s="687"/>
      <c r="T101" s="687"/>
      <c r="U101" s="687"/>
      <c r="V101" s="687"/>
      <c r="W101" s="687"/>
      <c r="X101" s="687"/>
      <c r="Y101" s="687"/>
      <c r="Z101" s="687"/>
      <c r="AA101" s="687"/>
      <c r="AB101" s="687"/>
      <c r="AC101" s="687"/>
      <c r="AD101" s="687"/>
      <c r="AE101" s="687"/>
      <c r="AF101" s="687"/>
      <c r="AG101" s="687"/>
      <c r="AH101" s="687"/>
      <c r="AI101" s="687"/>
      <c r="AJ101" s="687"/>
      <c r="AK101" s="687"/>
      <c r="AL101" s="687"/>
      <c r="AM101" s="687"/>
      <c r="AN101" s="687"/>
      <c r="AO101" s="688"/>
      <c r="AP101" s="623"/>
      <c r="AQ101" s="686"/>
      <c r="AR101" s="687"/>
      <c r="AS101" s="687"/>
      <c r="AT101" s="687"/>
      <c r="AU101" s="687"/>
      <c r="AV101" s="687"/>
      <c r="AW101" s="687"/>
      <c r="AX101" s="687"/>
      <c r="AY101" s="687"/>
      <c r="AZ101" s="687"/>
      <c r="BA101" s="687"/>
      <c r="BB101" s="687"/>
      <c r="BC101" s="687"/>
      <c r="BD101" s="687"/>
      <c r="BE101" s="687"/>
      <c r="BF101" s="687"/>
      <c r="BG101" s="687"/>
      <c r="BH101" s="687"/>
      <c r="BI101" s="687"/>
      <c r="BJ101" s="687"/>
      <c r="BK101" s="687"/>
      <c r="BL101" s="687"/>
      <c r="BM101" s="687"/>
      <c r="BN101" s="687"/>
      <c r="BO101" s="687"/>
      <c r="BP101" s="687"/>
      <c r="BQ101" s="687"/>
      <c r="BR101" s="687"/>
      <c r="BS101" s="687"/>
      <c r="BT101" s="688"/>
    </row>
    <row r="102" spans="2:73" ht="15.75">
      <c r="B102" s="682"/>
      <c r="C102" s="682"/>
      <c r="D102" s="682"/>
      <c r="E102" s="682"/>
      <c r="F102" s="682"/>
      <c r="G102" s="682"/>
      <c r="H102" s="682"/>
      <c r="I102" s="634"/>
      <c r="J102" s="634"/>
      <c r="K102" s="623"/>
      <c r="L102" s="686"/>
      <c r="M102" s="687"/>
      <c r="N102" s="687"/>
      <c r="O102" s="687"/>
      <c r="P102" s="687"/>
      <c r="Q102" s="687"/>
      <c r="R102" s="687"/>
      <c r="S102" s="687"/>
      <c r="T102" s="687"/>
      <c r="U102" s="687"/>
      <c r="V102" s="687"/>
      <c r="W102" s="687"/>
      <c r="X102" s="687"/>
      <c r="Y102" s="687"/>
      <c r="Z102" s="687"/>
      <c r="AA102" s="687"/>
      <c r="AB102" s="687"/>
      <c r="AC102" s="687"/>
      <c r="AD102" s="687"/>
      <c r="AE102" s="687"/>
      <c r="AF102" s="687"/>
      <c r="AG102" s="687"/>
      <c r="AH102" s="687"/>
      <c r="AI102" s="687"/>
      <c r="AJ102" s="687"/>
      <c r="AK102" s="687"/>
      <c r="AL102" s="687"/>
      <c r="AM102" s="687"/>
      <c r="AN102" s="687"/>
      <c r="AO102" s="688"/>
      <c r="AP102" s="623"/>
      <c r="AQ102" s="686"/>
      <c r="AR102" s="687"/>
      <c r="AS102" s="687"/>
      <c r="AT102" s="687"/>
      <c r="AU102" s="687"/>
      <c r="AV102" s="687"/>
      <c r="AW102" s="687"/>
      <c r="AX102" s="687"/>
      <c r="AY102" s="687"/>
      <c r="AZ102" s="687"/>
      <c r="BA102" s="687"/>
      <c r="BB102" s="687"/>
      <c r="BC102" s="687"/>
      <c r="BD102" s="687"/>
      <c r="BE102" s="687"/>
      <c r="BF102" s="687"/>
      <c r="BG102" s="687"/>
      <c r="BH102" s="687"/>
      <c r="BI102" s="687"/>
      <c r="BJ102" s="687"/>
      <c r="BK102" s="687"/>
      <c r="BL102" s="687"/>
      <c r="BM102" s="687"/>
      <c r="BN102" s="687"/>
      <c r="BO102" s="687"/>
      <c r="BP102" s="687"/>
      <c r="BQ102" s="687"/>
      <c r="BR102" s="687"/>
      <c r="BS102" s="687"/>
      <c r="BT102" s="688"/>
      <c r="BU102" s="163"/>
    </row>
    <row r="103" spans="2:73" ht="15.75">
      <c r="B103" s="682"/>
      <c r="C103" s="682"/>
      <c r="D103" s="682"/>
      <c r="E103" s="682"/>
      <c r="F103" s="682"/>
      <c r="G103" s="682"/>
      <c r="H103" s="682"/>
      <c r="I103" s="634"/>
      <c r="J103" s="634"/>
      <c r="K103" s="623"/>
      <c r="L103" s="686"/>
      <c r="M103" s="687"/>
      <c r="N103" s="687"/>
      <c r="O103" s="687"/>
      <c r="P103" s="687"/>
      <c r="Q103" s="687"/>
      <c r="R103" s="687"/>
      <c r="S103" s="687"/>
      <c r="T103" s="687"/>
      <c r="U103" s="687"/>
      <c r="V103" s="687"/>
      <c r="W103" s="687"/>
      <c r="X103" s="687"/>
      <c r="Y103" s="687"/>
      <c r="Z103" s="687"/>
      <c r="AA103" s="687"/>
      <c r="AB103" s="687"/>
      <c r="AC103" s="687"/>
      <c r="AD103" s="687"/>
      <c r="AE103" s="687"/>
      <c r="AF103" s="687"/>
      <c r="AG103" s="687"/>
      <c r="AH103" s="687"/>
      <c r="AI103" s="687"/>
      <c r="AJ103" s="687"/>
      <c r="AK103" s="687"/>
      <c r="AL103" s="687"/>
      <c r="AM103" s="687"/>
      <c r="AN103" s="687"/>
      <c r="AO103" s="688"/>
      <c r="AP103" s="623"/>
      <c r="AQ103" s="686"/>
      <c r="AR103" s="687"/>
      <c r="AS103" s="687"/>
      <c r="AT103" s="687"/>
      <c r="AU103" s="687"/>
      <c r="AV103" s="687"/>
      <c r="AW103" s="687"/>
      <c r="AX103" s="687"/>
      <c r="AY103" s="687"/>
      <c r="AZ103" s="687"/>
      <c r="BA103" s="687"/>
      <c r="BB103" s="687"/>
      <c r="BC103" s="687"/>
      <c r="BD103" s="687"/>
      <c r="BE103" s="687"/>
      <c r="BF103" s="687"/>
      <c r="BG103" s="687"/>
      <c r="BH103" s="687"/>
      <c r="BI103" s="687"/>
      <c r="BJ103" s="687"/>
      <c r="BK103" s="687"/>
      <c r="BL103" s="687"/>
      <c r="BM103" s="687"/>
      <c r="BN103" s="687"/>
      <c r="BO103" s="687"/>
      <c r="BP103" s="687"/>
      <c r="BQ103" s="687"/>
      <c r="BR103" s="687"/>
      <c r="BS103" s="687"/>
      <c r="BT103" s="688"/>
      <c r="BU103" s="163"/>
    </row>
    <row r="104" spans="2:73" ht="15.75">
      <c r="B104" s="682"/>
      <c r="C104" s="682"/>
      <c r="D104" s="682"/>
      <c r="E104" s="682"/>
      <c r="F104" s="682"/>
      <c r="G104" s="682"/>
      <c r="H104" s="682"/>
      <c r="I104" s="634"/>
      <c r="J104" s="634"/>
      <c r="K104" s="623"/>
      <c r="L104" s="686"/>
      <c r="M104" s="687"/>
      <c r="N104" s="687"/>
      <c r="O104" s="687"/>
      <c r="P104" s="687"/>
      <c r="Q104" s="687"/>
      <c r="R104" s="687"/>
      <c r="S104" s="687"/>
      <c r="T104" s="687"/>
      <c r="U104" s="687"/>
      <c r="V104" s="687"/>
      <c r="W104" s="687"/>
      <c r="X104" s="687"/>
      <c r="Y104" s="687"/>
      <c r="Z104" s="687"/>
      <c r="AA104" s="687"/>
      <c r="AB104" s="687"/>
      <c r="AC104" s="687"/>
      <c r="AD104" s="687"/>
      <c r="AE104" s="687"/>
      <c r="AF104" s="687"/>
      <c r="AG104" s="687"/>
      <c r="AH104" s="687"/>
      <c r="AI104" s="687"/>
      <c r="AJ104" s="687"/>
      <c r="AK104" s="687"/>
      <c r="AL104" s="687"/>
      <c r="AM104" s="687"/>
      <c r="AN104" s="687"/>
      <c r="AO104" s="688"/>
      <c r="AP104" s="623"/>
      <c r="AQ104" s="686"/>
      <c r="AR104" s="687"/>
      <c r="AS104" s="687"/>
      <c r="AT104" s="687"/>
      <c r="AU104" s="687"/>
      <c r="AV104" s="687"/>
      <c r="AW104" s="687"/>
      <c r="AX104" s="687"/>
      <c r="AY104" s="687"/>
      <c r="AZ104" s="687"/>
      <c r="BA104" s="687"/>
      <c r="BB104" s="687"/>
      <c r="BC104" s="687"/>
      <c r="BD104" s="687"/>
      <c r="BE104" s="687"/>
      <c r="BF104" s="687"/>
      <c r="BG104" s="687"/>
      <c r="BH104" s="687"/>
      <c r="BI104" s="687"/>
      <c r="BJ104" s="687"/>
      <c r="BK104" s="687"/>
      <c r="BL104" s="687"/>
      <c r="BM104" s="687"/>
      <c r="BN104" s="687"/>
      <c r="BO104" s="687"/>
      <c r="BP104" s="687"/>
      <c r="BQ104" s="687"/>
      <c r="BR104" s="687"/>
      <c r="BS104" s="687"/>
      <c r="BT104" s="688"/>
      <c r="BU104" s="163"/>
    </row>
    <row r="105" spans="2:73" ht="15.75">
      <c r="B105" s="682"/>
      <c r="C105" s="682"/>
      <c r="D105" s="682"/>
      <c r="E105" s="682"/>
      <c r="F105" s="682"/>
      <c r="G105" s="682"/>
      <c r="H105" s="682"/>
      <c r="I105" s="634"/>
      <c r="J105" s="634"/>
      <c r="K105" s="623"/>
      <c r="L105" s="686"/>
      <c r="M105" s="687"/>
      <c r="N105" s="687"/>
      <c r="O105" s="687"/>
      <c r="P105" s="687"/>
      <c r="Q105" s="687"/>
      <c r="R105" s="687"/>
      <c r="S105" s="687"/>
      <c r="T105" s="687"/>
      <c r="U105" s="687"/>
      <c r="V105" s="687"/>
      <c r="W105" s="687"/>
      <c r="X105" s="687"/>
      <c r="Y105" s="687"/>
      <c r="Z105" s="687"/>
      <c r="AA105" s="687"/>
      <c r="AB105" s="687"/>
      <c r="AC105" s="687"/>
      <c r="AD105" s="687"/>
      <c r="AE105" s="687"/>
      <c r="AF105" s="687"/>
      <c r="AG105" s="687"/>
      <c r="AH105" s="687"/>
      <c r="AI105" s="687"/>
      <c r="AJ105" s="687"/>
      <c r="AK105" s="687"/>
      <c r="AL105" s="687"/>
      <c r="AM105" s="687"/>
      <c r="AN105" s="687"/>
      <c r="AO105" s="688"/>
      <c r="AP105" s="623"/>
      <c r="AQ105" s="686"/>
      <c r="AR105" s="687"/>
      <c r="AS105" s="687"/>
      <c r="AT105" s="687"/>
      <c r="AU105" s="687"/>
      <c r="AV105" s="687"/>
      <c r="AW105" s="687"/>
      <c r="AX105" s="687"/>
      <c r="AY105" s="687"/>
      <c r="AZ105" s="687"/>
      <c r="BA105" s="687"/>
      <c r="BB105" s="687"/>
      <c r="BC105" s="687"/>
      <c r="BD105" s="687"/>
      <c r="BE105" s="687"/>
      <c r="BF105" s="687"/>
      <c r="BG105" s="687"/>
      <c r="BH105" s="687"/>
      <c r="BI105" s="687"/>
      <c r="BJ105" s="687"/>
      <c r="BK105" s="687"/>
      <c r="BL105" s="687"/>
      <c r="BM105" s="687"/>
      <c r="BN105" s="687"/>
      <c r="BO105" s="687"/>
      <c r="BP105" s="687"/>
      <c r="BQ105" s="687"/>
      <c r="BR105" s="687"/>
      <c r="BS105" s="687"/>
      <c r="BT105" s="688"/>
      <c r="BU105" s="163"/>
    </row>
    <row r="106" spans="2:73" ht="15.75">
      <c r="B106" s="682"/>
      <c r="C106" s="682"/>
      <c r="D106" s="682"/>
      <c r="E106" s="682"/>
      <c r="F106" s="682"/>
      <c r="G106" s="682"/>
      <c r="H106" s="682"/>
      <c r="I106" s="634"/>
      <c r="J106" s="634"/>
      <c r="K106" s="623"/>
      <c r="L106" s="686"/>
      <c r="M106" s="687"/>
      <c r="N106" s="687"/>
      <c r="O106" s="687"/>
      <c r="P106" s="687"/>
      <c r="Q106" s="687"/>
      <c r="R106" s="687"/>
      <c r="S106" s="687"/>
      <c r="T106" s="687"/>
      <c r="U106" s="687"/>
      <c r="V106" s="687"/>
      <c r="W106" s="687"/>
      <c r="X106" s="687"/>
      <c r="Y106" s="687"/>
      <c r="Z106" s="687"/>
      <c r="AA106" s="687"/>
      <c r="AB106" s="687"/>
      <c r="AC106" s="687"/>
      <c r="AD106" s="687"/>
      <c r="AE106" s="687"/>
      <c r="AF106" s="687"/>
      <c r="AG106" s="687"/>
      <c r="AH106" s="687"/>
      <c r="AI106" s="687"/>
      <c r="AJ106" s="687"/>
      <c r="AK106" s="687"/>
      <c r="AL106" s="687"/>
      <c r="AM106" s="687"/>
      <c r="AN106" s="687"/>
      <c r="AO106" s="688"/>
      <c r="AP106" s="623"/>
      <c r="AQ106" s="686"/>
      <c r="AR106" s="687"/>
      <c r="AS106" s="687"/>
      <c r="AT106" s="687"/>
      <c r="AU106" s="687"/>
      <c r="AV106" s="687"/>
      <c r="AW106" s="687"/>
      <c r="AX106" s="687"/>
      <c r="AY106" s="687"/>
      <c r="AZ106" s="687"/>
      <c r="BA106" s="687"/>
      <c r="BB106" s="687"/>
      <c r="BC106" s="687"/>
      <c r="BD106" s="687"/>
      <c r="BE106" s="687"/>
      <c r="BF106" s="687"/>
      <c r="BG106" s="687"/>
      <c r="BH106" s="687"/>
      <c r="BI106" s="687"/>
      <c r="BJ106" s="687"/>
      <c r="BK106" s="687"/>
      <c r="BL106" s="687"/>
      <c r="BM106" s="687"/>
      <c r="BN106" s="687"/>
      <c r="BO106" s="687"/>
      <c r="BP106" s="687"/>
      <c r="BQ106" s="687"/>
      <c r="BR106" s="687"/>
      <c r="BS106" s="687"/>
      <c r="BT106" s="688"/>
      <c r="BU106" s="163"/>
    </row>
    <row r="107" spans="2:73" ht="15.75">
      <c r="B107" s="682"/>
      <c r="C107" s="682"/>
      <c r="D107" s="682"/>
      <c r="E107" s="682"/>
      <c r="F107" s="682"/>
      <c r="G107" s="682"/>
      <c r="H107" s="682"/>
      <c r="I107" s="634"/>
      <c r="J107" s="634"/>
      <c r="K107" s="623"/>
      <c r="L107" s="686"/>
      <c r="M107" s="687"/>
      <c r="N107" s="687"/>
      <c r="O107" s="687"/>
      <c r="P107" s="687"/>
      <c r="Q107" s="687"/>
      <c r="R107" s="687"/>
      <c r="S107" s="687"/>
      <c r="T107" s="687"/>
      <c r="U107" s="687"/>
      <c r="V107" s="687"/>
      <c r="W107" s="687"/>
      <c r="X107" s="687"/>
      <c r="Y107" s="687"/>
      <c r="Z107" s="687"/>
      <c r="AA107" s="687"/>
      <c r="AB107" s="687"/>
      <c r="AC107" s="687"/>
      <c r="AD107" s="687"/>
      <c r="AE107" s="687"/>
      <c r="AF107" s="687"/>
      <c r="AG107" s="687"/>
      <c r="AH107" s="687"/>
      <c r="AI107" s="687"/>
      <c r="AJ107" s="687"/>
      <c r="AK107" s="687"/>
      <c r="AL107" s="687"/>
      <c r="AM107" s="687"/>
      <c r="AN107" s="687"/>
      <c r="AO107" s="688"/>
      <c r="AP107" s="623"/>
      <c r="AQ107" s="689"/>
      <c r="AR107" s="690"/>
      <c r="AS107" s="690"/>
      <c r="AT107" s="690"/>
      <c r="AU107" s="690"/>
      <c r="AV107" s="690"/>
      <c r="AW107" s="690"/>
      <c r="AX107" s="690"/>
      <c r="AY107" s="690"/>
      <c r="AZ107" s="690"/>
      <c r="BA107" s="690"/>
      <c r="BB107" s="690"/>
      <c r="BC107" s="690"/>
      <c r="BD107" s="690"/>
      <c r="BE107" s="690"/>
      <c r="BF107" s="690"/>
      <c r="BG107" s="690"/>
      <c r="BH107" s="690"/>
      <c r="BI107" s="690"/>
      <c r="BJ107" s="690"/>
      <c r="BK107" s="690"/>
      <c r="BL107" s="690"/>
      <c r="BM107" s="690"/>
      <c r="BN107" s="690"/>
      <c r="BO107" s="690"/>
      <c r="BP107" s="690"/>
      <c r="BQ107" s="690"/>
      <c r="BR107" s="690"/>
      <c r="BS107" s="690"/>
      <c r="BT107" s="691"/>
      <c r="BU107" s="163"/>
    </row>
    <row r="108" spans="2:73" ht="15.75">
      <c r="B108" s="682"/>
      <c r="C108" s="682"/>
      <c r="D108" s="682"/>
      <c r="E108" s="682"/>
      <c r="F108" s="682"/>
      <c r="G108" s="682"/>
      <c r="H108" s="682"/>
      <c r="I108" s="634"/>
      <c r="J108" s="634"/>
      <c r="K108" s="623"/>
      <c r="L108" s="686"/>
      <c r="M108" s="687"/>
      <c r="N108" s="687"/>
      <c r="O108" s="687"/>
      <c r="P108" s="687"/>
      <c r="Q108" s="687"/>
      <c r="R108" s="687"/>
      <c r="S108" s="687"/>
      <c r="T108" s="687"/>
      <c r="U108" s="687"/>
      <c r="V108" s="687"/>
      <c r="W108" s="687"/>
      <c r="X108" s="687"/>
      <c r="Y108" s="687"/>
      <c r="Z108" s="687"/>
      <c r="AA108" s="687"/>
      <c r="AB108" s="687"/>
      <c r="AC108" s="687"/>
      <c r="AD108" s="687"/>
      <c r="AE108" s="687"/>
      <c r="AF108" s="687"/>
      <c r="AG108" s="687"/>
      <c r="AH108" s="687"/>
      <c r="AI108" s="687"/>
      <c r="AJ108" s="687"/>
      <c r="AK108" s="687"/>
      <c r="AL108" s="687"/>
      <c r="AM108" s="687"/>
      <c r="AN108" s="687"/>
      <c r="AO108" s="688"/>
      <c r="AP108" s="623"/>
      <c r="AQ108" s="683"/>
      <c r="AR108" s="684"/>
      <c r="AS108" s="684"/>
      <c r="AT108" s="684"/>
      <c r="AU108" s="684"/>
      <c r="AV108" s="684"/>
      <c r="AW108" s="684"/>
      <c r="AX108" s="684"/>
      <c r="AY108" s="684"/>
      <c r="AZ108" s="684"/>
      <c r="BA108" s="684"/>
      <c r="BB108" s="684"/>
      <c r="BC108" s="684"/>
      <c r="BD108" s="684"/>
      <c r="BE108" s="684"/>
      <c r="BF108" s="684"/>
      <c r="BG108" s="684"/>
      <c r="BH108" s="684"/>
      <c r="BI108" s="684"/>
      <c r="BJ108" s="684"/>
      <c r="BK108" s="684"/>
      <c r="BL108" s="684"/>
      <c r="BM108" s="684"/>
      <c r="BN108" s="684"/>
      <c r="BO108" s="684"/>
      <c r="BP108" s="684"/>
      <c r="BQ108" s="684"/>
      <c r="BR108" s="684"/>
      <c r="BS108" s="684"/>
      <c r="BT108" s="685"/>
      <c r="BU108" s="163"/>
    </row>
    <row r="109" spans="2:73" ht="15.75">
      <c r="B109" s="682"/>
      <c r="C109" s="682"/>
      <c r="D109" s="682"/>
      <c r="E109" s="682"/>
      <c r="F109" s="682"/>
      <c r="G109" s="682"/>
      <c r="H109" s="682"/>
      <c r="I109" s="634"/>
      <c r="J109" s="634"/>
      <c r="K109" s="623"/>
      <c r="L109" s="686"/>
      <c r="M109" s="687"/>
      <c r="N109" s="687"/>
      <c r="O109" s="687"/>
      <c r="P109" s="687"/>
      <c r="Q109" s="687"/>
      <c r="R109" s="687"/>
      <c r="S109" s="687"/>
      <c r="T109" s="687"/>
      <c r="U109" s="687"/>
      <c r="V109" s="687"/>
      <c r="W109" s="687"/>
      <c r="X109" s="687"/>
      <c r="Y109" s="687"/>
      <c r="Z109" s="687"/>
      <c r="AA109" s="687"/>
      <c r="AB109" s="687"/>
      <c r="AC109" s="687"/>
      <c r="AD109" s="687"/>
      <c r="AE109" s="687"/>
      <c r="AF109" s="687"/>
      <c r="AG109" s="687"/>
      <c r="AH109" s="687"/>
      <c r="AI109" s="687"/>
      <c r="AJ109" s="687"/>
      <c r="AK109" s="687"/>
      <c r="AL109" s="687"/>
      <c r="AM109" s="687"/>
      <c r="AN109" s="687"/>
      <c r="AO109" s="688"/>
      <c r="AP109" s="623"/>
      <c r="AQ109" s="686"/>
      <c r="AR109" s="687"/>
      <c r="AS109" s="687"/>
      <c r="AT109" s="687"/>
      <c r="AU109" s="687"/>
      <c r="AV109" s="687"/>
      <c r="AW109" s="687"/>
      <c r="AX109" s="687"/>
      <c r="AY109" s="687"/>
      <c r="AZ109" s="687"/>
      <c r="BA109" s="687"/>
      <c r="BB109" s="687"/>
      <c r="BC109" s="687"/>
      <c r="BD109" s="687"/>
      <c r="BE109" s="687"/>
      <c r="BF109" s="687"/>
      <c r="BG109" s="687"/>
      <c r="BH109" s="687"/>
      <c r="BI109" s="687"/>
      <c r="BJ109" s="687"/>
      <c r="BK109" s="687"/>
      <c r="BL109" s="687"/>
      <c r="BM109" s="687"/>
      <c r="BN109" s="687"/>
      <c r="BO109" s="687"/>
      <c r="BP109" s="687"/>
      <c r="BQ109" s="687"/>
      <c r="BR109" s="687"/>
      <c r="BS109" s="687"/>
      <c r="BT109" s="688"/>
      <c r="BU109" s="163"/>
    </row>
    <row r="110" spans="2:73" ht="15.75">
      <c r="B110" s="682"/>
      <c r="C110" s="682"/>
      <c r="D110" s="682"/>
      <c r="E110" s="682"/>
      <c r="F110" s="682"/>
      <c r="G110" s="682"/>
      <c r="H110" s="682"/>
      <c r="I110" s="634"/>
      <c r="J110" s="634"/>
      <c r="K110" s="623"/>
      <c r="L110" s="686"/>
      <c r="M110" s="687"/>
      <c r="N110" s="687"/>
      <c r="O110" s="687"/>
      <c r="P110" s="687"/>
      <c r="Q110" s="687"/>
      <c r="R110" s="687"/>
      <c r="S110" s="687"/>
      <c r="T110" s="687"/>
      <c r="U110" s="687"/>
      <c r="V110" s="687"/>
      <c r="W110" s="687"/>
      <c r="X110" s="687"/>
      <c r="Y110" s="687"/>
      <c r="Z110" s="687"/>
      <c r="AA110" s="687"/>
      <c r="AB110" s="687"/>
      <c r="AC110" s="687"/>
      <c r="AD110" s="687"/>
      <c r="AE110" s="687"/>
      <c r="AF110" s="687"/>
      <c r="AG110" s="687"/>
      <c r="AH110" s="687"/>
      <c r="AI110" s="687"/>
      <c r="AJ110" s="687"/>
      <c r="AK110" s="687"/>
      <c r="AL110" s="687"/>
      <c r="AM110" s="687"/>
      <c r="AN110" s="687"/>
      <c r="AO110" s="688"/>
      <c r="AP110" s="623"/>
      <c r="AQ110" s="686"/>
      <c r="AR110" s="687"/>
      <c r="AS110" s="687"/>
      <c r="AT110" s="687"/>
      <c r="AU110" s="687"/>
      <c r="AV110" s="687"/>
      <c r="AW110" s="687"/>
      <c r="AX110" s="687"/>
      <c r="AY110" s="687"/>
      <c r="AZ110" s="687"/>
      <c r="BA110" s="687"/>
      <c r="BB110" s="687"/>
      <c r="BC110" s="687"/>
      <c r="BD110" s="687"/>
      <c r="BE110" s="687"/>
      <c r="BF110" s="687"/>
      <c r="BG110" s="687"/>
      <c r="BH110" s="687"/>
      <c r="BI110" s="687"/>
      <c r="BJ110" s="687"/>
      <c r="BK110" s="687"/>
      <c r="BL110" s="687"/>
      <c r="BM110" s="687"/>
      <c r="BN110" s="687"/>
      <c r="BO110" s="687"/>
      <c r="BP110" s="687"/>
      <c r="BQ110" s="687"/>
      <c r="BR110" s="687"/>
      <c r="BS110" s="687"/>
      <c r="BT110" s="688"/>
      <c r="BU110" s="163"/>
    </row>
    <row r="111" spans="2:73" ht="15.75">
      <c r="B111" s="682"/>
      <c r="C111" s="682"/>
      <c r="D111" s="682"/>
      <c r="E111" s="682"/>
      <c r="F111" s="682"/>
      <c r="G111" s="682"/>
      <c r="H111" s="682"/>
      <c r="I111" s="634"/>
      <c r="J111" s="634"/>
      <c r="K111" s="623"/>
      <c r="L111" s="686"/>
      <c r="M111" s="687"/>
      <c r="N111" s="687"/>
      <c r="O111" s="687"/>
      <c r="P111" s="687"/>
      <c r="Q111" s="687"/>
      <c r="R111" s="687"/>
      <c r="S111" s="687"/>
      <c r="T111" s="687"/>
      <c r="U111" s="687"/>
      <c r="V111" s="687"/>
      <c r="W111" s="687"/>
      <c r="X111" s="687"/>
      <c r="Y111" s="687"/>
      <c r="Z111" s="687"/>
      <c r="AA111" s="687"/>
      <c r="AB111" s="687"/>
      <c r="AC111" s="687"/>
      <c r="AD111" s="687"/>
      <c r="AE111" s="687"/>
      <c r="AF111" s="687"/>
      <c r="AG111" s="687"/>
      <c r="AH111" s="687"/>
      <c r="AI111" s="687"/>
      <c r="AJ111" s="687"/>
      <c r="AK111" s="687"/>
      <c r="AL111" s="687"/>
      <c r="AM111" s="687"/>
      <c r="AN111" s="687"/>
      <c r="AO111" s="688"/>
      <c r="AP111" s="623"/>
      <c r="AQ111" s="686"/>
      <c r="AR111" s="687"/>
      <c r="AS111" s="687"/>
      <c r="AT111" s="687"/>
      <c r="AU111" s="687"/>
      <c r="AV111" s="687"/>
      <c r="AW111" s="687"/>
      <c r="AX111" s="687"/>
      <c r="AY111" s="687"/>
      <c r="AZ111" s="687"/>
      <c r="BA111" s="687"/>
      <c r="BB111" s="687"/>
      <c r="BC111" s="687"/>
      <c r="BD111" s="687"/>
      <c r="BE111" s="687"/>
      <c r="BF111" s="687"/>
      <c r="BG111" s="687"/>
      <c r="BH111" s="687"/>
      <c r="BI111" s="687"/>
      <c r="BJ111" s="687"/>
      <c r="BK111" s="687"/>
      <c r="BL111" s="687"/>
      <c r="BM111" s="687"/>
      <c r="BN111" s="687"/>
      <c r="BO111" s="687"/>
      <c r="BP111" s="687"/>
      <c r="BQ111" s="687"/>
      <c r="BR111" s="687"/>
      <c r="BS111" s="687"/>
      <c r="BT111" s="688"/>
      <c r="BU111" s="163"/>
    </row>
    <row r="112" spans="2:72" ht="15">
      <c r="B112" s="682"/>
      <c r="C112" s="682"/>
      <c r="D112" s="682"/>
      <c r="E112" s="682"/>
      <c r="F112" s="682"/>
      <c r="G112" s="682"/>
      <c r="H112" s="682"/>
      <c r="I112" s="634"/>
      <c r="J112" s="634"/>
      <c r="K112" s="623"/>
      <c r="L112" s="686"/>
      <c r="M112" s="687"/>
      <c r="N112" s="687"/>
      <c r="O112" s="687"/>
      <c r="P112" s="687"/>
      <c r="Q112" s="687"/>
      <c r="R112" s="687"/>
      <c r="S112" s="687"/>
      <c r="T112" s="687"/>
      <c r="U112" s="687"/>
      <c r="V112" s="687"/>
      <c r="W112" s="687"/>
      <c r="X112" s="687"/>
      <c r="Y112" s="687"/>
      <c r="Z112" s="687"/>
      <c r="AA112" s="687"/>
      <c r="AB112" s="687"/>
      <c r="AC112" s="687"/>
      <c r="AD112" s="687"/>
      <c r="AE112" s="687"/>
      <c r="AF112" s="687"/>
      <c r="AG112" s="687"/>
      <c r="AH112" s="687"/>
      <c r="AI112" s="687"/>
      <c r="AJ112" s="687"/>
      <c r="AK112" s="687"/>
      <c r="AL112" s="687"/>
      <c r="AM112" s="687"/>
      <c r="AN112" s="687"/>
      <c r="AO112" s="688"/>
      <c r="AP112" s="623"/>
      <c r="AQ112" s="686"/>
      <c r="AR112" s="687"/>
      <c r="AS112" s="687"/>
      <c r="AT112" s="687"/>
      <c r="AU112" s="687"/>
      <c r="AV112" s="687"/>
      <c r="AW112" s="687"/>
      <c r="AX112" s="687"/>
      <c r="AY112" s="687"/>
      <c r="AZ112" s="687"/>
      <c r="BA112" s="687"/>
      <c r="BB112" s="687"/>
      <c r="BC112" s="687"/>
      <c r="BD112" s="687"/>
      <c r="BE112" s="687"/>
      <c r="BF112" s="687"/>
      <c r="BG112" s="687"/>
      <c r="BH112" s="687"/>
      <c r="BI112" s="687"/>
      <c r="BJ112" s="687"/>
      <c r="BK112" s="687"/>
      <c r="BL112" s="687"/>
      <c r="BM112" s="687"/>
      <c r="BN112" s="687"/>
      <c r="BO112" s="687"/>
      <c r="BP112" s="687"/>
      <c r="BQ112" s="687"/>
      <c r="BR112" s="687"/>
      <c r="BS112" s="687"/>
      <c r="BT112" s="688"/>
    </row>
    <row r="113" spans="2:72" ht="15">
      <c r="B113" s="682"/>
      <c r="C113" s="682"/>
      <c r="D113" s="682"/>
      <c r="E113" s="682"/>
      <c r="F113" s="682"/>
      <c r="G113" s="682"/>
      <c r="H113" s="682"/>
      <c r="I113" s="634"/>
      <c r="J113" s="634"/>
      <c r="K113" s="623"/>
      <c r="L113" s="686"/>
      <c r="M113" s="687"/>
      <c r="N113" s="687"/>
      <c r="O113" s="687"/>
      <c r="P113" s="687"/>
      <c r="Q113" s="687"/>
      <c r="R113" s="687"/>
      <c r="S113" s="687"/>
      <c r="T113" s="687"/>
      <c r="U113" s="687"/>
      <c r="V113" s="687"/>
      <c r="W113" s="687"/>
      <c r="X113" s="687"/>
      <c r="Y113" s="687"/>
      <c r="Z113" s="687"/>
      <c r="AA113" s="687"/>
      <c r="AB113" s="687"/>
      <c r="AC113" s="687"/>
      <c r="AD113" s="687"/>
      <c r="AE113" s="687"/>
      <c r="AF113" s="687"/>
      <c r="AG113" s="687"/>
      <c r="AH113" s="687"/>
      <c r="AI113" s="687"/>
      <c r="AJ113" s="687"/>
      <c r="AK113" s="687"/>
      <c r="AL113" s="687"/>
      <c r="AM113" s="687"/>
      <c r="AN113" s="687"/>
      <c r="AO113" s="688"/>
      <c r="AP113" s="623"/>
      <c r="AQ113" s="686"/>
      <c r="AR113" s="687"/>
      <c r="AS113" s="687"/>
      <c r="AT113" s="687"/>
      <c r="AU113" s="687"/>
      <c r="AV113" s="687"/>
      <c r="AW113" s="687"/>
      <c r="AX113" s="687"/>
      <c r="AY113" s="687"/>
      <c r="AZ113" s="687"/>
      <c r="BA113" s="687"/>
      <c r="BB113" s="687"/>
      <c r="BC113" s="687"/>
      <c r="BD113" s="687"/>
      <c r="BE113" s="687"/>
      <c r="BF113" s="687"/>
      <c r="BG113" s="687"/>
      <c r="BH113" s="687"/>
      <c r="BI113" s="687"/>
      <c r="BJ113" s="687"/>
      <c r="BK113" s="687"/>
      <c r="BL113" s="687"/>
      <c r="BM113" s="687"/>
      <c r="BN113" s="687"/>
      <c r="BO113" s="687"/>
      <c r="BP113" s="687"/>
      <c r="BQ113" s="687"/>
      <c r="BR113" s="687"/>
      <c r="BS113" s="687"/>
      <c r="BT113" s="688"/>
    </row>
    <row r="114" spans="2:72" ht="15">
      <c r="B114" s="682"/>
      <c r="C114" s="682"/>
      <c r="D114" s="682"/>
      <c r="E114" s="682"/>
      <c r="F114" s="682"/>
      <c r="G114" s="682"/>
      <c r="H114" s="682"/>
      <c r="I114" s="634"/>
      <c r="J114" s="634"/>
      <c r="K114" s="623"/>
      <c r="L114" s="686"/>
      <c r="M114" s="687"/>
      <c r="N114" s="687"/>
      <c r="O114" s="687"/>
      <c r="P114" s="687"/>
      <c r="Q114" s="687"/>
      <c r="R114" s="687"/>
      <c r="S114" s="687"/>
      <c r="T114" s="687"/>
      <c r="U114" s="687"/>
      <c r="V114" s="687"/>
      <c r="W114" s="687"/>
      <c r="X114" s="687"/>
      <c r="Y114" s="687"/>
      <c r="Z114" s="687"/>
      <c r="AA114" s="687"/>
      <c r="AB114" s="687"/>
      <c r="AC114" s="687"/>
      <c r="AD114" s="687"/>
      <c r="AE114" s="687"/>
      <c r="AF114" s="687"/>
      <c r="AG114" s="687"/>
      <c r="AH114" s="687"/>
      <c r="AI114" s="687"/>
      <c r="AJ114" s="687"/>
      <c r="AK114" s="687"/>
      <c r="AL114" s="687"/>
      <c r="AM114" s="687"/>
      <c r="AN114" s="687"/>
      <c r="AO114" s="688"/>
      <c r="AP114" s="623"/>
      <c r="AQ114" s="686"/>
      <c r="AR114" s="687"/>
      <c r="AS114" s="687"/>
      <c r="AT114" s="687"/>
      <c r="AU114" s="687"/>
      <c r="AV114" s="687"/>
      <c r="AW114" s="687"/>
      <c r="AX114" s="687"/>
      <c r="AY114" s="687"/>
      <c r="AZ114" s="687"/>
      <c r="BA114" s="687"/>
      <c r="BB114" s="687"/>
      <c r="BC114" s="687"/>
      <c r="BD114" s="687"/>
      <c r="BE114" s="687"/>
      <c r="BF114" s="687"/>
      <c r="BG114" s="687"/>
      <c r="BH114" s="687"/>
      <c r="BI114" s="687"/>
      <c r="BJ114" s="687"/>
      <c r="BK114" s="687"/>
      <c r="BL114" s="687"/>
      <c r="BM114" s="687"/>
      <c r="BN114" s="687"/>
      <c r="BO114" s="687"/>
      <c r="BP114" s="687"/>
      <c r="BQ114" s="687"/>
      <c r="BR114" s="687"/>
      <c r="BS114" s="687"/>
      <c r="BT114" s="688"/>
    </row>
    <row r="115" spans="2:73" ht="15.75">
      <c r="B115" s="682"/>
      <c r="C115" s="682"/>
      <c r="D115" s="682"/>
      <c r="E115" s="682"/>
      <c r="F115" s="682"/>
      <c r="G115" s="682"/>
      <c r="H115" s="682"/>
      <c r="I115" s="634"/>
      <c r="J115" s="634"/>
      <c r="K115" s="623"/>
      <c r="L115" s="686"/>
      <c r="M115" s="687"/>
      <c r="N115" s="687"/>
      <c r="O115" s="687"/>
      <c r="P115" s="687"/>
      <c r="Q115" s="687"/>
      <c r="R115" s="687"/>
      <c r="S115" s="687"/>
      <c r="T115" s="687"/>
      <c r="U115" s="687"/>
      <c r="V115" s="687"/>
      <c r="W115" s="687"/>
      <c r="X115" s="687"/>
      <c r="Y115" s="687"/>
      <c r="Z115" s="687"/>
      <c r="AA115" s="687"/>
      <c r="AB115" s="687"/>
      <c r="AC115" s="687"/>
      <c r="AD115" s="687"/>
      <c r="AE115" s="687"/>
      <c r="AF115" s="687"/>
      <c r="AG115" s="687"/>
      <c r="AH115" s="687"/>
      <c r="AI115" s="687"/>
      <c r="AJ115" s="687"/>
      <c r="AK115" s="687"/>
      <c r="AL115" s="687"/>
      <c r="AM115" s="687"/>
      <c r="AN115" s="687"/>
      <c r="AO115" s="688"/>
      <c r="AP115" s="623"/>
      <c r="AQ115" s="686"/>
      <c r="AR115" s="687"/>
      <c r="AS115" s="687"/>
      <c r="AT115" s="687"/>
      <c r="AU115" s="687"/>
      <c r="AV115" s="687"/>
      <c r="AW115" s="687"/>
      <c r="AX115" s="687"/>
      <c r="AY115" s="687"/>
      <c r="AZ115" s="687"/>
      <c r="BA115" s="687"/>
      <c r="BB115" s="687"/>
      <c r="BC115" s="687"/>
      <c r="BD115" s="687"/>
      <c r="BE115" s="687"/>
      <c r="BF115" s="687"/>
      <c r="BG115" s="687"/>
      <c r="BH115" s="687"/>
      <c r="BI115" s="687"/>
      <c r="BJ115" s="687"/>
      <c r="BK115" s="687"/>
      <c r="BL115" s="687"/>
      <c r="BM115" s="687"/>
      <c r="BN115" s="687"/>
      <c r="BO115" s="687"/>
      <c r="BP115" s="687"/>
      <c r="BQ115" s="687"/>
      <c r="BR115" s="687"/>
      <c r="BS115" s="687"/>
      <c r="BT115" s="688"/>
      <c r="BU115" s="163"/>
    </row>
    <row r="116" spans="2:73" ht="15.75">
      <c r="B116" s="682"/>
      <c r="C116" s="682"/>
      <c r="D116" s="682"/>
      <c r="E116" s="682"/>
      <c r="F116" s="682"/>
      <c r="G116" s="682"/>
      <c r="H116" s="682"/>
      <c r="I116" s="634"/>
      <c r="J116" s="634"/>
      <c r="K116" s="623"/>
      <c r="L116" s="686"/>
      <c r="M116" s="687"/>
      <c r="N116" s="687"/>
      <c r="O116" s="687"/>
      <c r="P116" s="687"/>
      <c r="Q116" s="687"/>
      <c r="R116" s="687"/>
      <c r="S116" s="687"/>
      <c r="T116" s="687"/>
      <c r="U116" s="687"/>
      <c r="V116" s="687"/>
      <c r="W116" s="687"/>
      <c r="X116" s="687"/>
      <c r="Y116" s="687"/>
      <c r="Z116" s="687"/>
      <c r="AA116" s="687"/>
      <c r="AB116" s="687"/>
      <c r="AC116" s="687"/>
      <c r="AD116" s="687"/>
      <c r="AE116" s="687"/>
      <c r="AF116" s="687"/>
      <c r="AG116" s="687"/>
      <c r="AH116" s="687"/>
      <c r="AI116" s="687"/>
      <c r="AJ116" s="687"/>
      <c r="AK116" s="687"/>
      <c r="AL116" s="687"/>
      <c r="AM116" s="687"/>
      <c r="AN116" s="687"/>
      <c r="AO116" s="688"/>
      <c r="AP116" s="623"/>
      <c r="AQ116" s="686"/>
      <c r="AR116" s="687"/>
      <c r="AS116" s="687"/>
      <c r="AT116" s="687"/>
      <c r="AU116" s="687"/>
      <c r="AV116" s="687"/>
      <c r="AW116" s="687"/>
      <c r="AX116" s="687"/>
      <c r="AY116" s="687"/>
      <c r="AZ116" s="687"/>
      <c r="BA116" s="687"/>
      <c r="BB116" s="687"/>
      <c r="BC116" s="687"/>
      <c r="BD116" s="687"/>
      <c r="BE116" s="687"/>
      <c r="BF116" s="687"/>
      <c r="BG116" s="687"/>
      <c r="BH116" s="687"/>
      <c r="BI116" s="687"/>
      <c r="BJ116" s="687"/>
      <c r="BK116" s="687"/>
      <c r="BL116" s="687"/>
      <c r="BM116" s="687"/>
      <c r="BN116" s="687"/>
      <c r="BO116" s="687"/>
      <c r="BP116" s="687"/>
      <c r="BQ116" s="687"/>
      <c r="BR116" s="687"/>
      <c r="BS116" s="687"/>
      <c r="BT116" s="688"/>
      <c r="BU116" s="163"/>
    </row>
    <row r="117" spans="2:73" ht="15.75">
      <c r="B117" s="682"/>
      <c r="C117" s="682"/>
      <c r="D117" s="682"/>
      <c r="E117" s="682"/>
      <c r="F117" s="682"/>
      <c r="G117" s="682"/>
      <c r="H117" s="682"/>
      <c r="I117" s="634"/>
      <c r="J117" s="634"/>
      <c r="K117" s="623"/>
      <c r="L117" s="686"/>
      <c r="M117" s="687"/>
      <c r="N117" s="687"/>
      <c r="O117" s="687"/>
      <c r="P117" s="687"/>
      <c r="Q117" s="687"/>
      <c r="R117" s="687"/>
      <c r="S117" s="687"/>
      <c r="T117" s="687"/>
      <c r="U117" s="687"/>
      <c r="V117" s="687"/>
      <c r="W117" s="687"/>
      <c r="X117" s="687"/>
      <c r="Y117" s="687"/>
      <c r="Z117" s="687"/>
      <c r="AA117" s="687"/>
      <c r="AB117" s="687"/>
      <c r="AC117" s="687"/>
      <c r="AD117" s="687"/>
      <c r="AE117" s="687"/>
      <c r="AF117" s="687"/>
      <c r="AG117" s="687"/>
      <c r="AH117" s="687"/>
      <c r="AI117" s="687"/>
      <c r="AJ117" s="687"/>
      <c r="AK117" s="687"/>
      <c r="AL117" s="687"/>
      <c r="AM117" s="687"/>
      <c r="AN117" s="687"/>
      <c r="AO117" s="688"/>
      <c r="AP117" s="623"/>
      <c r="AQ117" s="686"/>
      <c r="AR117" s="687"/>
      <c r="AS117" s="687"/>
      <c r="AT117" s="687"/>
      <c r="AU117" s="687"/>
      <c r="AV117" s="687"/>
      <c r="AW117" s="687"/>
      <c r="AX117" s="687"/>
      <c r="AY117" s="687"/>
      <c r="AZ117" s="687"/>
      <c r="BA117" s="687"/>
      <c r="BB117" s="687"/>
      <c r="BC117" s="687"/>
      <c r="BD117" s="687"/>
      <c r="BE117" s="687"/>
      <c r="BF117" s="687"/>
      <c r="BG117" s="687"/>
      <c r="BH117" s="687"/>
      <c r="BI117" s="687"/>
      <c r="BJ117" s="687"/>
      <c r="BK117" s="687"/>
      <c r="BL117" s="687"/>
      <c r="BM117" s="687"/>
      <c r="BN117" s="687"/>
      <c r="BO117" s="687"/>
      <c r="BP117" s="687"/>
      <c r="BQ117" s="687"/>
      <c r="BR117" s="687"/>
      <c r="BS117" s="687"/>
      <c r="BT117" s="688"/>
      <c r="BU117" s="163"/>
    </row>
    <row r="118" spans="2:73" ht="15.75">
      <c r="B118" s="682"/>
      <c r="C118" s="682"/>
      <c r="D118" s="682"/>
      <c r="E118" s="682"/>
      <c r="F118" s="682"/>
      <c r="G118" s="682"/>
      <c r="H118" s="682"/>
      <c r="I118" s="634"/>
      <c r="J118" s="634"/>
      <c r="K118" s="623"/>
      <c r="L118" s="686"/>
      <c r="M118" s="687"/>
      <c r="N118" s="687"/>
      <c r="O118" s="687"/>
      <c r="P118" s="687"/>
      <c r="Q118" s="687"/>
      <c r="R118" s="687"/>
      <c r="S118" s="687"/>
      <c r="T118" s="687"/>
      <c r="U118" s="687"/>
      <c r="V118" s="687"/>
      <c r="W118" s="687"/>
      <c r="X118" s="687"/>
      <c r="Y118" s="687"/>
      <c r="Z118" s="687"/>
      <c r="AA118" s="687"/>
      <c r="AB118" s="687"/>
      <c r="AC118" s="687"/>
      <c r="AD118" s="687"/>
      <c r="AE118" s="687"/>
      <c r="AF118" s="687"/>
      <c r="AG118" s="687"/>
      <c r="AH118" s="687"/>
      <c r="AI118" s="687"/>
      <c r="AJ118" s="687"/>
      <c r="AK118" s="687"/>
      <c r="AL118" s="687"/>
      <c r="AM118" s="687"/>
      <c r="AN118" s="687"/>
      <c r="AO118" s="688"/>
      <c r="AP118" s="623"/>
      <c r="AQ118" s="686"/>
      <c r="AR118" s="687"/>
      <c r="AS118" s="687"/>
      <c r="AT118" s="687"/>
      <c r="AU118" s="687"/>
      <c r="AV118" s="687"/>
      <c r="AW118" s="687"/>
      <c r="AX118" s="687"/>
      <c r="AY118" s="687"/>
      <c r="AZ118" s="687"/>
      <c r="BA118" s="687"/>
      <c r="BB118" s="687"/>
      <c r="BC118" s="687"/>
      <c r="BD118" s="687"/>
      <c r="BE118" s="687"/>
      <c r="BF118" s="687"/>
      <c r="BG118" s="687"/>
      <c r="BH118" s="687"/>
      <c r="BI118" s="687"/>
      <c r="BJ118" s="687"/>
      <c r="BK118" s="687"/>
      <c r="BL118" s="687"/>
      <c r="BM118" s="687"/>
      <c r="BN118" s="687"/>
      <c r="BO118" s="687"/>
      <c r="BP118" s="687"/>
      <c r="BQ118" s="687"/>
      <c r="BR118" s="687"/>
      <c r="BS118" s="687"/>
      <c r="BT118" s="688"/>
      <c r="BU118" s="163"/>
    </row>
    <row r="119" spans="2:73" ht="15.75">
      <c r="B119" s="682"/>
      <c r="C119" s="682"/>
      <c r="D119" s="682"/>
      <c r="E119" s="682"/>
      <c r="F119" s="682"/>
      <c r="G119" s="682"/>
      <c r="H119" s="682"/>
      <c r="I119" s="634"/>
      <c r="J119" s="634"/>
      <c r="K119" s="623"/>
      <c r="L119" s="686"/>
      <c r="M119" s="687"/>
      <c r="N119" s="687"/>
      <c r="O119" s="687"/>
      <c r="P119" s="687"/>
      <c r="Q119" s="687"/>
      <c r="R119" s="687"/>
      <c r="S119" s="687"/>
      <c r="T119" s="687"/>
      <c r="U119" s="687"/>
      <c r="V119" s="687"/>
      <c r="W119" s="687"/>
      <c r="X119" s="687"/>
      <c r="Y119" s="687"/>
      <c r="Z119" s="687"/>
      <c r="AA119" s="687"/>
      <c r="AB119" s="687"/>
      <c r="AC119" s="687"/>
      <c r="AD119" s="687"/>
      <c r="AE119" s="687"/>
      <c r="AF119" s="687"/>
      <c r="AG119" s="687"/>
      <c r="AH119" s="687"/>
      <c r="AI119" s="687"/>
      <c r="AJ119" s="687"/>
      <c r="AK119" s="687"/>
      <c r="AL119" s="687"/>
      <c r="AM119" s="687"/>
      <c r="AN119" s="687"/>
      <c r="AO119" s="688"/>
      <c r="AP119" s="623"/>
      <c r="AQ119" s="686"/>
      <c r="AR119" s="687"/>
      <c r="AS119" s="687"/>
      <c r="AT119" s="687"/>
      <c r="AU119" s="687"/>
      <c r="AV119" s="687"/>
      <c r="AW119" s="687"/>
      <c r="AX119" s="687"/>
      <c r="AY119" s="687"/>
      <c r="AZ119" s="687"/>
      <c r="BA119" s="687"/>
      <c r="BB119" s="687"/>
      <c r="BC119" s="687"/>
      <c r="BD119" s="687"/>
      <c r="BE119" s="687"/>
      <c r="BF119" s="687"/>
      <c r="BG119" s="687"/>
      <c r="BH119" s="687"/>
      <c r="BI119" s="687"/>
      <c r="BJ119" s="687"/>
      <c r="BK119" s="687"/>
      <c r="BL119" s="687"/>
      <c r="BM119" s="687"/>
      <c r="BN119" s="687"/>
      <c r="BO119" s="687"/>
      <c r="BP119" s="687"/>
      <c r="BQ119" s="687"/>
      <c r="BR119" s="687"/>
      <c r="BS119" s="687"/>
      <c r="BT119" s="688"/>
      <c r="BU119" s="163"/>
    </row>
    <row r="120" spans="2:72" ht="15">
      <c r="B120" s="682"/>
      <c r="C120" s="682"/>
      <c r="D120" s="682"/>
      <c r="E120" s="682"/>
      <c r="F120" s="682"/>
      <c r="G120" s="682"/>
      <c r="H120" s="682"/>
      <c r="I120" s="634"/>
      <c r="J120" s="634"/>
      <c r="K120" s="623"/>
      <c r="L120" s="686"/>
      <c r="M120" s="687"/>
      <c r="N120" s="687"/>
      <c r="O120" s="687"/>
      <c r="P120" s="687"/>
      <c r="Q120" s="687"/>
      <c r="R120" s="687"/>
      <c r="S120" s="687"/>
      <c r="T120" s="687"/>
      <c r="U120" s="687"/>
      <c r="V120" s="687"/>
      <c r="W120" s="687"/>
      <c r="X120" s="687"/>
      <c r="Y120" s="687"/>
      <c r="Z120" s="687"/>
      <c r="AA120" s="687"/>
      <c r="AB120" s="687"/>
      <c r="AC120" s="687"/>
      <c r="AD120" s="687"/>
      <c r="AE120" s="687"/>
      <c r="AF120" s="687"/>
      <c r="AG120" s="687"/>
      <c r="AH120" s="687"/>
      <c r="AI120" s="687"/>
      <c r="AJ120" s="687"/>
      <c r="AK120" s="687"/>
      <c r="AL120" s="687"/>
      <c r="AM120" s="687"/>
      <c r="AN120" s="687"/>
      <c r="AO120" s="688"/>
      <c r="AP120" s="623"/>
      <c r="AQ120" s="686"/>
      <c r="AR120" s="687"/>
      <c r="AS120" s="687"/>
      <c r="AT120" s="687"/>
      <c r="AU120" s="687"/>
      <c r="AV120" s="687"/>
      <c r="AW120" s="687"/>
      <c r="AX120" s="687"/>
      <c r="AY120" s="687"/>
      <c r="AZ120" s="687"/>
      <c r="BA120" s="687"/>
      <c r="BB120" s="687"/>
      <c r="BC120" s="687"/>
      <c r="BD120" s="687"/>
      <c r="BE120" s="687"/>
      <c r="BF120" s="687"/>
      <c r="BG120" s="687"/>
      <c r="BH120" s="687"/>
      <c r="BI120" s="687"/>
      <c r="BJ120" s="687"/>
      <c r="BK120" s="687"/>
      <c r="BL120" s="687"/>
      <c r="BM120" s="687"/>
      <c r="BN120" s="687"/>
      <c r="BO120" s="687"/>
      <c r="BP120" s="687"/>
      <c r="BQ120" s="687"/>
      <c r="BR120" s="687"/>
      <c r="BS120" s="687"/>
      <c r="BT120" s="688"/>
    </row>
    <row r="121" spans="2:73" ht="15.75">
      <c r="B121" s="682"/>
      <c r="C121" s="682"/>
      <c r="D121" s="682"/>
      <c r="E121" s="682"/>
      <c r="F121" s="682"/>
      <c r="G121" s="682"/>
      <c r="H121" s="682"/>
      <c r="I121" s="634"/>
      <c r="J121" s="634"/>
      <c r="K121" s="623"/>
      <c r="L121" s="686"/>
      <c r="M121" s="687"/>
      <c r="N121" s="687"/>
      <c r="O121" s="687"/>
      <c r="P121" s="687"/>
      <c r="Q121" s="687"/>
      <c r="R121" s="687"/>
      <c r="S121" s="687"/>
      <c r="T121" s="687"/>
      <c r="U121" s="687"/>
      <c r="V121" s="687"/>
      <c r="W121" s="687"/>
      <c r="X121" s="687"/>
      <c r="Y121" s="687"/>
      <c r="Z121" s="687"/>
      <c r="AA121" s="687"/>
      <c r="AB121" s="687"/>
      <c r="AC121" s="687"/>
      <c r="AD121" s="687"/>
      <c r="AE121" s="687"/>
      <c r="AF121" s="687"/>
      <c r="AG121" s="687"/>
      <c r="AH121" s="687"/>
      <c r="AI121" s="687"/>
      <c r="AJ121" s="687"/>
      <c r="AK121" s="687"/>
      <c r="AL121" s="687"/>
      <c r="AM121" s="687"/>
      <c r="AN121" s="687"/>
      <c r="AO121" s="688"/>
      <c r="AP121" s="623"/>
      <c r="AQ121" s="686"/>
      <c r="AR121" s="687"/>
      <c r="AS121" s="687"/>
      <c r="AT121" s="687"/>
      <c r="AU121" s="687"/>
      <c r="AV121" s="687"/>
      <c r="AW121" s="687"/>
      <c r="AX121" s="687"/>
      <c r="AY121" s="687"/>
      <c r="AZ121" s="687"/>
      <c r="BA121" s="687"/>
      <c r="BB121" s="687"/>
      <c r="BC121" s="687"/>
      <c r="BD121" s="687"/>
      <c r="BE121" s="687"/>
      <c r="BF121" s="687"/>
      <c r="BG121" s="687"/>
      <c r="BH121" s="687"/>
      <c r="BI121" s="687"/>
      <c r="BJ121" s="687"/>
      <c r="BK121" s="687"/>
      <c r="BL121" s="687"/>
      <c r="BM121" s="687"/>
      <c r="BN121" s="687"/>
      <c r="BO121" s="687"/>
      <c r="BP121" s="687"/>
      <c r="BQ121" s="687"/>
      <c r="BR121" s="687"/>
      <c r="BS121" s="687"/>
      <c r="BT121" s="688"/>
      <c r="BU121" s="163"/>
    </row>
    <row r="122" spans="2:73" ht="15.75">
      <c r="B122" s="682"/>
      <c r="C122" s="682"/>
      <c r="D122" s="682"/>
      <c r="E122" s="682"/>
      <c r="F122" s="682"/>
      <c r="G122" s="682"/>
      <c r="H122" s="682"/>
      <c r="I122" s="634"/>
      <c r="J122" s="634"/>
      <c r="K122" s="623"/>
      <c r="L122" s="689"/>
      <c r="M122" s="690"/>
      <c r="N122" s="690"/>
      <c r="O122" s="690"/>
      <c r="P122" s="690"/>
      <c r="Q122" s="690"/>
      <c r="R122" s="690"/>
      <c r="S122" s="690"/>
      <c r="T122" s="690"/>
      <c r="U122" s="690"/>
      <c r="V122" s="690"/>
      <c r="W122" s="690"/>
      <c r="X122" s="690"/>
      <c r="Y122" s="690"/>
      <c r="Z122" s="690"/>
      <c r="AA122" s="690"/>
      <c r="AB122" s="690"/>
      <c r="AC122" s="690"/>
      <c r="AD122" s="690"/>
      <c r="AE122" s="690"/>
      <c r="AF122" s="690"/>
      <c r="AG122" s="690"/>
      <c r="AH122" s="690"/>
      <c r="AI122" s="690"/>
      <c r="AJ122" s="690"/>
      <c r="AK122" s="690"/>
      <c r="AL122" s="690"/>
      <c r="AM122" s="690"/>
      <c r="AN122" s="690"/>
      <c r="AO122" s="691"/>
      <c r="AP122" s="623"/>
      <c r="AQ122" s="689"/>
      <c r="AR122" s="690"/>
      <c r="AS122" s="690"/>
      <c r="AT122" s="690"/>
      <c r="AU122" s="690"/>
      <c r="AV122" s="690"/>
      <c r="AW122" s="690"/>
      <c r="AX122" s="690"/>
      <c r="AY122" s="690"/>
      <c r="AZ122" s="690"/>
      <c r="BA122" s="690"/>
      <c r="BB122" s="690"/>
      <c r="BC122" s="690"/>
      <c r="BD122" s="690"/>
      <c r="BE122" s="690"/>
      <c r="BF122" s="690"/>
      <c r="BG122" s="690"/>
      <c r="BH122" s="690"/>
      <c r="BI122" s="690"/>
      <c r="BJ122" s="690"/>
      <c r="BK122" s="690"/>
      <c r="BL122" s="690"/>
      <c r="BM122" s="690"/>
      <c r="BN122" s="690"/>
      <c r="BO122" s="690"/>
      <c r="BP122" s="690"/>
      <c r="BQ122" s="690"/>
      <c r="BR122" s="690"/>
      <c r="BS122" s="690"/>
      <c r="BT122" s="691"/>
      <c r="BU122" s="163"/>
    </row>
  </sheetData>
  <autoFilter ref="C26:BT26">
    <sortState ref="C26:BT42">
      <sortCondition sortBy="value" ref="H26:H42"/>
    </sortState>
  </autoFilter>
  <mergeCells count="1">
    <mergeCell ref="C24:G24"/>
  </mergeCells>
  <conditionalFormatting sqref="L27:AO69 AQ37:BT71">
    <cfRule type="cellIs" priority="12" dxfId="0" operator="equal">
      <formula>0</formula>
    </cfRule>
  </conditionalFormatting>
  <conditionalFormatting sqref="L110:AO122 AQ108:BT122">
    <cfRule type="cellIs" priority="9" dxfId="0" operator="equal">
      <formula>0</formula>
    </cfRule>
  </conditionalFormatting>
  <conditionalFormatting sqref="L74:AO86 AQ72:BT88">
    <cfRule type="cellIs" priority="11" dxfId="0" operator="equal">
      <formula>0</formula>
    </cfRule>
  </conditionalFormatting>
  <conditionalFormatting sqref="L91:AO105 AQ89:BT107">
    <cfRule type="cellIs" priority="10" dxfId="0" operator="equal">
      <formula>0</formula>
    </cfRule>
  </conditionalFormatting>
  <conditionalFormatting sqref="L27:AO32">
    <cfRule type="cellIs" priority="8" dxfId="0" operator="equal">
      <formula>0</formula>
    </cfRule>
  </conditionalFormatting>
  <conditionalFormatting sqref="L33:AO43 AQ41:BT43">
    <cfRule type="cellIs" priority="7" dxfId="0" operator="equal">
      <formula>0</formula>
    </cfRule>
  </conditionalFormatting>
  <conditionalFormatting sqref="L70:AO73">
    <cfRule type="cellIs" priority="6" dxfId="0" operator="equal">
      <formula>0</formula>
    </cfRule>
  </conditionalFormatting>
  <conditionalFormatting sqref="L87:AO90">
    <cfRule type="cellIs" priority="5" dxfId="0" operator="equal">
      <formula>0</formula>
    </cfRule>
  </conditionalFormatting>
  <conditionalFormatting sqref="L106:AO109">
    <cfRule type="cellIs" priority="4" dxfId="0" operator="equal">
      <formula>0</formula>
    </cfRule>
  </conditionalFormatting>
  <conditionalFormatting sqref="AQ27:BT28">
    <cfRule type="cellIs" priority="3" dxfId="0" operator="equal">
      <formula>0</formula>
    </cfRule>
  </conditionalFormatting>
  <conditionalFormatting sqref="AQ29:BT40">
    <cfRule type="cellIs" priority="1" dxfId="0" operator="equal">
      <formula>0</formula>
    </cfRule>
  </conditionalFormatting>
  <dataValidations count="2">
    <dataValidation type="list" allowBlank="1" showInputMessage="1" showErrorMessage="1" sqref="I27:I1048576">
      <formula1>#REF!</formula1>
    </dataValidation>
    <dataValidation type="list" allowBlank="1" showInputMessage="1" showErrorMessage="1" sqref="J27:J1048576">
      <formula1>#REF!</formula1>
    </dataValidation>
  </dataValidations>
  <pageMargins left="0.7" right="0.7" top="0.75" bottom="0.75" header="0.3" footer="0.3"/>
  <pageSetup fitToWidth="3" orientation="landscape" scale="43" r:id="rId2"/>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B13:V70"/>
  <sheetViews>
    <sheetView tabSelected="1" zoomScale="90" zoomScaleNormal="90" workbookViewId="0" topLeftCell="A1">
      <selection pane="topLeft" activeCell="F6" sqref="F6"/>
    </sheetView>
  </sheetViews>
  <sheetFormatPr defaultColWidth="9.14428571428571" defaultRowHeight="15"/>
  <cols>
    <col min="1" max="1" width="9.14285714285714" style="12"/>
    <col min="2" max="22" width="9.14285714285714" style="12"/>
    <col min="23" max="16384" width="9.14285714285714" style="12"/>
  </cols>
  <sheetData>
    <row r="12" ht="24" customHeight="1"/>
    <row r="13" spans="2:2" ht="15.75">
      <c r="B13" s="578" t="s">
        <v>426</v>
      </c>
    </row>
    <row r="14" spans="2:2" ht="15.75">
      <c r="B14" s="578"/>
    </row>
    <row r="15" spans="2:22" s="658" customFormat="1" ht="27" customHeight="1">
      <c r="B15" s="656" t="s">
        <v>565</v>
      </c>
      <c r="C15" s="657"/>
      <c r="D15" s="657"/>
      <c r="E15" s="657"/>
      <c r="F15" s="657"/>
      <c r="G15" s="657"/>
      <c r="H15" s="657"/>
      <c r="I15" s="657"/>
      <c r="J15" s="657"/>
      <c r="K15" s="657"/>
      <c r="L15" s="657"/>
      <c r="M15" s="657"/>
      <c r="N15" s="657"/>
      <c r="O15" s="657"/>
      <c r="P15" s="657"/>
      <c r="Q15" s="657"/>
      <c r="R15" s="657"/>
      <c r="S15" s="657"/>
      <c r="T15" s="657"/>
      <c r="U15" s="657"/>
      <c r="V15" s="657"/>
    </row>
    <row r="16" ht="15"/>
    <row r="17" ht="15"/>
    <row r="18" ht="15"/>
    <row r="19" ht="15"/>
    <row r="20" spans="9:13" ht="15">
      <c r="I20" s="731" t="s">
        <v>582</v>
      </c>
      <c r="J20" s="731"/>
      <c r="K20" s="731"/>
      <c r="L20" s="731"/>
      <c r="M20" s="732"/>
    </row>
    <row r="21" spans="9:13" ht="15">
      <c r="I21" s="731" t="s">
        <v>206</v>
      </c>
      <c r="J21" s="731" t="s">
        <v>583</v>
      </c>
      <c r="K21" s="731" t="s">
        <v>584</v>
      </c>
      <c r="L21" s="731" t="s">
        <v>585</v>
      </c>
      <c r="M21" s="732"/>
    </row>
    <row r="22" spans="9:13" ht="15">
      <c r="I22" s="733">
        <v>2011</v>
      </c>
      <c r="J22" s="734"/>
      <c r="K22" s="735">
        <v>0.75</v>
      </c>
      <c r="L22" s="733"/>
      <c r="M22" s="732"/>
    </row>
    <row r="23" spans="9:13" ht="15">
      <c r="I23" s="733">
        <v>2012</v>
      </c>
      <c r="J23" s="734"/>
      <c r="K23" s="735">
        <v>0.77</v>
      </c>
      <c r="L23" s="736">
        <f>J23*K23</f>
        <v>0</v>
      </c>
      <c r="M23" s="732"/>
    </row>
    <row r="24" spans="9:13" ht="15">
      <c r="I24" s="733">
        <v>2013</v>
      </c>
      <c r="J24" s="734"/>
      <c r="K24" s="735">
        <v>0.68</v>
      </c>
      <c r="L24" s="736">
        <f>J24*K24</f>
        <v>0</v>
      </c>
      <c r="M24" s="732"/>
    </row>
    <row r="25" spans="9:13" ht="15">
      <c r="I25" s="733">
        <v>2014</v>
      </c>
      <c r="J25" s="734"/>
      <c r="K25" s="735">
        <v>0.72</v>
      </c>
      <c r="L25" s="736">
        <f>J25*K25</f>
        <v>0</v>
      </c>
      <c r="M25" s="732"/>
    </row>
    <row r="26" spans="9:13" ht="15">
      <c r="I26" s="733">
        <v>2015</v>
      </c>
      <c r="J26" s="734">
        <v>106605</v>
      </c>
      <c r="K26" s="737">
        <v>0.86020045632537068</v>
      </c>
      <c r="L26" s="736">
        <f>J26*K26</f>
        <v>91701.669646566137</v>
      </c>
      <c r="M26" s="732"/>
    </row>
    <row r="27" spans="9:13" ht="15">
      <c r="I27" s="733">
        <v>2016</v>
      </c>
      <c r="J27" s="734">
        <v>4004783</v>
      </c>
      <c r="K27" s="737">
        <v>0.82651641113410901</v>
      </c>
      <c r="L27" s="736">
        <f>J27*K27</f>
        <v>3310018.8725308906</v>
      </c>
      <c r="M27" s="732"/>
    </row>
    <row r="28" spans="9:13" ht="15">
      <c r="I28" s="731" t="s">
        <v>586</v>
      </c>
      <c r="J28" s="731"/>
      <c r="K28" s="731"/>
      <c r="L28" s="732"/>
      <c r="M28" s="859" t="s">
        <v>587</v>
      </c>
    </row>
    <row r="29" spans="9:13" ht="51.75">
      <c r="I29" s="738" t="s">
        <v>62</v>
      </c>
      <c r="J29" s="738" t="s">
        <v>588</v>
      </c>
      <c r="K29" s="738" t="s">
        <v>589</v>
      </c>
      <c r="L29" s="738" t="s">
        <v>584</v>
      </c>
      <c r="M29" s="860"/>
    </row>
    <row r="30" spans="9:13" ht="15">
      <c r="I30" s="739" t="s">
        <v>590</v>
      </c>
      <c r="J30" s="740"/>
      <c r="K30" s="741"/>
      <c r="L30" s="741"/>
      <c r="M30" s="741"/>
    </row>
    <row r="31" spans="9:13" ht="15">
      <c r="I31" s="742">
        <v>42035</v>
      </c>
      <c r="J31" s="735"/>
      <c r="K31" s="733"/>
      <c r="L31" s="743">
        <v>0.83986928104575165</v>
      </c>
      <c r="M31" s="733">
        <f t="shared" si="0" ref="M31:M42">K31*L31</f>
        <v>0</v>
      </c>
    </row>
    <row r="32" spans="9:13" ht="15">
      <c r="I32" s="742">
        <v>42063</v>
      </c>
      <c r="J32" s="735"/>
      <c r="K32" s="733"/>
      <c r="L32" s="743">
        <v>0.83986928104575165</v>
      </c>
      <c r="M32" s="733">
        <f>K32*L32</f>
        <v>0</v>
      </c>
    </row>
    <row r="33" spans="9:13" ht="15">
      <c r="I33" s="742">
        <v>42094</v>
      </c>
      <c r="J33" s="735"/>
      <c r="K33" s="733"/>
      <c r="L33" s="743">
        <v>0.83986928104575165</v>
      </c>
      <c r="M33" s="733">
        <f>K33*L33</f>
        <v>0</v>
      </c>
    </row>
    <row r="34" spans="9:13" ht="15">
      <c r="I34" s="742">
        <v>42124</v>
      </c>
      <c r="J34" s="735"/>
      <c r="K34" s="733"/>
      <c r="L34" s="743">
        <v>0.83986928104575165</v>
      </c>
      <c r="M34" s="733">
        <f>K34*L34</f>
        <v>0</v>
      </c>
    </row>
    <row r="35" spans="9:13" ht="15">
      <c r="I35" s="742">
        <v>42155</v>
      </c>
      <c r="J35" s="735"/>
      <c r="K35" s="733"/>
      <c r="L35" s="743">
        <v>0.83986928104575165</v>
      </c>
      <c r="M35" s="733">
        <f>K35*L35</f>
        <v>0</v>
      </c>
    </row>
    <row r="36" spans="9:13" ht="15">
      <c r="I36" s="742">
        <v>42185</v>
      </c>
      <c r="J36" s="735"/>
      <c r="K36" s="733"/>
      <c r="L36" s="743">
        <v>0.83986928104575165</v>
      </c>
      <c r="M36" s="733">
        <f>K36*L36</f>
        <v>0</v>
      </c>
    </row>
    <row r="37" spans="9:13" ht="15">
      <c r="I37" s="742">
        <v>42216</v>
      </c>
      <c r="J37" s="735"/>
      <c r="K37" s="733"/>
      <c r="L37" s="743">
        <v>0.83986928104575165</v>
      </c>
      <c r="M37" s="733">
        <f>K37*L37</f>
        <v>0</v>
      </c>
    </row>
    <row r="38" spans="9:13" ht="15">
      <c r="I38" s="742">
        <v>42247</v>
      </c>
      <c r="J38" s="735"/>
      <c r="K38" s="733"/>
      <c r="L38" s="743">
        <v>0.83986928104575165</v>
      </c>
      <c r="M38" s="733">
        <f>K38*L38</f>
        <v>0</v>
      </c>
    </row>
    <row r="39" spans="9:13" ht="15">
      <c r="I39" s="742">
        <v>42277</v>
      </c>
      <c r="J39" s="735"/>
      <c r="K39" s="733"/>
      <c r="L39" s="743">
        <v>0.83986928104575165</v>
      </c>
      <c r="M39" s="733">
        <f>K39*L39</f>
        <v>0</v>
      </c>
    </row>
    <row r="40" spans="9:13" ht="15">
      <c r="I40" s="742">
        <v>42308</v>
      </c>
      <c r="J40" s="735"/>
      <c r="K40" s="733"/>
      <c r="L40" s="743">
        <v>0.83986928104575165</v>
      </c>
      <c r="M40" s="733">
        <f>K40*L40</f>
        <v>0</v>
      </c>
    </row>
    <row r="41" spans="9:13" ht="15">
      <c r="I41" s="742">
        <v>42338</v>
      </c>
      <c r="J41" s="735">
        <v>1782</v>
      </c>
      <c r="K41" s="733"/>
      <c r="L41" s="743">
        <v>0.83986928104575165</v>
      </c>
      <c r="M41" s="733">
        <f>K41*L41</f>
        <v>0</v>
      </c>
    </row>
    <row r="42" spans="9:13" ht="15">
      <c r="I42" s="742">
        <v>42369</v>
      </c>
      <c r="J42" s="735">
        <v>1688.617</v>
      </c>
      <c r="K42" s="733">
        <f>J$41-J42</f>
        <v>93.383000000000038</v>
      </c>
      <c r="L42" s="743">
        <v>0.83986928104575165</v>
      </c>
      <c r="M42" s="744">
        <f>K42*L42</f>
        <v>78.429513071895457</v>
      </c>
    </row>
    <row r="43" spans="9:13" ht="15">
      <c r="I43" s="739" t="s">
        <v>591</v>
      </c>
      <c r="J43" s="740"/>
      <c r="K43" s="741">
        <f>SUM(K31:K42)</f>
        <v>93.383000000000038</v>
      </c>
      <c r="L43" s="741"/>
      <c r="M43" s="745">
        <f>SUM(M31:M42)</f>
        <v>78.429513071895457</v>
      </c>
    </row>
    <row r="44" spans="9:13" ht="15">
      <c r="I44" s="746" t="s">
        <v>592</v>
      </c>
      <c r="J44" s="747"/>
      <c r="K44" s="748"/>
      <c r="L44" s="748"/>
      <c r="M44" s="749"/>
    </row>
    <row r="45" spans="9:13" ht="15">
      <c r="I45" s="750">
        <v>2016</v>
      </c>
      <c r="J45" s="747"/>
      <c r="K45" s="748"/>
      <c r="L45" s="748"/>
      <c r="M45" s="749">
        <f>M42*12</f>
        <v>941.15415686274548</v>
      </c>
    </row>
    <row r="46" spans="9:13" ht="15">
      <c r="I46" s="750">
        <v>2017</v>
      </c>
      <c r="J46" s="747"/>
      <c r="K46" s="748"/>
      <c r="L46" s="748"/>
      <c r="M46" s="749">
        <f>M45</f>
        <v>941.15415686274548</v>
      </c>
    </row>
    <row r="47" spans="9:13" ht="15">
      <c r="I47" s="750">
        <v>2018</v>
      </c>
      <c r="J47" s="747"/>
      <c r="K47" s="748"/>
      <c r="L47" s="748"/>
      <c r="M47" s="749">
        <f>M46</f>
        <v>941.15415686274548</v>
      </c>
    </row>
    <row r="48" spans="9:13" ht="15">
      <c r="I48" s="750">
        <v>2019</v>
      </c>
      <c r="J48" s="747"/>
      <c r="K48" s="748"/>
      <c r="L48" s="748"/>
      <c r="M48" s="749">
        <f>M47</f>
        <v>941.15415686274548</v>
      </c>
    </row>
    <row r="49" spans="9:13" ht="15">
      <c r="I49" s="750">
        <v>2020</v>
      </c>
      <c r="J49" s="747"/>
      <c r="K49" s="748"/>
      <c r="L49" s="748"/>
      <c r="M49" s="749">
        <f>M48</f>
        <v>941.15415686274548</v>
      </c>
    </row>
    <row r="50" spans="8:13" ht="15">
      <c r="H50" s="16"/>
      <c r="I50" s="751"/>
      <c r="J50" s="752"/>
      <c r="K50" s="753"/>
      <c r="L50" s="753"/>
      <c r="M50" s="754"/>
    </row>
    <row r="51" spans="9:13" ht="15">
      <c r="I51" s="742">
        <v>42400</v>
      </c>
      <c r="J51" s="735">
        <v>1469.325</v>
      </c>
      <c r="K51" s="733">
        <f>$J$41-J51</f>
        <v>312.67499999999995</v>
      </c>
      <c r="L51" s="743">
        <v>0.81673306772908405</v>
      </c>
      <c r="M51" s="744">
        <f t="shared" si="1" ref="M51:M62">K51*L51</f>
        <v>255.37201195219132</v>
      </c>
    </row>
    <row r="52" spans="9:13" ht="15">
      <c r="I52" s="742">
        <v>42429</v>
      </c>
      <c r="J52" s="735">
        <v>1448.4570000000001</v>
      </c>
      <c r="K52" s="733">
        <f t="shared" si="2" ref="K52:K62">$J$41-J52</f>
        <v>333.54299999999989</v>
      </c>
      <c r="L52" s="743">
        <v>0.81673306772908405</v>
      </c>
      <c r="M52" s="744">
        <f>K52*L52</f>
        <v>272.41559760956181</v>
      </c>
    </row>
    <row r="53" spans="9:13" ht="15">
      <c r="I53" s="742">
        <v>42460</v>
      </c>
      <c r="J53" s="735">
        <v>1447.545</v>
      </c>
      <c r="K53" s="733">
        <f>$J$41-J53</f>
        <v>334.45499999999993</v>
      </c>
      <c r="L53" s="743">
        <v>0.81673306772908405</v>
      </c>
      <c r="M53" s="744">
        <f>K53*L53</f>
        <v>273.16045816733077</v>
      </c>
    </row>
    <row r="54" spans="9:13" ht="15">
      <c r="I54" s="742">
        <v>42490</v>
      </c>
      <c r="J54" s="735">
        <v>1446.7090000000001</v>
      </c>
      <c r="K54" s="733">
        <f>$J$41-J54</f>
        <v>335.29099999999994</v>
      </c>
      <c r="L54" s="743">
        <v>0.81673306772908405</v>
      </c>
      <c r="M54" s="744">
        <f>K54*L54</f>
        <v>273.84324701195226</v>
      </c>
    </row>
    <row r="55" spans="9:13" ht="15">
      <c r="I55" s="742">
        <v>42521</v>
      </c>
      <c r="J55" s="735">
        <v>1437.65</v>
      </c>
      <c r="K55" s="733">
        <f>$J$41-J55</f>
        <v>344.34999999999991</v>
      </c>
      <c r="L55" s="743">
        <v>0.81673306772908405</v>
      </c>
      <c r="M55" s="744">
        <f>K55*L55</f>
        <v>281.24203187251004</v>
      </c>
    </row>
    <row r="56" spans="9:13" ht="15">
      <c r="I56" s="742">
        <v>42551</v>
      </c>
      <c r="J56" s="735">
        <v>1345.08</v>
      </c>
      <c r="K56" s="733">
        <f>$J$41-J56</f>
        <v>436.92000000000007</v>
      </c>
      <c r="L56" s="743">
        <v>0.81673306772908405</v>
      </c>
      <c r="M56" s="744">
        <f>K56*L56</f>
        <v>356.84701195219145</v>
      </c>
    </row>
    <row r="57" spans="9:13" ht="15">
      <c r="I57" s="742">
        <v>42582</v>
      </c>
      <c r="J57" s="735">
        <v>1260.3499999999999</v>
      </c>
      <c r="K57" s="733">
        <f>$J$41-J57</f>
        <v>521.65000000000009</v>
      </c>
      <c r="L57" s="743">
        <v>0.81673306772908405</v>
      </c>
      <c r="M57" s="744">
        <f>K57*L57</f>
        <v>426.04880478087676</v>
      </c>
    </row>
    <row r="58" spans="9:13" ht="15">
      <c r="I58" s="742">
        <v>42613</v>
      </c>
      <c r="J58" s="735">
        <v>1260.3499999999999</v>
      </c>
      <c r="K58" s="733">
        <f>$J$41-J58</f>
        <v>521.65000000000009</v>
      </c>
      <c r="L58" s="743">
        <v>0.81673306772908405</v>
      </c>
      <c r="M58" s="744">
        <f>K58*L58</f>
        <v>426.04880478087676</v>
      </c>
    </row>
    <row r="59" spans="9:13" ht="15">
      <c r="I59" s="742">
        <v>42643</v>
      </c>
      <c r="J59" s="735">
        <v>1260.3499999999999</v>
      </c>
      <c r="K59" s="733">
        <f>$J$41-J59</f>
        <v>521.65000000000009</v>
      </c>
      <c r="L59" s="743">
        <v>0.81673306772908405</v>
      </c>
      <c r="M59" s="744">
        <f>K59*L59</f>
        <v>426.04880478087676</v>
      </c>
    </row>
    <row r="60" spans="9:13" ht="15">
      <c r="I60" s="742">
        <v>42674</v>
      </c>
      <c r="J60" s="735">
        <v>1260.3499999999999</v>
      </c>
      <c r="K60" s="733">
        <f>$J$41-J60</f>
        <v>521.65000000000009</v>
      </c>
      <c r="L60" s="743">
        <v>0.81673306772908405</v>
      </c>
      <c r="M60" s="744">
        <f>K60*L60</f>
        <v>426.04880478087676</v>
      </c>
    </row>
    <row r="61" spans="9:13" ht="15">
      <c r="I61" s="742">
        <v>42704</v>
      </c>
      <c r="J61" s="735">
        <v>1260.3499999999999</v>
      </c>
      <c r="K61" s="733">
        <f>$J$41-J61</f>
        <v>521.65000000000009</v>
      </c>
      <c r="L61" s="743">
        <v>0.81673306772908405</v>
      </c>
      <c r="M61" s="744">
        <f>K61*L61</f>
        <v>426.04880478087676</v>
      </c>
    </row>
    <row r="62" spans="9:13" ht="15">
      <c r="I62" s="742">
        <v>42735</v>
      </c>
      <c r="J62" s="735">
        <v>1260.3499999999999</v>
      </c>
      <c r="K62" s="733">
        <f>$J$41-J62</f>
        <v>521.65000000000009</v>
      </c>
      <c r="L62" s="743">
        <v>0.81673306772908405</v>
      </c>
      <c r="M62" s="744">
        <f>K62*L62</f>
        <v>426.04880478087676</v>
      </c>
    </row>
    <row r="63" spans="9:13" ht="15">
      <c r="I63" s="739" t="s">
        <v>593</v>
      </c>
      <c r="J63" s="740"/>
      <c r="K63" s="741">
        <f>SUM(K51:K62)</f>
        <v>5227.134</v>
      </c>
      <c r="L63" s="741"/>
      <c r="M63" s="745">
        <f>SUM(M51:M62)</f>
        <v>4269.1731872509981</v>
      </c>
    </row>
    <row r="64" spans="9:13" ht="15">
      <c r="I64" s="746" t="s">
        <v>592</v>
      </c>
      <c r="J64" s="747"/>
      <c r="K64" s="748"/>
      <c r="L64" s="748"/>
      <c r="M64" s="749"/>
    </row>
    <row r="65" spans="9:13" ht="15">
      <c r="I65" s="750">
        <v>2017</v>
      </c>
      <c r="J65" s="747"/>
      <c r="K65" s="748"/>
      <c r="L65" s="748"/>
      <c r="M65" s="749">
        <f>M62*12</f>
        <v>5112.5856573705214</v>
      </c>
    </row>
    <row r="66" spans="9:13" ht="15">
      <c r="I66" s="750">
        <v>2018</v>
      </c>
      <c r="J66" s="747"/>
      <c r="K66" s="748"/>
      <c r="L66" s="748"/>
      <c r="M66" s="749">
        <f>M65</f>
        <v>5112.5856573705214</v>
      </c>
    </row>
    <row r="67" spans="9:13" ht="15">
      <c r="I67" s="750">
        <v>2019</v>
      </c>
      <c r="J67" s="747"/>
      <c r="K67" s="748"/>
      <c r="L67" s="748"/>
      <c r="M67" s="749">
        <f>M66</f>
        <v>5112.5856573705214</v>
      </c>
    </row>
    <row r="68" spans="9:13" ht="15">
      <c r="I68" s="750">
        <v>2020</v>
      </c>
      <c r="J68" s="747"/>
      <c r="K68" s="748"/>
      <c r="L68" s="748"/>
      <c r="M68" s="749">
        <f>M67</f>
        <v>5112.5856573705214</v>
      </c>
    </row>
    <row r="69" spans="9:13" ht="15">
      <c r="I69" s="731"/>
      <c r="J69" s="731"/>
      <c r="K69" s="755"/>
      <c r="L69" s="731"/>
      <c r="M69" s="755"/>
    </row>
    <row r="70" spans="9:13" ht="34.9" customHeight="1">
      <c r="I70" s="861" t="s">
        <v>689</v>
      </c>
      <c r="J70" s="861"/>
      <c r="K70" s="861"/>
      <c r="L70" s="861"/>
      <c r="M70" s="861"/>
    </row>
  </sheetData>
  <mergeCells count="2">
    <mergeCell ref="M28:M29"/>
    <mergeCell ref="I70:M70"/>
  </mergeCells>
  <pageMargins left="0.7" right="0.7" top="0.75" bottom="0.75" header="0.3" footer="0.3"/>
  <pageSetup fitToHeight="5" orientation="portrait" scale="41" r:id="rId2"/>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B13:V109"/>
  <sheetViews>
    <sheetView showGridLines="0" tabSelected="1" zoomScale="90" zoomScaleNormal="90" workbookViewId="0" topLeftCell="A84">
      <selection pane="topLeft" activeCell="F6" sqref="F6"/>
    </sheetView>
  </sheetViews>
  <sheetFormatPr defaultColWidth="9.14428571428571" defaultRowHeight="15"/>
  <cols>
    <col min="1" max="7" width="9.14285714285714" style="12"/>
    <col min="8" max="8" width="55.4285714285714" style="12" customWidth="1"/>
    <col min="9" max="9" width="10" style="12" customWidth="1"/>
    <col min="10" max="10" width="63" style="12" customWidth="1"/>
    <col min="11" max="11" width="19.7142857142857" style="12" customWidth="1"/>
    <col min="12" max="22" width="9.14285714285714" style="12"/>
    <col min="23" max="16384" width="9.14285714285714" style="12"/>
  </cols>
  <sheetData>
    <row r="12" ht="24" customHeight="1"/>
    <row r="13" spans="2:2" ht="15.75">
      <c r="B13" s="578" t="s">
        <v>426</v>
      </c>
    </row>
    <row r="14" spans="2:2" ht="15.75">
      <c r="B14" s="578"/>
    </row>
    <row r="15" spans="2:22" s="658" customFormat="1" ht="27" customHeight="1">
      <c r="B15" s="656" t="s">
        <v>661</v>
      </c>
      <c r="C15" s="657"/>
      <c r="D15" s="657"/>
      <c r="E15" s="657"/>
      <c r="F15" s="657"/>
      <c r="G15" s="657"/>
      <c r="H15" s="657"/>
      <c r="I15" s="657"/>
      <c r="J15" s="657"/>
      <c r="K15" s="657"/>
      <c r="L15" s="657"/>
      <c r="M15" s="657"/>
      <c r="N15" s="657"/>
      <c r="O15" s="657"/>
      <c r="P15" s="657"/>
      <c r="Q15" s="657"/>
      <c r="R15" s="657"/>
      <c r="S15" s="657"/>
      <c r="T15" s="657"/>
      <c r="U15" s="657"/>
      <c r="V15" s="657"/>
    </row>
    <row r="16" ht="15"/>
    <row r="17" spans="8:11" ht="15">
      <c r="H17" s="757" t="s">
        <v>657</v>
      </c>
      <c r="I17" s="764" t="s">
        <v>658</v>
      </c>
      <c r="J17" s="757" t="s">
        <v>189</v>
      </c>
      <c r="K17" s="757" t="s">
        <v>659</v>
      </c>
    </row>
    <row r="18" spans="8:11" ht="15">
      <c r="H18" s="758" t="s">
        <v>423</v>
      </c>
      <c r="I18" s="765">
        <v>1</v>
      </c>
      <c r="J18" s="759" t="s">
        <v>108</v>
      </c>
      <c r="K18" s="759">
        <v>0</v>
      </c>
    </row>
    <row r="19" spans="8:11" ht="15">
      <c r="H19" s="760" t="s">
        <v>423</v>
      </c>
      <c r="I19" s="766">
        <v>2</v>
      </c>
      <c r="J19" s="756" t="s">
        <v>594</v>
      </c>
      <c r="K19" s="756">
        <v>0</v>
      </c>
    </row>
    <row r="20" spans="8:11" ht="15">
      <c r="H20" s="758" t="s">
        <v>423</v>
      </c>
      <c r="I20" s="758">
        <v>3</v>
      </c>
      <c r="J20" s="758" t="s">
        <v>595</v>
      </c>
      <c r="K20" s="759">
        <v>0</v>
      </c>
    </row>
    <row r="21" spans="8:16" ht="15">
      <c r="H21" s="760" t="s">
        <v>423</v>
      </c>
      <c r="I21" s="760">
        <v>4</v>
      </c>
      <c r="J21" s="760" t="s">
        <v>109</v>
      </c>
      <c r="K21" s="761">
        <v>0</v>
      </c>
      <c r="L21"/>
      <c r="M21"/>
      <c r="N21"/>
      <c r="O21"/>
      <c r="P21"/>
    </row>
    <row r="22" spans="8:16" ht="15">
      <c r="H22" s="758" t="s">
        <v>423</v>
      </c>
      <c r="I22" s="758">
        <v>5</v>
      </c>
      <c r="J22" s="758" t="s">
        <v>110</v>
      </c>
      <c r="K22" s="759">
        <v>0</v>
      </c>
      <c r="L22"/>
      <c r="M22"/>
      <c r="N22"/>
      <c r="O22"/>
      <c r="P22"/>
    </row>
    <row r="23" spans="8:16" ht="15">
      <c r="H23" s="760" t="s">
        <v>596</v>
      </c>
      <c r="I23" s="760">
        <v>6</v>
      </c>
      <c r="J23" s="760" t="s">
        <v>111</v>
      </c>
      <c r="K23" s="767">
        <v>12</v>
      </c>
      <c r="L23"/>
      <c r="M23"/>
      <c r="N23"/>
      <c r="O23"/>
      <c r="P23"/>
    </row>
    <row r="24" spans="8:16" ht="15">
      <c r="H24" s="758" t="s">
        <v>596</v>
      </c>
      <c r="I24" s="758">
        <v>7</v>
      </c>
      <c r="J24" s="758" t="s">
        <v>112</v>
      </c>
      <c r="K24" s="759">
        <v>12</v>
      </c>
      <c r="L24"/>
      <c r="M24"/>
      <c r="N24"/>
      <c r="O24"/>
      <c r="P24"/>
    </row>
    <row r="25" spans="8:16" ht="15">
      <c r="H25" s="760" t="s">
        <v>596</v>
      </c>
      <c r="I25" s="760">
        <v>8</v>
      </c>
      <c r="J25" s="760" t="s">
        <v>113</v>
      </c>
      <c r="K25" s="767">
        <v>12</v>
      </c>
      <c r="L25"/>
      <c r="M25"/>
      <c r="N25"/>
      <c r="O25"/>
      <c r="P25"/>
    </row>
    <row r="26" spans="8:16" ht="15">
      <c r="H26" s="758" t="s">
        <v>596</v>
      </c>
      <c r="I26" s="758">
        <v>9</v>
      </c>
      <c r="J26" s="758" t="s">
        <v>114</v>
      </c>
      <c r="K26" s="759">
        <v>12</v>
      </c>
      <c r="L26"/>
      <c r="M26"/>
      <c r="N26"/>
      <c r="O26"/>
      <c r="P26"/>
    </row>
    <row r="27" spans="8:16" ht="15">
      <c r="H27" s="760" t="s">
        <v>596</v>
      </c>
      <c r="I27" s="760">
        <v>10</v>
      </c>
      <c r="J27" s="760" t="s">
        <v>115</v>
      </c>
      <c r="K27" s="767">
        <v>3</v>
      </c>
      <c r="L27"/>
      <c r="M27"/>
      <c r="N27"/>
      <c r="O27"/>
      <c r="P27"/>
    </row>
    <row r="28" spans="8:16" ht="15">
      <c r="H28" s="758" t="s">
        <v>596</v>
      </c>
      <c r="I28" s="758">
        <v>11</v>
      </c>
      <c r="J28" s="758" t="s">
        <v>597</v>
      </c>
      <c r="K28" s="759">
        <v>0</v>
      </c>
      <c r="L28"/>
      <c r="M28"/>
      <c r="N28"/>
      <c r="O28"/>
      <c r="P28"/>
    </row>
    <row r="29" spans="8:16" ht="15">
      <c r="H29" s="760" t="s">
        <v>596</v>
      </c>
      <c r="I29" s="760">
        <v>12</v>
      </c>
      <c r="J29" s="760" t="s">
        <v>116</v>
      </c>
      <c r="K29" s="767">
        <v>12</v>
      </c>
      <c r="L29"/>
      <c r="M29"/>
      <c r="N29"/>
      <c r="O29"/>
      <c r="P29"/>
    </row>
    <row r="30" spans="8:16" ht="15">
      <c r="H30" s="758" t="s">
        <v>596</v>
      </c>
      <c r="I30" s="758">
        <v>13</v>
      </c>
      <c r="J30" s="758" t="s">
        <v>118</v>
      </c>
      <c r="K30" s="759">
        <v>12</v>
      </c>
      <c r="L30"/>
      <c r="M30"/>
      <c r="N30"/>
      <c r="O30"/>
      <c r="P30"/>
    </row>
    <row r="31" spans="8:16" ht="15">
      <c r="H31" s="760" t="s">
        <v>596</v>
      </c>
      <c r="I31" s="760">
        <v>14</v>
      </c>
      <c r="J31" s="760" t="s">
        <v>117</v>
      </c>
      <c r="K31" s="767">
        <v>12</v>
      </c>
      <c r="L31"/>
      <c r="M31"/>
      <c r="N31"/>
      <c r="O31"/>
      <c r="P31"/>
    </row>
    <row r="32" spans="8:16" ht="15">
      <c r="H32" s="758" t="s">
        <v>596</v>
      </c>
      <c r="I32" s="758">
        <v>15</v>
      </c>
      <c r="J32" s="758" t="s">
        <v>598</v>
      </c>
      <c r="K32" s="759">
        <v>12</v>
      </c>
      <c r="L32"/>
      <c r="M32"/>
      <c r="N32"/>
      <c r="O32"/>
      <c r="P32"/>
    </row>
    <row r="33" spans="8:16" ht="15">
      <c r="H33" s="760" t="s">
        <v>596</v>
      </c>
      <c r="I33" s="760">
        <v>16</v>
      </c>
      <c r="J33" s="760" t="s">
        <v>599</v>
      </c>
      <c r="K33" s="767">
        <v>12</v>
      </c>
      <c r="L33"/>
      <c r="M33"/>
      <c r="N33"/>
      <c r="O33"/>
      <c r="P33"/>
    </row>
    <row r="34" spans="8:16" ht="15">
      <c r="H34" s="758" t="s">
        <v>424</v>
      </c>
      <c r="I34" s="758">
        <v>17</v>
      </c>
      <c r="J34" s="758" t="s">
        <v>600</v>
      </c>
      <c r="K34" s="759">
        <v>0</v>
      </c>
      <c r="L34"/>
      <c r="M34"/>
      <c r="N34"/>
      <c r="O34"/>
      <c r="P34"/>
    </row>
    <row r="35" spans="8:16" ht="15">
      <c r="H35" s="760" t="s">
        <v>424</v>
      </c>
      <c r="I35" s="760">
        <v>18</v>
      </c>
      <c r="J35" s="760" t="s">
        <v>601</v>
      </c>
      <c r="K35" s="767">
        <v>0</v>
      </c>
      <c r="L35"/>
      <c r="M35"/>
      <c r="N35"/>
      <c r="O35"/>
      <c r="P35"/>
    </row>
    <row r="36" spans="8:16" ht="15">
      <c r="H36" s="758" t="s">
        <v>424</v>
      </c>
      <c r="I36" s="758">
        <v>19</v>
      </c>
      <c r="J36" s="758" t="s">
        <v>602</v>
      </c>
      <c r="K36" s="759">
        <v>0</v>
      </c>
      <c r="L36"/>
      <c r="M36"/>
      <c r="N36"/>
      <c r="O36"/>
      <c r="P36"/>
    </row>
    <row r="37" spans="8:16" ht="28.5">
      <c r="H37" s="760" t="s">
        <v>424</v>
      </c>
      <c r="I37" s="760">
        <v>20</v>
      </c>
      <c r="J37" s="760" t="s">
        <v>603</v>
      </c>
      <c r="K37" s="767">
        <v>0</v>
      </c>
      <c r="L37"/>
      <c r="M37"/>
      <c r="N37"/>
      <c r="O37"/>
      <c r="P37"/>
    </row>
    <row r="38" spans="8:16" ht="15">
      <c r="H38" s="758" t="s">
        <v>424</v>
      </c>
      <c r="I38" s="758">
        <v>21</v>
      </c>
      <c r="J38" s="758" t="s">
        <v>604</v>
      </c>
      <c r="K38" s="759">
        <v>0</v>
      </c>
      <c r="L38"/>
      <c r="M38"/>
      <c r="N38"/>
      <c r="O38"/>
      <c r="P38"/>
    </row>
    <row r="39" spans="8:16" ht="15">
      <c r="H39" s="760" t="s">
        <v>424</v>
      </c>
      <c r="I39" s="760">
        <v>22</v>
      </c>
      <c r="J39" s="760" t="s">
        <v>605</v>
      </c>
      <c r="K39" s="767">
        <v>0</v>
      </c>
      <c r="L39"/>
      <c r="M39"/>
      <c r="N39"/>
      <c r="O39"/>
      <c r="P39"/>
    </row>
    <row r="40" spans="8:16" ht="15">
      <c r="H40" s="758" t="s">
        <v>424</v>
      </c>
      <c r="I40" s="758">
        <v>23</v>
      </c>
      <c r="J40" s="758" t="s">
        <v>606</v>
      </c>
      <c r="K40" s="759">
        <v>0</v>
      </c>
      <c r="L40"/>
      <c r="M40"/>
      <c r="N40"/>
      <c r="O40"/>
      <c r="P40"/>
    </row>
    <row r="41" spans="8:16" ht="15">
      <c r="H41" s="760" t="s">
        <v>424</v>
      </c>
      <c r="I41" s="760">
        <v>24</v>
      </c>
      <c r="J41" s="760" t="s">
        <v>607</v>
      </c>
      <c r="K41" s="767">
        <v>0</v>
      </c>
      <c r="L41"/>
      <c r="M41"/>
      <c r="N41"/>
      <c r="O41"/>
      <c r="P41"/>
    </row>
    <row r="42" spans="8:16" ht="15">
      <c r="H42" s="758" t="s">
        <v>424</v>
      </c>
      <c r="I42" s="758">
        <v>25</v>
      </c>
      <c r="J42" s="758" t="s">
        <v>608</v>
      </c>
      <c r="K42" s="759">
        <v>0</v>
      </c>
      <c r="L42"/>
      <c r="M42"/>
      <c r="N42"/>
      <c r="O42"/>
      <c r="P42"/>
    </row>
    <row r="43" spans="8:16" ht="15">
      <c r="H43" s="760" t="s">
        <v>424</v>
      </c>
      <c r="I43" s="760">
        <v>26</v>
      </c>
      <c r="J43" s="760" t="s">
        <v>609</v>
      </c>
      <c r="K43" s="767">
        <v>0</v>
      </c>
      <c r="L43"/>
      <c r="M43"/>
      <c r="N43"/>
      <c r="O43"/>
      <c r="P43"/>
    </row>
    <row r="44" spans="8:16" ht="15">
      <c r="H44" s="758" t="s">
        <v>424</v>
      </c>
      <c r="I44" s="758">
        <v>27</v>
      </c>
      <c r="J44" s="758" t="s">
        <v>610</v>
      </c>
      <c r="K44" s="759">
        <v>0</v>
      </c>
      <c r="L44"/>
      <c r="M44"/>
      <c r="N44"/>
      <c r="O44"/>
      <c r="P44"/>
    </row>
    <row r="45" spans="8:16" ht="15">
      <c r="H45" s="760" t="s">
        <v>424</v>
      </c>
      <c r="I45" s="760">
        <v>28</v>
      </c>
      <c r="J45" s="760" t="s">
        <v>119</v>
      </c>
      <c r="K45" s="767">
        <v>0</v>
      </c>
      <c r="L45"/>
      <c r="M45"/>
      <c r="N45"/>
      <c r="O45"/>
      <c r="P45"/>
    </row>
    <row r="46" spans="8:16" ht="28.5">
      <c r="H46" s="758" t="s">
        <v>611</v>
      </c>
      <c r="I46" s="758">
        <v>29</v>
      </c>
      <c r="J46" s="758" t="s">
        <v>612</v>
      </c>
      <c r="K46" s="759">
        <v>0</v>
      </c>
      <c r="L46"/>
      <c r="M46"/>
      <c r="N46"/>
      <c r="O46"/>
      <c r="P46"/>
    </row>
    <row r="47" spans="8:16" ht="28.5">
      <c r="H47" s="760" t="s">
        <v>611</v>
      </c>
      <c r="I47" s="760">
        <v>30</v>
      </c>
      <c r="J47" s="760" t="s">
        <v>613</v>
      </c>
      <c r="K47" s="767">
        <v>0</v>
      </c>
      <c r="L47"/>
      <c r="M47"/>
      <c r="N47"/>
      <c r="O47"/>
      <c r="P47"/>
    </row>
    <row r="48" spans="8:16" ht="15">
      <c r="H48" s="758" t="s">
        <v>611</v>
      </c>
      <c r="I48" s="758">
        <v>31</v>
      </c>
      <c r="J48" s="758" t="s">
        <v>614</v>
      </c>
      <c r="K48" s="759">
        <v>0</v>
      </c>
      <c r="L48"/>
      <c r="M48"/>
      <c r="N48"/>
      <c r="O48"/>
      <c r="P48"/>
    </row>
    <row r="49" spans="8:16" ht="28.5">
      <c r="H49" s="760" t="s">
        <v>611</v>
      </c>
      <c r="I49" s="760">
        <v>32</v>
      </c>
      <c r="J49" s="760" t="s">
        <v>615</v>
      </c>
      <c r="K49" s="767">
        <v>0</v>
      </c>
      <c r="L49"/>
      <c r="M49"/>
      <c r="N49"/>
      <c r="O49"/>
      <c r="P49"/>
    </row>
    <row r="50" spans="8:16" ht="15">
      <c r="H50" s="758" t="s">
        <v>611</v>
      </c>
      <c r="I50" s="758">
        <v>33</v>
      </c>
      <c r="J50" s="758" t="s">
        <v>616</v>
      </c>
      <c r="K50" s="759">
        <v>0</v>
      </c>
      <c r="L50"/>
      <c r="M50"/>
      <c r="N50"/>
      <c r="O50"/>
      <c r="P50"/>
    </row>
    <row r="51" spans="8:16" ht="15">
      <c r="H51" s="760" t="s">
        <v>611</v>
      </c>
      <c r="I51" s="760">
        <v>34</v>
      </c>
      <c r="J51" s="760" t="s">
        <v>617</v>
      </c>
      <c r="K51" s="767">
        <v>12</v>
      </c>
      <c r="L51"/>
      <c r="M51"/>
      <c r="N51"/>
      <c r="O51"/>
      <c r="P51"/>
    </row>
    <row r="52" spans="8:16" ht="15">
      <c r="H52" s="758" t="s">
        <v>611</v>
      </c>
      <c r="I52" s="758">
        <v>35</v>
      </c>
      <c r="J52" s="758" t="s">
        <v>618</v>
      </c>
      <c r="K52" s="759">
        <v>0</v>
      </c>
      <c r="L52"/>
      <c r="M52"/>
      <c r="N52"/>
      <c r="O52"/>
      <c r="P52"/>
    </row>
    <row r="53" spans="8:16" ht="15">
      <c r="H53" s="760" t="s">
        <v>611</v>
      </c>
      <c r="I53" s="760">
        <v>36</v>
      </c>
      <c r="J53" s="760" t="s">
        <v>619</v>
      </c>
      <c r="K53" s="767">
        <v>0</v>
      </c>
      <c r="L53"/>
      <c r="M53"/>
      <c r="N53"/>
      <c r="O53"/>
      <c r="P53"/>
    </row>
    <row r="54" spans="8:16" ht="28.5">
      <c r="H54" s="758" t="s">
        <v>611</v>
      </c>
      <c r="I54" s="758">
        <v>37</v>
      </c>
      <c r="J54" s="758" t="s">
        <v>620</v>
      </c>
      <c r="K54" s="759">
        <v>0</v>
      </c>
      <c r="L54"/>
      <c r="M54"/>
      <c r="N54"/>
      <c r="O54"/>
      <c r="P54"/>
    </row>
    <row r="55" spans="8:16" ht="15">
      <c r="H55" s="760" t="s">
        <v>611</v>
      </c>
      <c r="I55" s="760">
        <v>38</v>
      </c>
      <c r="J55" s="760" t="s">
        <v>621</v>
      </c>
      <c r="K55" s="767">
        <v>12</v>
      </c>
      <c r="L55"/>
      <c r="M55"/>
      <c r="N55"/>
      <c r="O55"/>
      <c r="P55"/>
    </row>
    <row r="56" spans="8:16" ht="15">
      <c r="H56" s="758" t="s">
        <v>611</v>
      </c>
      <c r="I56" s="758">
        <v>39</v>
      </c>
      <c r="J56" s="758" t="s">
        <v>622</v>
      </c>
      <c r="K56" s="759">
        <v>12</v>
      </c>
      <c r="L56"/>
      <c r="M56"/>
      <c r="N56"/>
      <c r="O56"/>
      <c r="P56"/>
    </row>
    <row r="57" spans="8:16" ht="15">
      <c r="H57" s="760" t="s">
        <v>611</v>
      </c>
      <c r="I57" s="760">
        <v>40</v>
      </c>
      <c r="J57" s="760" t="s">
        <v>623</v>
      </c>
      <c r="K57" s="767">
        <v>12</v>
      </c>
      <c r="L57"/>
      <c r="M57"/>
      <c r="N57"/>
      <c r="O57"/>
      <c r="P57"/>
    </row>
    <row r="58" spans="8:16" ht="15">
      <c r="H58" s="758" t="s">
        <v>611</v>
      </c>
      <c r="I58" s="758">
        <v>41</v>
      </c>
      <c r="J58" s="758" t="s">
        <v>624</v>
      </c>
      <c r="K58" s="759">
        <v>12</v>
      </c>
      <c r="L58"/>
      <c r="M58"/>
      <c r="N58"/>
      <c r="O58"/>
      <c r="P58"/>
    </row>
    <row r="59" spans="8:16" ht="15">
      <c r="H59" s="760" t="s">
        <v>611</v>
      </c>
      <c r="I59" s="760">
        <v>42</v>
      </c>
      <c r="J59" s="760" t="s">
        <v>625</v>
      </c>
      <c r="K59" s="767">
        <v>0</v>
      </c>
      <c r="L59"/>
      <c r="M59"/>
      <c r="N59"/>
      <c r="O59"/>
      <c r="P59"/>
    </row>
    <row r="60" spans="8:16" ht="15">
      <c r="H60" s="758" t="s">
        <v>611</v>
      </c>
      <c r="I60" s="758">
        <v>43</v>
      </c>
      <c r="J60" s="758" t="s">
        <v>626</v>
      </c>
      <c r="K60" s="759">
        <v>0</v>
      </c>
      <c r="L60"/>
      <c r="M60"/>
      <c r="N60"/>
      <c r="O60"/>
      <c r="P60"/>
    </row>
    <row r="61" spans="8:16" ht="28.5">
      <c r="H61" s="760" t="s">
        <v>611</v>
      </c>
      <c r="I61" s="760">
        <v>44</v>
      </c>
      <c r="J61" s="760" t="s">
        <v>627</v>
      </c>
      <c r="K61" s="767">
        <v>0</v>
      </c>
      <c r="L61"/>
      <c r="M61"/>
      <c r="N61"/>
      <c r="O61"/>
      <c r="P61"/>
    </row>
    <row r="62" spans="8:16" ht="15">
      <c r="H62" s="758" t="s">
        <v>611</v>
      </c>
      <c r="I62" s="758">
        <v>45</v>
      </c>
      <c r="J62" s="758" t="s">
        <v>628</v>
      </c>
      <c r="K62" s="759">
        <v>12</v>
      </c>
      <c r="L62"/>
      <c r="M62"/>
      <c r="N62"/>
      <c r="O62"/>
      <c r="P62"/>
    </row>
    <row r="63" spans="8:16" ht="15">
      <c r="H63" s="760" t="s">
        <v>611</v>
      </c>
      <c r="I63" s="760">
        <v>46</v>
      </c>
      <c r="J63" s="760" t="s">
        <v>629</v>
      </c>
      <c r="K63" s="767">
        <v>0</v>
      </c>
      <c r="L63"/>
      <c r="M63"/>
      <c r="N63"/>
      <c r="O63"/>
      <c r="P63"/>
    </row>
    <row r="64" spans="8:16" ht="28.5">
      <c r="H64" s="758" t="s">
        <v>611</v>
      </c>
      <c r="I64" s="758">
        <v>47</v>
      </c>
      <c r="J64" s="758" t="s">
        <v>630</v>
      </c>
      <c r="K64" s="759">
        <v>12</v>
      </c>
      <c r="L64"/>
      <c r="M64"/>
      <c r="N64"/>
      <c r="O64"/>
      <c r="P64"/>
    </row>
    <row r="65" spans="8:16" ht="28.5">
      <c r="H65" s="760" t="s">
        <v>611</v>
      </c>
      <c r="I65" s="760">
        <v>48</v>
      </c>
      <c r="J65" s="760" t="s">
        <v>631</v>
      </c>
      <c r="K65" s="767">
        <v>0</v>
      </c>
      <c r="L65"/>
      <c r="M65"/>
      <c r="N65"/>
      <c r="O65"/>
      <c r="P65"/>
    </row>
    <row r="66" spans="8:16" ht="28.5">
      <c r="H66" s="758" t="s">
        <v>611</v>
      </c>
      <c r="I66" s="758">
        <v>49</v>
      </c>
      <c r="J66" s="758" t="s">
        <v>632</v>
      </c>
      <c r="K66" s="759">
        <v>0</v>
      </c>
      <c r="L66"/>
      <c r="M66"/>
      <c r="N66"/>
      <c r="O66"/>
      <c r="P66"/>
    </row>
    <row r="67" spans="8:16" ht="15">
      <c r="H67" s="760" t="s">
        <v>611</v>
      </c>
      <c r="I67" s="760">
        <v>50</v>
      </c>
      <c r="J67" s="760" t="s">
        <v>633</v>
      </c>
      <c r="K67" s="767">
        <v>0</v>
      </c>
      <c r="L67"/>
      <c r="M67"/>
      <c r="N67"/>
      <c r="O67"/>
      <c r="P67"/>
    </row>
    <row r="68" spans="8:16" ht="15">
      <c r="H68" s="758" t="s">
        <v>634</v>
      </c>
      <c r="I68" s="758">
        <v>51</v>
      </c>
      <c r="J68" s="758" t="s">
        <v>635</v>
      </c>
      <c r="K68" s="759">
        <v>12</v>
      </c>
      <c r="L68"/>
      <c r="M68"/>
      <c r="N68"/>
      <c r="O68"/>
      <c r="P68"/>
    </row>
    <row r="69" spans="8:16" ht="28.5">
      <c r="H69" s="760" t="s">
        <v>634</v>
      </c>
      <c r="I69" s="760">
        <v>52</v>
      </c>
      <c r="J69" s="760" t="s">
        <v>636</v>
      </c>
      <c r="K69" s="767">
        <v>12</v>
      </c>
      <c r="L69"/>
      <c r="M69"/>
      <c r="N69"/>
      <c r="O69"/>
      <c r="P69"/>
    </row>
    <row r="70" spans="8:16" ht="15">
      <c r="H70" s="758" t="s">
        <v>634</v>
      </c>
      <c r="I70" s="758">
        <v>53</v>
      </c>
      <c r="J70" s="758" t="s">
        <v>637</v>
      </c>
      <c r="K70" s="759">
        <v>0</v>
      </c>
      <c r="L70"/>
      <c r="M70"/>
      <c r="N70"/>
      <c r="O70"/>
      <c r="P70"/>
    </row>
    <row r="71" spans="8:16" ht="15">
      <c r="H71" s="760" t="s">
        <v>418</v>
      </c>
      <c r="I71" s="760">
        <v>54</v>
      </c>
      <c r="J71" s="760" t="s">
        <v>638</v>
      </c>
      <c r="K71" s="767">
        <v>12</v>
      </c>
      <c r="L71"/>
      <c r="M71"/>
      <c r="N71"/>
      <c r="O71"/>
      <c r="P71"/>
    </row>
    <row r="72" spans="8:16" ht="28.5">
      <c r="H72" s="758" t="s">
        <v>418</v>
      </c>
      <c r="I72" s="758">
        <v>55</v>
      </c>
      <c r="J72" s="758" t="s">
        <v>639</v>
      </c>
      <c r="K72" s="759">
        <v>0</v>
      </c>
      <c r="L72"/>
      <c r="M72"/>
      <c r="N72"/>
      <c r="O72"/>
      <c r="P72"/>
    </row>
    <row r="73" spans="8:16" ht="28.5">
      <c r="H73" s="760" t="s">
        <v>418</v>
      </c>
      <c r="I73" s="760">
        <v>56</v>
      </c>
      <c r="J73" s="760" t="s">
        <v>640</v>
      </c>
      <c r="K73" s="767">
        <v>0</v>
      </c>
      <c r="L73"/>
      <c r="M73"/>
      <c r="N73"/>
      <c r="O73"/>
      <c r="P73"/>
    </row>
    <row r="74" spans="8:16" ht="15">
      <c r="H74" s="758" t="s">
        <v>417</v>
      </c>
      <c r="I74" s="758">
        <v>57</v>
      </c>
      <c r="J74" s="758" t="s">
        <v>641</v>
      </c>
      <c r="K74" s="759">
        <v>0</v>
      </c>
      <c r="L74"/>
      <c r="M74"/>
      <c r="N74"/>
      <c r="O74"/>
      <c r="P74"/>
    </row>
    <row r="75" spans="8:16" ht="15">
      <c r="H75" s="760" t="s">
        <v>417</v>
      </c>
      <c r="I75" s="760">
        <v>58</v>
      </c>
      <c r="J75" s="760" t="s">
        <v>642</v>
      </c>
      <c r="K75" s="767">
        <v>0</v>
      </c>
      <c r="L75"/>
      <c r="M75"/>
      <c r="N75"/>
      <c r="O75"/>
      <c r="P75"/>
    </row>
    <row r="76" spans="8:16" ht="28.5">
      <c r="H76" s="758" t="s">
        <v>643</v>
      </c>
      <c r="I76" s="758">
        <v>59</v>
      </c>
      <c r="J76" s="758" t="s">
        <v>644</v>
      </c>
      <c r="K76" s="759">
        <v>12</v>
      </c>
      <c r="L76"/>
      <c r="M76"/>
      <c r="N76"/>
      <c r="O76"/>
      <c r="P76"/>
    </row>
    <row r="77" spans="8:16" ht="15">
      <c r="H77" s="760" t="s">
        <v>643</v>
      </c>
      <c r="I77" s="760">
        <v>60</v>
      </c>
      <c r="J77" s="760" t="s">
        <v>645</v>
      </c>
      <c r="K77" s="767">
        <v>12</v>
      </c>
      <c r="L77"/>
      <c r="M77"/>
      <c r="N77"/>
      <c r="O77"/>
      <c r="P77"/>
    </row>
    <row r="78" spans="8:16" ht="28.5">
      <c r="H78" s="758" t="s">
        <v>643</v>
      </c>
      <c r="I78" s="758">
        <v>61</v>
      </c>
      <c r="J78" s="758" t="s">
        <v>646</v>
      </c>
      <c r="K78" s="759">
        <v>0</v>
      </c>
      <c r="L78"/>
      <c r="M78"/>
      <c r="N78"/>
      <c r="O78"/>
      <c r="P78"/>
    </row>
    <row r="79" spans="8:16" ht="15">
      <c r="H79" s="760" t="s">
        <v>643</v>
      </c>
      <c r="I79" s="760">
        <v>62</v>
      </c>
      <c r="J79" s="760" t="s">
        <v>647</v>
      </c>
      <c r="K79" s="767">
        <v>12</v>
      </c>
      <c r="L79"/>
      <c r="M79"/>
      <c r="N79"/>
      <c r="O79"/>
      <c r="P79"/>
    </row>
    <row r="80" spans="8:16" ht="28.5">
      <c r="H80" s="758" t="s">
        <v>643</v>
      </c>
      <c r="I80" s="758">
        <v>63</v>
      </c>
      <c r="J80" s="758" t="s">
        <v>648</v>
      </c>
      <c r="K80" s="759">
        <v>12</v>
      </c>
      <c r="L80"/>
      <c r="M80"/>
      <c r="N80"/>
      <c r="O80"/>
      <c r="P80"/>
    </row>
    <row r="81" spans="8:16" ht="15">
      <c r="H81" s="760" t="s">
        <v>643</v>
      </c>
      <c r="I81" s="760">
        <v>64</v>
      </c>
      <c r="J81" s="760" t="s">
        <v>649</v>
      </c>
      <c r="K81" s="761">
        <v>0</v>
      </c>
      <c r="L81"/>
      <c r="M81"/>
      <c r="N81"/>
      <c r="O81"/>
      <c r="P81"/>
    </row>
    <row r="82" spans="8:16" ht="15">
      <c r="H82" s="758" t="s">
        <v>643</v>
      </c>
      <c r="I82" s="758">
        <v>65</v>
      </c>
      <c r="J82" s="758" t="s">
        <v>650</v>
      </c>
      <c r="K82" s="759">
        <v>0</v>
      </c>
      <c r="L82"/>
      <c r="M82"/>
      <c r="N82"/>
      <c r="O82"/>
      <c r="P82"/>
    </row>
    <row r="83" spans="8:16" ht="15">
      <c r="H83" s="760" t="s">
        <v>643</v>
      </c>
      <c r="I83" s="760">
        <v>66</v>
      </c>
      <c r="J83" s="760" t="s">
        <v>651</v>
      </c>
      <c r="K83" s="761">
        <v>0</v>
      </c>
      <c r="L83"/>
      <c r="M83"/>
      <c r="N83"/>
      <c r="O83"/>
      <c r="P83"/>
    </row>
    <row r="84" spans="8:16" ht="28.5">
      <c r="H84" s="758" t="s">
        <v>660</v>
      </c>
      <c r="I84" s="762">
        <v>67</v>
      </c>
      <c r="J84" s="762" t="s">
        <v>97</v>
      </c>
      <c r="K84" s="759">
        <v>0</v>
      </c>
      <c r="L84"/>
      <c r="M84"/>
      <c r="N84"/>
      <c r="O84"/>
      <c r="P84"/>
    </row>
    <row r="85" spans="8:16" ht="31.5">
      <c r="H85" s="768" t="s">
        <v>660</v>
      </c>
      <c r="I85" s="763">
        <v>68</v>
      </c>
      <c r="J85" s="763" t="s">
        <v>95</v>
      </c>
      <c r="K85" s="761">
        <v>0</v>
      </c>
      <c r="L85"/>
      <c r="M85"/>
      <c r="N85"/>
      <c r="O85"/>
      <c r="P85"/>
    </row>
    <row r="86" spans="8:16" ht="31.5">
      <c r="H86" s="769" t="s">
        <v>660</v>
      </c>
      <c r="I86" s="762">
        <v>69</v>
      </c>
      <c r="J86" s="762" t="s">
        <v>96</v>
      </c>
      <c r="K86" s="759">
        <v>0</v>
      </c>
      <c r="L86"/>
      <c r="M86"/>
      <c r="N86"/>
      <c r="O86"/>
      <c r="P86"/>
    </row>
    <row r="87" spans="8:16" ht="31.5">
      <c r="H87" s="768" t="s">
        <v>660</v>
      </c>
      <c r="I87" s="763">
        <v>70</v>
      </c>
      <c r="J87" s="763" t="s">
        <v>578</v>
      </c>
      <c r="K87" s="767">
        <v>0</v>
      </c>
      <c r="L87"/>
      <c r="M87"/>
      <c r="N87"/>
      <c r="O87"/>
      <c r="P87"/>
    </row>
    <row r="88" spans="8:16" ht="31.5">
      <c r="H88" s="769" t="s">
        <v>660</v>
      </c>
      <c r="I88" s="762">
        <v>71</v>
      </c>
      <c r="J88" s="762" t="s">
        <v>98</v>
      </c>
      <c r="K88" s="759">
        <v>0</v>
      </c>
      <c r="L88"/>
      <c r="M88"/>
      <c r="N88"/>
      <c r="O88"/>
      <c r="P88"/>
    </row>
    <row r="89" spans="8:16" ht="28.5">
      <c r="H89" s="760" t="s">
        <v>652</v>
      </c>
      <c r="I89" s="763">
        <v>72</v>
      </c>
      <c r="J89" s="763" t="s">
        <v>99</v>
      </c>
      <c r="K89" s="767">
        <v>12</v>
      </c>
      <c r="L89"/>
      <c r="M89"/>
      <c r="N89"/>
      <c r="O89"/>
      <c r="P89"/>
    </row>
    <row r="90" spans="8:16" ht="28.5">
      <c r="H90" s="758" t="s">
        <v>652</v>
      </c>
      <c r="I90" s="762">
        <v>73</v>
      </c>
      <c r="J90" s="762" t="s">
        <v>100</v>
      </c>
      <c r="K90" s="759">
        <v>12</v>
      </c>
      <c r="L90"/>
      <c r="M90"/>
      <c r="N90"/>
      <c r="O90"/>
      <c r="P90"/>
    </row>
    <row r="91" spans="8:16" ht="28.5">
      <c r="H91" s="760" t="s">
        <v>652</v>
      </c>
      <c r="I91" s="763">
        <v>74</v>
      </c>
      <c r="J91" s="763" t="s">
        <v>101</v>
      </c>
      <c r="K91" s="767">
        <v>12</v>
      </c>
      <c r="L91"/>
      <c r="M91"/>
      <c r="N91"/>
      <c r="O91"/>
      <c r="P91"/>
    </row>
    <row r="92" spans="8:16" ht="28.5">
      <c r="H92" s="758" t="s">
        <v>652</v>
      </c>
      <c r="I92" s="762">
        <v>75</v>
      </c>
      <c r="J92" s="762" t="s">
        <v>102</v>
      </c>
      <c r="K92" s="759">
        <v>12</v>
      </c>
      <c r="L92"/>
      <c r="M92"/>
      <c r="N92"/>
      <c r="O92"/>
      <c r="P92"/>
    </row>
    <row r="93" spans="8:16" ht="28.5">
      <c r="H93" s="760" t="s">
        <v>652</v>
      </c>
      <c r="I93" s="763">
        <v>76</v>
      </c>
      <c r="J93" s="763" t="s">
        <v>103</v>
      </c>
      <c r="K93" s="767">
        <v>3</v>
      </c>
      <c r="L93"/>
      <c r="M93"/>
      <c r="N93"/>
      <c r="O93"/>
      <c r="P93"/>
    </row>
    <row r="94" spans="8:16" ht="28.5">
      <c r="H94" s="758" t="s">
        <v>653</v>
      </c>
      <c r="I94" s="762">
        <v>77</v>
      </c>
      <c r="J94" s="762" t="s">
        <v>104</v>
      </c>
      <c r="K94" s="759">
        <v>12</v>
      </c>
      <c r="L94"/>
      <c r="M94"/>
      <c r="N94"/>
      <c r="O94"/>
      <c r="P94"/>
    </row>
    <row r="95" spans="8:16" ht="28.5">
      <c r="H95" s="760" t="s">
        <v>653</v>
      </c>
      <c r="I95" s="763">
        <v>78</v>
      </c>
      <c r="J95" s="763" t="s">
        <v>106</v>
      </c>
      <c r="K95" s="767">
        <v>12</v>
      </c>
      <c r="L95"/>
      <c r="M95"/>
      <c r="N95"/>
      <c r="O95"/>
      <c r="P95"/>
    </row>
    <row r="96" spans="8:16" ht="28.5">
      <c r="H96" s="758" t="s">
        <v>653</v>
      </c>
      <c r="I96" s="762">
        <v>79</v>
      </c>
      <c r="J96" s="762" t="s">
        <v>105</v>
      </c>
      <c r="K96" s="759">
        <v>12</v>
      </c>
      <c r="L96"/>
      <c r="M96"/>
      <c r="N96"/>
      <c r="O96"/>
      <c r="P96"/>
    </row>
    <row r="97" spans="8:16" ht="28.5">
      <c r="H97" s="760" t="s">
        <v>654</v>
      </c>
      <c r="I97" s="763">
        <v>80</v>
      </c>
      <c r="J97" s="763" t="s">
        <v>107</v>
      </c>
      <c r="K97" s="767">
        <v>0</v>
      </c>
      <c r="L97"/>
      <c r="M97"/>
      <c r="N97"/>
      <c r="O97"/>
      <c r="P97"/>
    </row>
    <row r="98" spans="8:16" ht="28.5">
      <c r="H98" s="758" t="s">
        <v>655</v>
      </c>
      <c r="I98" s="762">
        <v>81</v>
      </c>
      <c r="J98" s="762" t="s">
        <v>422</v>
      </c>
      <c r="K98" s="759">
        <v>0</v>
      </c>
      <c r="L98"/>
      <c r="M98"/>
      <c r="N98"/>
      <c r="O98"/>
      <c r="P98"/>
    </row>
    <row r="99" spans="8:16" ht="28.5">
      <c r="H99" s="760" t="s">
        <v>655</v>
      </c>
      <c r="I99" s="763">
        <v>82</v>
      </c>
      <c r="J99" s="763" t="s">
        <v>418</v>
      </c>
      <c r="K99" s="767">
        <v>0</v>
      </c>
      <c r="L99"/>
      <c r="M99"/>
      <c r="N99"/>
      <c r="O99"/>
      <c r="P99"/>
    </row>
    <row r="100" spans="8:16" ht="15">
      <c r="H100" s="762"/>
      <c r="I100" s="762">
        <v>99</v>
      </c>
      <c r="J100" s="762" t="s">
        <v>656</v>
      </c>
      <c r="K100" s="759">
        <v>0</v>
      </c>
      <c r="L100"/>
      <c r="M100"/>
      <c r="N100"/>
      <c r="O100"/>
      <c r="P100"/>
    </row>
    <row r="101" spans="8:16" ht="15">
      <c r="H101"/>
      <c r="I101"/>
      <c r="J101"/>
      <c r="K101"/>
      <c r="L101"/>
      <c r="M101"/>
      <c r="N101"/>
      <c r="O101"/>
      <c r="P101"/>
    </row>
    <row r="102" spans="8:16" ht="15">
      <c r="H102"/>
      <c r="I102"/>
      <c r="J102"/>
      <c r="K102"/>
      <c r="L102"/>
      <c r="M102"/>
      <c r="N102"/>
      <c r="O102"/>
      <c r="P102"/>
    </row>
    <row r="103" spans="9:16" ht="15">
      <c r="I103"/>
      <c r="J103"/>
      <c r="K103"/>
      <c r="L103"/>
      <c r="M103"/>
      <c r="N103"/>
      <c r="O103"/>
      <c r="P103"/>
    </row>
    <row r="104" spans="9:16" ht="15">
      <c r="I104"/>
      <c r="J104"/>
      <c r="K104"/>
      <c r="L104"/>
      <c r="M104"/>
      <c r="N104"/>
      <c r="O104"/>
      <c r="P104"/>
    </row>
    <row r="105" spans="9:16" ht="15">
      <c r="I105"/>
      <c r="J105"/>
      <c r="K105"/>
      <c r="L105"/>
      <c r="M105"/>
      <c r="N105"/>
      <c r="O105"/>
      <c r="P105"/>
    </row>
    <row r="106" spans="9:16" ht="15">
      <c r="I106"/>
      <c r="J106"/>
      <c r="K106"/>
      <c r="L106"/>
      <c r="M106"/>
      <c r="N106"/>
      <c r="O106"/>
      <c r="P106"/>
    </row>
    <row r="107" spans="9:16" ht="15">
      <c r="I107"/>
      <c r="J107"/>
      <c r="K107"/>
      <c r="L107"/>
      <c r="M107"/>
      <c r="N107"/>
      <c r="O107"/>
      <c r="P107"/>
    </row>
    <row r="108" spans="9:16" ht="15">
      <c r="I108"/>
      <c r="J108"/>
      <c r="K108"/>
      <c r="L108"/>
      <c r="M108"/>
      <c r="N108"/>
      <c r="O108"/>
      <c r="P108"/>
    </row>
    <row r="109" spans="9:16" ht="15">
      <c r="I109"/>
      <c r="J109"/>
      <c r="K109"/>
      <c r="L109"/>
      <c r="M109"/>
      <c r="N109"/>
      <c r="O109"/>
      <c r="P109"/>
    </row>
  </sheetData>
  <pageMargins left="0.7" right="0.7" top="0.75" bottom="0.75" header="0.3" footer="0.3"/>
  <pageSetup fitToHeight="2" orientation="portrait" scale="26"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B16:U59"/>
  <sheetViews>
    <sheetView tabSelected="1" zoomScale="80" zoomScaleNormal="80" workbookViewId="0" topLeftCell="A1">
      <pane ySplit="16" topLeftCell="A38" activePane="bottomLeft" state="frozen"/>
      <selection pane="topLeft" activeCell="F6" sqref="F6"/>
      <selection pane="bottomLeft" activeCell="F6" sqref="F6"/>
    </sheetView>
  </sheetViews>
  <sheetFormatPr defaultColWidth="9.14428571428571" defaultRowHeight="15"/>
  <cols>
    <col min="1" max="1" width="9.14285714285714" style="12"/>
    <col min="2" max="2" width="36.7142857142857" style="694" customWidth="1"/>
    <col min="3" max="3" width="9.14285714285714" style="10"/>
    <col min="4" max="21" width="9.14285714285714" style="12"/>
    <col min="22" max="16384" width="9.14285714285714" style="12"/>
  </cols>
  <sheetData>
    <row r="16" spans="2:21" ht="26.25" customHeight="1">
      <c r="B16" s="695" t="s">
        <v>475</v>
      </c>
      <c r="C16" s="795" t="s">
        <v>426</v>
      </c>
      <c r="D16" s="796"/>
      <c r="E16" s="796"/>
      <c r="F16" s="796"/>
      <c r="G16" s="796"/>
      <c r="H16" s="796"/>
      <c r="I16" s="796"/>
      <c r="J16" s="796"/>
      <c r="K16" s="796"/>
      <c r="L16" s="796"/>
      <c r="M16" s="796"/>
      <c r="N16" s="796"/>
      <c r="O16" s="796"/>
      <c r="P16" s="796"/>
      <c r="Q16" s="796"/>
      <c r="R16" s="796"/>
      <c r="S16" s="796"/>
      <c r="T16" s="796"/>
      <c r="U16" s="796"/>
    </row>
    <row r="17" spans="2:21" ht="55.5" customHeight="1">
      <c r="B17" s="696" t="s">
        <v>533</v>
      </c>
      <c r="C17" s="797" t="s">
        <v>534</v>
      </c>
      <c r="D17" s="797"/>
      <c r="E17" s="797"/>
      <c r="F17" s="797"/>
      <c r="G17" s="797"/>
      <c r="H17" s="797"/>
      <c r="I17" s="797"/>
      <c r="J17" s="797"/>
      <c r="K17" s="797"/>
      <c r="L17" s="797"/>
      <c r="M17" s="797"/>
      <c r="N17" s="797"/>
      <c r="O17" s="797"/>
      <c r="P17" s="797"/>
      <c r="Q17" s="797"/>
      <c r="R17" s="797"/>
      <c r="S17" s="797"/>
      <c r="T17" s="797"/>
      <c r="U17" s="798"/>
    </row>
    <row r="18" spans="2:21" ht="15.75">
      <c r="B18" s="697"/>
      <c r="C18" s="698"/>
      <c r="D18" s="699"/>
      <c r="E18" s="699"/>
      <c r="F18" s="699"/>
      <c r="G18" s="699"/>
      <c r="H18" s="699"/>
      <c r="I18" s="699"/>
      <c r="J18" s="699"/>
      <c r="K18" s="699"/>
      <c r="L18" s="699"/>
      <c r="M18" s="699"/>
      <c r="N18" s="699"/>
      <c r="O18" s="699"/>
      <c r="P18" s="699"/>
      <c r="Q18" s="699"/>
      <c r="R18" s="699"/>
      <c r="S18" s="699"/>
      <c r="T18" s="699"/>
      <c r="U18" s="700"/>
    </row>
    <row r="19" spans="2:21" ht="15.75">
      <c r="B19" s="697"/>
      <c r="C19" s="698" t="s">
        <v>538</v>
      </c>
      <c r="D19" s="699"/>
      <c r="E19" s="699"/>
      <c r="F19" s="699"/>
      <c r="G19" s="699"/>
      <c r="H19" s="699"/>
      <c r="I19" s="699"/>
      <c r="J19" s="699"/>
      <c r="K19" s="699"/>
      <c r="L19" s="699"/>
      <c r="M19" s="699"/>
      <c r="N19" s="699"/>
      <c r="O19" s="699"/>
      <c r="P19" s="699"/>
      <c r="Q19" s="699"/>
      <c r="R19" s="699"/>
      <c r="S19" s="699"/>
      <c r="T19" s="699"/>
      <c r="U19" s="700"/>
    </row>
    <row r="20" spans="2:21" ht="15.75">
      <c r="B20" s="697"/>
      <c r="C20" s="698"/>
      <c r="D20" s="699"/>
      <c r="E20" s="699"/>
      <c r="F20" s="699"/>
      <c r="G20" s="699"/>
      <c r="H20" s="699"/>
      <c r="I20" s="699"/>
      <c r="J20" s="699"/>
      <c r="K20" s="699"/>
      <c r="L20" s="699"/>
      <c r="M20" s="699"/>
      <c r="N20" s="699"/>
      <c r="O20" s="699"/>
      <c r="P20" s="699"/>
      <c r="Q20" s="699"/>
      <c r="R20" s="699"/>
      <c r="S20" s="699"/>
      <c r="T20" s="699"/>
      <c r="U20" s="700"/>
    </row>
    <row r="21" spans="2:21" ht="15.75">
      <c r="B21" s="697"/>
      <c r="C21" s="698" t="s">
        <v>535</v>
      </c>
      <c r="D21" s="699"/>
      <c r="E21" s="699"/>
      <c r="F21" s="699"/>
      <c r="G21" s="699"/>
      <c r="H21" s="699"/>
      <c r="I21" s="699"/>
      <c r="J21" s="699"/>
      <c r="K21" s="699"/>
      <c r="L21" s="699"/>
      <c r="M21" s="699"/>
      <c r="N21" s="699"/>
      <c r="O21" s="699"/>
      <c r="P21" s="699"/>
      <c r="Q21" s="699"/>
      <c r="R21" s="699"/>
      <c r="S21" s="699"/>
      <c r="T21" s="699"/>
      <c r="U21" s="700"/>
    </row>
    <row r="22" spans="2:21" ht="15.75">
      <c r="B22" s="697"/>
      <c r="C22" s="698"/>
      <c r="D22" s="699"/>
      <c r="E22" s="699"/>
      <c r="F22" s="699"/>
      <c r="G22" s="699"/>
      <c r="H22" s="699"/>
      <c r="I22" s="699"/>
      <c r="J22" s="699"/>
      <c r="K22" s="699"/>
      <c r="L22" s="699"/>
      <c r="M22" s="699"/>
      <c r="N22" s="699"/>
      <c r="O22" s="699"/>
      <c r="P22" s="699"/>
      <c r="Q22" s="699"/>
      <c r="R22" s="699"/>
      <c r="S22" s="699"/>
      <c r="T22" s="699"/>
      <c r="U22" s="700"/>
    </row>
    <row r="23" spans="2:21" ht="30" customHeight="1">
      <c r="B23" s="697"/>
      <c r="C23" s="791" t="s">
        <v>536</v>
      </c>
      <c r="D23" s="791"/>
      <c r="E23" s="791"/>
      <c r="F23" s="791"/>
      <c r="G23" s="791"/>
      <c r="H23" s="791"/>
      <c r="I23" s="791"/>
      <c r="J23" s="791"/>
      <c r="K23" s="791"/>
      <c r="L23" s="791"/>
      <c r="M23" s="791"/>
      <c r="N23" s="791"/>
      <c r="O23" s="791"/>
      <c r="P23" s="791"/>
      <c r="Q23" s="791"/>
      <c r="R23" s="791"/>
      <c r="S23" s="791"/>
      <c r="T23" s="699"/>
      <c r="U23" s="700"/>
    </row>
    <row r="24" spans="2:21" ht="15.75">
      <c r="B24" s="697"/>
      <c r="C24" s="698"/>
      <c r="D24" s="699"/>
      <c r="E24" s="699"/>
      <c r="F24" s="699"/>
      <c r="G24" s="699"/>
      <c r="H24" s="699"/>
      <c r="I24" s="699"/>
      <c r="J24" s="699"/>
      <c r="K24" s="699"/>
      <c r="L24" s="699"/>
      <c r="M24" s="699"/>
      <c r="N24" s="699"/>
      <c r="O24" s="699"/>
      <c r="P24" s="699"/>
      <c r="Q24" s="699"/>
      <c r="R24" s="699"/>
      <c r="S24" s="699"/>
      <c r="T24" s="699"/>
      <c r="U24" s="700"/>
    </row>
    <row r="25" spans="2:21" ht="15.75">
      <c r="B25" s="697"/>
      <c r="C25" s="698" t="s">
        <v>539</v>
      </c>
      <c r="D25" s="699"/>
      <c r="E25" s="699"/>
      <c r="F25" s="699"/>
      <c r="G25" s="699"/>
      <c r="H25" s="699"/>
      <c r="I25" s="699"/>
      <c r="J25" s="699"/>
      <c r="K25" s="699"/>
      <c r="L25" s="699"/>
      <c r="M25" s="699"/>
      <c r="N25" s="699"/>
      <c r="O25" s="699"/>
      <c r="P25" s="699"/>
      <c r="Q25" s="699"/>
      <c r="R25" s="699"/>
      <c r="S25" s="699"/>
      <c r="T25" s="699"/>
      <c r="U25" s="700"/>
    </row>
    <row r="26" spans="2:21" ht="15.75">
      <c r="B26" s="697"/>
      <c r="C26" s="698"/>
      <c r="D26" s="699"/>
      <c r="E26" s="699"/>
      <c r="F26" s="699"/>
      <c r="G26" s="699"/>
      <c r="H26" s="699"/>
      <c r="I26" s="699"/>
      <c r="J26" s="699"/>
      <c r="K26" s="699"/>
      <c r="L26" s="699"/>
      <c r="M26" s="699"/>
      <c r="N26" s="699"/>
      <c r="O26" s="699"/>
      <c r="P26" s="699"/>
      <c r="Q26" s="699"/>
      <c r="R26" s="699"/>
      <c r="S26" s="699"/>
      <c r="T26" s="699"/>
      <c r="U26" s="700"/>
    </row>
    <row r="27" spans="2:21" ht="31.5" customHeight="1">
      <c r="B27" s="697"/>
      <c r="C27" s="791" t="s">
        <v>537</v>
      </c>
      <c r="D27" s="791"/>
      <c r="E27" s="791"/>
      <c r="F27" s="791"/>
      <c r="G27" s="791"/>
      <c r="H27" s="791"/>
      <c r="I27" s="791"/>
      <c r="J27" s="791"/>
      <c r="K27" s="791"/>
      <c r="L27" s="791"/>
      <c r="M27" s="791"/>
      <c r="N27" s="791"/>
      <c r="O27" s="791"/>
      <c r="P27" s="791"/>
      <c r="Q27" s="791"/>
      <c r="R27" s="791"/>
      <c r="S27" s="791"/>
      <c r="T27" s="791"/>
      <c r="U27" s="792"/>
    </row>
    <row r="28" spans="2:21" ht="15.75">
      <c r="B28" s="697"/>
      <c r="C28" s="698"/>
      <c r="D28" s="699"/>
      <c r="E28" s="699"/>
      <c r="F28" s="699"/>
      <c r="G28" s="699"/>
      <c r="H28" s="699"/>
      <c r="I28" s="699"/>
      <c r="J28" s="699"/>
      <c r="K28" s="699"/>
      <c r="L28" s="699"/>
      <c r="M28" s="699"/>
      <c r="N28" s="699"/>
      <c r="O28" s="699"/>
      <c r="P28" s="699"/>
      <c r="Q28" s="699"/>
      <c r="R28" s="699"/>
      <c r="S28" s="699"/>
      <c r="T28" s="699"/>
      <c r="U28" s="700"/>
    </row>
    <row r="29" spans="2:21" ht="31.5" customHeight="1">
      <c r="B29" s="697"/>
      <c r="C29" s="791" t="s">
        <v>540</v>
      </c>
      <c r="D29" s="791"/>
      <c r="E29" s="791"/>
      <c r="F29" s="791"/>
      <c r="G29" s="791"/>
      <c r="H29" s="791"/>
      <c r="I29" s="791"/>
      <c r="J29" s="791"/>
      <c r="K29" s="791"/>
      <c r="L29" s="791"/>
      <c r="M29" s="791"/>
      <c r="N29" s="791"/>
      <c r="O29" s="791"/>
      <c r="P29" s="791"/>
      <c r="Q29" s="791"/>
      <c r="R29" s="791"/>
      <c r="S29" s="791"/>
      <c r="T29" s="791"/>
      <c r="U29" s="792"/>
    </row>
    <row r="30" spans="2:21" ht="15.75">
      <c r="B30" s="697"/>
      <c r="C30" s="698"/>
      <c r="D30" s="699"/>
      <c r="E30" s="699"/>
      <c r="F30" s="699"/>
      <c r="G30" s="699"/>
      <c r="H30" s="699"/>
      <c r="I30" s="699"/>
      <c r="J30" s="699"/>
      <c r="K30" s="699"/>
      <c r="L30" s="699"/>
      <c r="M30" s="699"/>
      <c r="N30" s="699"/>
      <c r="O30" s="699"/>
      <c r="P30" s="699"/>
      <c r="Q30" s="699"/>
      <c r="R30" s="699"/>
      <c r="S30" s="699"/>
      <c r="T30" s="699"/>
      <c r="U30" s="700"/>
    </row>
    <row r="31" spans="2:21" ht="15.75">
      <c r="B31" s="697"/>
      <c r="C31" s="698" t="s">
        <v>541</v>
      </c>
      <c r="D31" s="699"/>
      <c r="E31" s="699"/>
      <c r="F31" s="699"/>
      <c r="G31" s="699"/>
      <c r="H31" s="699"/>
      <c r="I31" s="699"/>
      <c r="J31" s="699"/>
      <c r="K31" s="699"/>
      <c r="L31" s="699"/>
      <c r="M31" s="699"/>
      <c r="N31" s="699"/>
      <c r="O31" s="699"/>
      <c r="P31" s="699"/>
      <c r="Q31" s="699"/>
      <c r="R31" s="699"/>
      <c r="S31" s="699"/>
      <c r="T31" s="699"/>
      <c r="U31" s="700"/>
    </row>
    <row r="32" spans="2:21" ht="15.75">
      <c r="B32" s="701"/>
      <c r="C32" s="702"/>
      <c r="D32" s="703"/>
      <c r="E32" s="703"/>
      <c r="F32" s="703"/>
      <c r="G32" s="703"/>
      <c r="H32" s="703"/>
      <c r="I32" s="703"/>
      <c r="J32" s="703"/>
      <c r="K32" s="703"/>
      <c r="L32" s="703"/>
      <c r="M32" s="703"/>
      <c r="N32" s="703"/>
      <c r="O32" s="703"/>
      <c r="P32" s="703"/>
      <c r="Q32" s="703"/>
      <c r="R32" s="703"/>
      <c r="S32" s="703"/>
      <c r="T32" s="703"/>
      <c r="U32" s="704"/>
    </row>
    <row r="33" spans="2:21" ht="39" customHeight="1">
      <c r="B33" s="705" t="s">
        <v>542</v>
      </c>
      <c r="C33" s="799" t="s">
        <v>543</v>
      </c>
      <c r="D33" s="799"/>
      <c r="E33" s="799"/>
      <c r="F33" s="799"/>
      <c r="G33" s="799"/>
      <c r="H33" s="799"/>
      <c r="I33" s="799"/>
      <c r="J33" s="799"/>
      <c r="K33" s="799"/>
      <c r="L33" s="799"/>
      <c r="M33" s="799"/>
      <c r="N33" s="799"/>
      <c r="O33" s="799"/>
      <c r="P33" s="799"/>
      <c r="Q33" s="799"/>
      <c r="R33" s="799"/>
      <c r="S33" s="799"/>
      <c r="T33" s="799"/>
      <c r="U33" s="800"/>
    </row>
    <row r="34" spans="2:21" ht="15">
      <c r="B34" s="706"/>
      <c r="C34" s="707"/>
      <c r="D34" s="707"/>
      <c r="E34" s="707"/>
      <c r="F34" s="707"/>
      <c r="G34" s="707"/>
      <c r="H34" s="707"/>
      <c r="I34" s="707"/>
      <c r="J34" s="707"/>
      <c r="K34" s="707"/>
      <c r="L34" s="707"/>
      <c r="M34" s="707"/>
      <c r="N34" s="707"/>
      <c r="O34" s="707"/>
      <c r="P34" s="707"/>
      <c r="Q34" s="707"/>
      <c r="R34" s="707"/>
      <c r="S34" s="707"/>
      <c r="T34" s="707"/>
      <c r="U34" s="708"/>
    </row>
    <row r="35" spans="2:21" ht="15.75">
      <c r="B35" s="709" t="s">
        <v>544</v>
      </c>
      <c r="C35" s="710" t="s">
        <v>545</v>
      </c>
      <c r="D35" s="699"/>
      <c r="E35" s="699"/>
      <c r="F35" s="699"/>
      <c r="G35" s="699"/>
      <c r="H35" s="699"/>
      <c r="I35" s="699"/>
      <c r="J35" s="699"/>
      <c r="K35" s="699"/>
      <c r="L35" s="699"/>
      <c r="M35" s="699"/>
      <c r="N35" s="699"/>
      <c r="O35" s="699"/>
      <c r="P35" s="699"/>
      <c r="Q35" s="699"/>
      <c r="R35" s="699"/>
      <c r="S35" s="699"/>
      <c r="T35" s="699"/>
      <c r="U35" s="700"/>
    </row>
    <row r="36" spans="2:21" ht="15">
      <c r="B36" s="711"/>
      <c r="C36" s="703"/>
      <c r="D36" s="703"/>
      <c r="E36" s="703"/>
      <c r="F36" s="703"/>
      <c r="G36" s="703"/>
      <c r="H36" s="703"/>
      <c r="I36" s="703"/>
      <c r="J36" s="703"/>
      <c r="K36" s="703"/>
      <c r="L36" s="703"/>
      <c r="M36" s="703"/>
      <c r="N36" s="703"/>
      <c r="O36" s="703"/>
      <c r="P36" s="703"/>
      <c r="Q36" s="703"/>
      <c r="R36" s="703"/>
      <c r="S36" s="703"/>
      <c r="T36" s="703"/>
      <c r="U36" s="704"/>
    </row>
    <row r="37" spans="2:21" ht="34.5" customHeight="1">
      <c r="B37" s="696" t="s">
        <v>546</v>
      </c>
      <c r="C37" s="793" t="s">
        <v>547</v>
      </c>
      <c r="D37" s="793"/>
      <c r="E37" s="793"/>
      <c r="F37" s="793"/>
      <c r="G37" s="793"/>
      <c r="H37" s="793"/>
      <c r="I37" s="793"/>
      <c r="J37" s="793"/>
      <c r="K37" s="793"/>
      <c r="L37" s="793"/>
      <c r="M37" s="793"/>
      <c r="N37" s="793"/>
      <c r="O37" s="793"/>
      <c r="P37" s="793"/>
      <c r="Q37" s="793"/>
      <c r="R37" s="793"/>
      <c r="S37" s="793"/>
      <c r="T37" s="793"/>
      <c r="U37" s="794"/>
    </row>
    <row r="38" spans="2:21" ht="15">
      <c r="B38" s="711"/>
      <c r="C38" s="703"/>
      <c r="D38" s="703"/>
      <c r="E38" s="703"/>
      <c r="F38" s="703"/>
      <c r="G38" s="703"/>
      <c r="H38" s="703"/>
      <c r="I38" s="703"/>
      <c r="J38" s="703"/>
      <c r="K38" s="703"/>
      <c r="L38" s="703"/>
      <c r="M38" s="703"/>
      <c r="N38" s="703"/>
      <c r="O38" s="703"/>
      <c r="P38" s="703"/>
      <c r="Q38" s="703"/>
      <c r="R38" s="703"/>
      <c r="S38" s="703"/>
      <c r="T38" s="703"/>
      <c r="U38" s="704"/>
    </row>
    <row r="39" spans="2:21" ht="15.75">
      <c r="B39" s="696" t="s">
        <v>548</v>
      </c>
      <c r="C39" s="712" t="s">
        <v>549</v>
      </c>
      <c r="D39" s="707"/>
      <c r="E39" s="707"/>
      <c r="F39" s="707"/>
      <c r="G39" s="707"/>
      <c r="H39" s="707"/>
      <c r="I39" s="707"/>
      <c r="J39" s="707"/>
      <c r="K39" s="707"/>
      <c r="L39" s="707"/>
      <c r="M39" s="707"/>
      <c r="N39" s="707"/>
      <c r="O39" s="707"/>
      <c r="P39" s="707"/>
      <c r="Q39" s="707"/>
      <c r="R39" s="707"/>
      <c r="S39" s="707"/>
      <c r="T39" s="707"/>
      <c r="U39" s="708"/>
    </row>
    <row r="40" spans="2:21" ht="15">
      <c r="B40" s="711"/>
      <c r="C40" s="703"/>
      <c r="D40" s="703"/>
      <c r="E40" s="703"/>
      <c r="F40" s="703"/>
      <c r="G40" s="703"/>
      <c r="H40" s="703"/>
      <c r="I40" s="703"/>
      <c r="J40" s="703"/>
      <c r="K40" s="703"/>
      <c r="L40" s="703"/>
      <c r="M40" s="703"/>
      <c r="N40" s="703"/>
      <c r="O40" s="703"/>
      <c r="P40" s="703"/>
      <c r="Q40" s="703"/>
      <c r="R40" s="703"/>
      <c r="S40" s="703"/>
      <c r="T40" s="703"/>
      <c r="U40" s="704"/>
    </row>
    <row r="41" spans="2:21" ht="38.25" customHeight="1">
      <c r="B41" s="705" t="s">
        <v>550</v>
      </c>
      <c r="C41" s="801" t="s">
        <v>551</v>
      </c>
      <c r="D41" s="801"/>
      <c r="E41" s="801"/>
      <c r="F41" s="801"/>
      <c r="G41" s="801"/>
      <c r="H41" s="801"/>
      <c r="I41" s="801"/>
      <c r="J41" s="801"/>
      <c r="K41" s="801"/>
      <c r="L41" s="801"/>
      <c r="M41" s="801"/>
      <c r="N41" s="801"/>
      <c r="O41" s="801"/>
      <c r="P41" s="801"/>
      <c r="Q41" s="801"/>
      <c r="R41" s="801"/>
      <c r="S41" s="801"/>
      <c r="T41" s="801"/>
      <c r="U41" s="802"/>
    </row>
    <row r="42" spans="2:21" ht="15">
      <c r="B42" s="713"/>
      <c r="C42" s="707"/>
      <c r="D42" s="707"/>
      <c r="E42" s="707"/>
      <c r="F42" s="707"/>
      <c r="G42" s="707"/>
      <c r="H42" s="707"/>
      <c r="I42" s="707"/>
      <c r="J42" s="707"/>
      <c r="K42" s="707"/>
      <c r="L42" s="707"/>
      <c r="M42" s="707"/>
      <c r="N42" s="707"/>
      <c r="O42" s="707"/>
      <c r="P42" s="707"/>
      <c r="Q42" s="707"/>
      <c r="R42" s="707"/>
      <c r="S42" s="707"/>
      <c r="T42" s="707"/>
      <c r="U42" s="708"/>
    </row>
    <row r="43" spans="2:21" ht="15.75">
      <c r="B43" s="709" t="s">
        <v>552</v>
      </c>
      <c r="C43" s="710" t="s">
        <v>553</v>
      </c>
      <c r="D43" s="699"/>
      <c r="E43" s="699"/>
      <c r="F43" s="699"/>
      <c r="G43" s="699"/>
      <c r="H43" s="699"/>
      <c r="I43" s="699"/>
      <c r="J43" s="699"/>
      <c r="K43" s="699"/>
      <c r="L43" s="699"/>
      <c r="M43" s="699"/>
      <c r="N43" s="699"/>
      <c r="O43" s="699"/>
      <c r="P43" s="699"/>
      <c r="Q43" s="699"/>
      <c r="R43" s="699"/>
      <c r="S43" s="699"/>
      <c r="T43" s="699"/>
      <c r="U43" s="700"/>
    </row>
    <row r="44" spans="2:21" ht="15">
      <c r="B44" s="714"/>
      <c r="C44" s="699"/>
      <c r="D44" s="699"/>
      <c r="E44" s="699"/>
      <c r="F44" s="699"/>
      <c r="G44" s="699"/>
      <c r="H44" s="699"/>
      <c r="I44" s="699"/>
      <c r="J44" s="699"/>
      <c r="K44" s="699"/>
      <c r="L44" s="699"/>
      <c r="M44" s="699"/>
      <c r="N44" s="699"/>
      <c r="O44" s="699"/>
      <c r="P44" s="699"/>
      <c r="Q44" s="699"/>
      <c r="R44" s="699"/>
      <c r="S44" s="699"/>
      <c r="T44" s="699"/>
      <c r="U44" s="700"/>
    </row>
    <row r="45" spans="2:21" ht="36" customHeight="1">
      <c r="B45" s="714"/>
      <c r="C45" s="789" t="s">
        <v>570</v>
      </c>
      <c r="D45" s="789"/>
      <c r="E45" s="789"/>
      <c r="F45" s="789"/>
      <c r="G45" s="789"/>
      <c r="H45" s="789"/>
      <c r="I45" s="789"/>
      <c r="J45" s="789"/>
      <c r="K45" s="789"/>
      <c r="L45" s="789"/>
      <c r="M45" s="789"/>
      <c r="N45" s="789"/>
      <c r="O45" s="789"/>
      <c r="P45" s="789"/>
      <c r="Q45" s="789"/>
      <c r="R45" s="789"/>
      <c r="S45" s="789"/>
      <c r="T45" s="789"/>
      <c r="U45" s="790"/>
    </row>
    <row r="46" spans="2:21" ht="15">
      <c r="B46" s="714"/>
      <c r="C46" s="715"/>
      <c r="D46" s="699"/>
      <c r="E46" s="699"/>
      <c r="F46" s="699"/>
      <c r="G46" s="699"/>
      <c r="H46" s="699"/>
      <c r="I46" s="699"/>
      <c r="J46" s="699"/>
      <c r="K46" s="699"/>
      <c r="L46" s="699"/>
      <c r="M46" s="699"/>
      <c r="N46" s="699"/>
      <c r="O46" s="699"/>
      <c r="P46" s="699"/>
      <c r="Q46" s="699"/>
      <c r="R46" s="699"/>
      <c r="S46" s="699"/>
      <c r="T46" s="699"/>
      <c r="U46" s="700"/>
    </row>
    <row r="47" spans="2:21" ht="35.25" customHeight="1">
      <c r="B47" s="714"/>
      <c r="C47" s="789" t="s">
        <v>554</v>
      </c>
      <c r="D47" s="789"/>
      <c r="E47" s="789"/>
      <c r="F47" s="789"/>
      <c r="G47" s="789"/>
      <c r="H47" s="789"/>
      <c r="I47" s="789"/>
      <c r="J47" s="789"/>
      <c r="K47" s="789"/>
      <c r="L47" s="789"/>
      <c r="M47" s="789"/>
      <c r="N47" s="789"/>
      <c r="O47" s="789"/>
      <c r="P47" s="789"/>
      <c r="Q47" s="789"/>
      <c r="R47" s="789"/>
      <c r="S47" s="789"/>
      <c r="T47" s="789"/>
      <c r="U47" s="790"/>
    </row>
    <row r="48" spans="2:21" ht="15">
      <c r="B48" s="714"/>
      <c r="C48" s="715"/>
      <c r="D48" s="699"/>
      <c r="E48" s="699"/>
      <c r="F48" s="699"/>
      <c r="G48" s="699"/>
      <c r="H48" s="699"/>
      <c r="I48" s="699"/>
      <c r="J48" s="699"/>
      <c r="K48" s="699"/>
      <c r="L48" s="699"/>
      <c r="M48" s="699"/>
      <c r="N48" s="699"/>
      <c r="O48" s="699"/>
      <c r="P48" s="699"/>
      <c r="Q48" s="699"/>
      <c r="R48" s="699"/>
      <c r="S48" s="699"/>
      <c r="T48" s="699"/>
      <c r="U48" s="700"/>
    </row>
    <row r="49" spans="2:21" ht="40.5" customHeight="1">
      <c r="B49" s="714"/>
      <c r="C49" s="789" t="s">
        <v>555</v>
      </c>
      <c r="D49" s="789"/>
      <c r="E49" s="789"/>
      <c r="F49" s="789"/>
      <c r="G49" s="789"/>
      <c r="H49" s="789"/>
      <c r="I49" s="789"/>
      <c r="J49" s="789"/>
      <c r="K49" s="789"/>
      <c r="L49" s="789"/>
      <c r="M49" s="789"/>
      <c r="N49" s="789"/>
      <c r="O49" s="789"/>
      <c r="P49" s="789"/>
      <c r="Q49" s="789"/>
      <c r="R49" s="789"/>
      <c r="S49" s="789"/>
      <c r="T49" s="789"/>
      <c r="U49" s="790"/>
    </row>
    <row r="50" spans="2:21" ht="15">
      <c r="B50" s="714"/>
      <c r="C50" s="715"/>
      <c r="D50" s="699"/>
      <c r="E50" s="699"/>
      <c r="F50" s="699"/>
      <c r="G50" s="699"/>
      <c r="H50" s="699"/>
      <c r="I50" s="699"/>
      <c r="J50" s="699"/>
      <c r="K50" s="699"/>
      <c r="L50" s="699"/>
      <c r="M50" s="699"/>
      <c r="N50" s="699"/>
      <c r="O50" s="699"/>
      <c r="P50" s="699"/>
      <c r="Q50" s="699"/>
      <c r="R50" s="699"/>
      <c r="S50" s="699"/>
      <c r="T50" s="699"/>
      <c r="U50" s="700"/>
    </row>
    <row r="51" spans="2:21" ht="30" customHeight="1">
      <c r="B51" s="714"/>
      <c r="C51" s="789" t="s">
        <v>556</v>
      </c>
      <c r="D51" s="789"/>
      <c r="E51" s="789"/>
      <c r="F51" s="789"/>
      <c r="G51" s="789"/>
      <c r="H51" s="789"/>
      <c r="I51" s="789"/>
      <c r="J51" s="789"/>
      <c r="K51" s="789"/>
      <c r="L51" s="789"/>
      <c r="M51" s="789"/>
      <c r="N51" s="789"/>
      <c r="O51" s="789"/>
      <c r="P51" s="789"/>
      <c r="Q51" s="789"/>
      <c r="R51" s="789"/>
      <c r="S51" s="789"/>
      <c r="T51" s="789"/>
      <c r="U51" s="790"/>
    </row>
    <row r="52" spans="2:21" ht="15.75">
      <c r="B52" s="714"/>
      <c r="C52" s="698"/>
      <c r="D52" s="699"/>
      <c r="E52" s="699"/>
      <c r="F52" s="699"/>
      <c r="G52" s="699"/>
      <c r="H52" s="699"/>
      <c r="I52" s="699"/>
      <c r="J52" s="699"/>
      <c r="K52" s="699"/>
      <c r="L52" s="699"/>
      <c r="M52" s="699"/>
      <c r="N52" s="699"/>
      <c r="O52" s="699"/>
      <c r="P52" s="699"/>
      <c r="Q52" s="699"/>
      <c r="R52" s="699"/>
      <c r="S52" s="699"/>
      <c r="T52" s="699"/>
      <c r="U52" s="700"/>
    </row>
    <row r="53" spans="2:21" ht="31.5" customHeight="1">
      <c r="B53" s="714"/>
      <c r="C53" s="791" t="s">
        <v>569</v>
      </c>
      <c r="D53" s="791"/>
      <c r="E53" s="791"/>
      <c r="F53" s="791"/>
      <c r="G53" s="791"/>
      <c r="H53" s="791"/>
      <c r="I53" s="791"/>
      <c r="J53" s="791"/>
      <c r="K53" s="791"/>
      <c r="L53" s="791"/>
      <c r="M53" s="791"/>
      <c r="N53" s="791"/>
      <c r="O53" s="791"/>
      <c r="P53" s="791"/>
      <c r="Q53" s="791"/>
      <c r="R53" s="791"/>
      <c r="S53" s="791"/>
      <c r="T53" s="791"/>
      <c r="U53" s="792"/>
    </row>
    <row r="54" spans="2:21" ht="15">
      <c r="B54" s="711"/>
      <c r="C54" s="703"/>
      <c r="D54" s="703"/>
      <c r="E54" s="703"/>
      <c r="F54" s="703"/>
      <c r="G54" s="703"/>
      <c r="H54" s="703"/>
      <c r="I54" s="703"/>
      <c r="J54" s="703"/>
      <c r="K54" s="703"/>
      <c r="L54" s="703"/>
      <c r="M54" s="703"/>
      <c r="N54" s="703"/>
      <c r="O54" s="703"/>
      <c r="P54" s="703"/>
      <c r="Q54" s="703"/>
      <c r="R54" s="703"/>
      <c r="S54" s="703"/>
      <c r="T54" s="703"/>
      <c r="U54" s="704"/>
    </row>
    <row r="55" spans="2:21" ht="48" customHeight="1">
      <c r="B55" s="696" t="s">
        <v>557</v>
      </c>
      <c r="C55" s="793" t="s">
        <v>558</v>
      </c>
      <c r="D55" s="793"/>
      <c r="E55" s="793"/>
      <c r="F55" s="793"/>
      <c r="G55" s="793"/>
      <c r="H55" s="793"/>
      <c r="I55" s="793"/>
      <c r="J55" s="793"/>
      <c r="K55" s="793"/>
      <c r="L55" s="793"/>
      <c r="M55" s="793"/>
      <c r="N55" s="793"/>
      <c r="O55" s="793"/>
      <c r="P55" s="793"/>
      <c r="Q55" s="793"/>
      <c r="R55" s="793"/>
      <c r="S55" s="793"/>
      <c r="T55" s="793"/>
      <c r="U55" s="794"/>
    </row>
    <row r="56" spans="2:21" ht="15">
      <c r="B56" s="711"/>
      <c r="C56" s="703"/>
      <c r="D56" s="703"/>
      <c r="E56" s="703"/>
      <c r="F56" s="703"/>
      <c r="G56" s="703"/>
      <c r="H56" s="703"/>
      <c r="I56" s="703"/>
      <c r="J56" s="703"/>
      <c r="K56" s="703"/>
      <c r="L56" s="703"/>
      <c r="M56" s="703"/>
      <c r="N56" s="703"/>
      <c r="O56" s="703"/>
      <c r="P56" s="703"/>
      <c r="Q56" s="703"/>
      <c r="R56" s="703"/>
      <c r="S56" s="703"/>
      <c r="T56" s="703"/>
      <c r="U56" s="704"/>
    </row>
    <row r="57" spans="2:21" ht="34.5" customHeight="1">
      <c r="B57" s="696" t="s">
        <v>559</v>
      </c>
      <c r="C57" s="793" t="s">
        <v>560</v>
      </c>
      <c r="D57" s="793"/>
      <c r="E57" s="793"/>
      <c r="F57" s="793"/>
      <c r="G57" s="793"/>
      <c r="H57" s="793"/>
      <c r="I57" s="793"/>
      <c r="J57" s="793"/>
      <c r="K57" s="793"/>
      <c r="L57" s="793"/>
      <c r="M57" s="793"/>
      <c r="N57" s="793"/>
      <c r="O57" s="793"/>
      <c r="P57" s="793"/>
      <c r="Q57" s="793"/>
      <c r="R57" s="793"/>
      <c r="S57" s="793"/>
      <c r="T57" s="793"/>
      <c r="U57" s="794"/>
    </row>
    <row r="58" spans="2:21" ht="15">
      <c r="B58" s="716"/>
      <c r="C58" s="703"/>
      <c r="D58" s="703"/>
      <c r="E58" s="703"/>
      <c r="F58" s="703"/>
      <c r="G58" s="703"/>
      <c r="H58" s="703"/>
      <c r="I58" s="703"/>
      <c r="J58" s="703"/>
      <c r="K58" s="703"/>
      <c r="L58" s="703"/>
      <c r="M58" s="703"/>
      <c r="N58" s="703"/>
      <c r="O58" s="703"/>
      <c r="P58" s="703"/>
      <c r="Q58" s="703"/>
      <c r="R58" s="703"/>
      <c r="S58" s="703"/>
      <c r="T58" s="703"/>
      <c r="U58" s="704"/>
    </row>
    <row r="59" spans="2:21" ht="30.75" customHeight="1">
      <c r="B59" s="705" t="s">
        <v>561</v>
      </c>
      <c r="C59" s="717" t="s">
        <v>562</v>
      </c>
      <c r="D59" s="718"/>
      <c r="E59" s="718"/>
      <c r="F59" s="718"/>
      <c r="G59" s="718"/>
      <c r="H59" s="718"/>
      <c r="I59" s="718"/>
      <c r="J59" s="718"/>
      <c r="K59" s="718"/>
      <c r="L59" s="718"/>
      <c r="M59" s="718"/>
      <c r="N59" s="718"/>
      <c r="O59" s="718"/>
      <c r="P59" s="718"/>
      <c r="Q59" s="718"/>
      <c r="R59" s="718"/>
      <c r="S59" s="718"/>
      <c r="T59" s="718"/>
      <c r="U59" s="71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fitToHeight="3" orientation="portrait" scale="37"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B3:T34"/>
  <sheetViews>
    <sheetView tabSelected="1" zoomScale="80" zoomScaleNormal="80" workbookViewId="0" topLeftCell="A1">
      <selection pane="topLeft" activeCell="F6" sqref="F6"/>
    </sheetView>
  </sheetViews>
  <sheetFormatPr defaultColWidth="9.14428571428571" defaultRowHeight="15.75"/>
  <cols>
    <col min="1" max="1" width="3.14285714285714" style="12" customWidth="1"/>
    <col min="2" max="2" width="61.7142857142857" style="10" customWidth="1"/>
    <col min="3" max="3" width="58.7142857142857" style="12" customWidth="1"/>
    <col min="4" max="4" width="62.4285714285714" style="12" customWidth="1"/>
    <col min="5" max="5" width="53.4285714285714" style="12" customWidth="1"/>
    <col min="6" max="6" width="47.1428571428571" style="12" customWidth="1"/>
    <col min="7" max="7" width="9.14285714285714" style="16"/>
    <col min="8" max="10" width="9.14285714285714" style="12"/>
    <col min="11" max="11" width="26.1428571428571" style="12" customWidth="1"/>
    <col min="12" max="12" width="59.7142857142857" style="17" customWidth="1"/>
    <col min="13" max="13" width="14.7142857142857" style="25" customWidth="1"/>
    <col min="14" max="14" width="29.7142857142857" style="17" customWidth="1"/>
    <col min="15" max="20" width="9.14285714285714" style="12"/>
    <col min="21" max="16384" width="9.14285714285714" style="12"/>
  </cols>
  <sheetData>
    <row r="1" ht="146.25" customHeight="1"/>
    <row r="3" spans="2:7" ht="25.5" customHeight="1">
      <c r="B3" s="804" t="s">
        <v>572</v>
      </c>
      <c r="C3" s="805"/>
      <c r="D3" s="805"/>
      <c r="E3" s="805"/>
      <c r="F3" s="806"/>
      <c r="G3" s="122"/>
    </row>
    <row r="4" spans="2:7" ht="16.5" customHeight="1">
      <c r="B4" s="807"/>
      <c r="C4" s="808"/>
      <c r="D4" s="808"/>
      <c r="E4" s="808"/>
      <c r="F4" s="809"/>
      <c r="G4" s="122"/>
    </row>
    <row r="5" spans="2:7" ht="71.25" customHeight="1">
      <c r="B5" s="807"/>
      <c r="C5" s="808"/>
      <c r="D5" s="808"/>
      <c r="E5" s="808"/>
      <c r="F5" s="809"/>
      <c r="G5" s="122"/>
    </row>
    <row r="6" spans="2:7" ht="21.75" customHeight="1">
      <c r="B6" s="810"/>
      <c r="C6" s="811"/>
      <c r="D6" s="811"/>
      <c r="E6" s="811"/>
      <c r="F6" s="812"/>
      <c r="G6" s="122"/>
    </row>
    <row r="7" ht="15.75"/>
    <row r="8" spans="2:7" ht="21">
      <c r="B8" s="803" t="s">
        <v>408</v>
      </c>
      <c r="C8" s="803"/>
      <c r="D8" s="803"/>
      <c r="E8" s="803"/>
      <c r="F8" s="803"/>
      <c r="G8" s="803"/>
    </row>
    <row r="9" spans="2:7" ht="24.75" customHeight="1" thickBot="1">
      <c r="B9" s="114"/>
      <c r="C9" s="114"/>
      <c r="D9" s="114"/>
      <c r="E9" s="114"/>
      <c r="F9" s="114"/>
      <c r="G9" s="119"/>
    </row>
    <row r="10" spans="2:7" ht="27.75" customHeight="1" thickBot="1">
      <c r="B10" s="117" t="s">
        <v>149</v>
      </c>
      <c r="C10" s="102" t="s">
        <v>340</v>
      </c>
      <c r="D10" s="114"/>
      <c r="E10" s="114"/>
      <c r="F10" s="114"/>
      <c r="G10" s="119"/>
    </row>
    <row r="11" spans="2:7" ht="15.75">
      <c r="B11" s="114"/>
      <c r="C11" s="114"/>
      <c r="D11" s="114"/>
      <c r="E11" s="114"/>
      <c r="F11" s="114"/>
      <c r="G11" s="119"/>
    </row>
    <row r="12" spans="2:20" s="9" customFormat="1" ht="31.5" customHeight="1" thickBot="1">
      <c r="B12" s="83" t="s">
        <v>490</v>
      </c>
      <c r="G12" s="28"/>
      <c r="L12" s="33"/>
      <c r="M12" s="33"/>
      <c r="N12" s="33"/>
      <c r="O12" s="33"/>
      <c r="P12" s="33"/>
      <c r="Q12" s="68"/>
      <c r="S12" s="8"/>
      <c r="T12" s="8"/>
    </row>
    <row r="13" spans="2:20" s="9" customFormat="1" ht="26.25" customHeight="1" thickBot="1">
      <c r="B13" s="102"/>
      <c r="C13" s="124" t="s">
        <v>527</v>
      </c>
      <c r="G13" s="109"/>
      <c r="L13" s="33"/>
      <c r="M13" s="33"/>
      <c r="N13" s="33"/>
      <c r="O13" s="33"/>
      <c r="P13" s="33"/>
      <c r="Q13" s="68"/>
      <c r="S13" s="8"/>
      <c r="T13" s="8"/>
    </row>
    <row r="14" spans="2:20" s="9" customFormat="1" ht="26.25" customHeight="1" thickBot="1">
      <c r="B14" s="102"/>
      <c r="C14" s="172" t="s">
        <v>522</v>
      </c>
      <c r="G14" s="123"/>
      <c r="L14" s="33"/>
      <c r="M14" s="33"/>
      <c r="N14" s="33"/>
      <c r="O14" s="33"/>
      <c r="P14" s="33"/>
      <c r="Q14" s="68"/>
      <c r="S14" s="8"/>
      <c r="T14" s="8"/>
    </row>
    <row r="15" spans="2:20" s="9" customFormat="1" ht="26.25" customHeight="1" thickBot="1">
      <c r="B15" s="102"/>
      <c r="C15" s="172" t="s">
        <v>523</v>
      </c>
      <c r="G15" s="123"/>
      <c r="L15" s="33"/>
      <c r="M15" s="33"/>
      <c r="N15" s="33"/>
      <c r="O15" s="33"/>
      <c r="P15" s="33"/>
      <c r="Q15" s="68"/>
      <c r="S15" s="8"/>
      <c r="T15" s="8"/>
    </row>
    <row r="16" spans="2:20" s="9" customFormat="1" ht="26.25" customHeight="1" thickBot="1">
      <c r="B16" s="102"/>
      <c r="C16" s="172" t="s">
        <v>524</v>
      </c>
      <c r="G16" s="123"/>
      <c r="L16" s="33"/>
      <c r="M16" s="33"/>
      <c r="N16" s="33"/>
      <c r="O16" s="33"/>
      <c r="P16" s="33"/>
      <c r="Q16" s="68"/>
      <c r="S16" s="8"/>
      <c r="T16" s="8"/>
    </row>
    <row r="17" spans="2:20" s="9" customFormat="1" ht="26.25" customHeight="1" thickBot="1">
      <c r="B17" s="102"/>
      <c r="C17" s="124" t="s">
        <v>525</v>
      </c>
      <c r="G17" s="109"/>
      <c r="L17" s="33"/>
      <c r="M17" s="33"/>
      <c r="N17" s="33"/>
      <c r="O17" s="33"/>
      <c r="P17" s="33"/>
      <c r="Q17" s="68"/>
      <c r="S17" s="8"/>
      <c r="T17" s="8"/>
    </row>
    <row r="18" spans="2:20" s="9" customFormat="1" ht="26.25" customHeight="1" thickBot="1">
      <c r="B18" s="102"/>
      <c r="C18" s="124" t="s">
        <v>526</v>
      </c>
      <c r="G18" s="123"/>
      <c r="L18" s="33"/>
      <c r="M18" s="33"/>
      <c r="N18" s="33"/>
      <c r="O18" s="33"/>
      <c r="P18" s="33"/>
      <c r="Q18" s="68"/>
      <c r="S18" s="8"/>
      <c r="T18" s="8"/>
    </row>
    <row r="19" spans="2:20" s="9" customFormat="1" ht="26.25" customHeight="1" thickBot="1">
      <c r="B19" s="102"/>
      <c r="C19" s="124" t="s">
        <v>528</v>
      </c>
      <c r="G19" s="123"/>
      <c r="L19" s="33"/>
      <c r="M19" s="33"/>
      <c r="N19" s="33"/>
      <c r="O19" s="33"/>
      <c r="P19" s="33"/>
      <c r="Q19" s="68"/>
      <c r="S19" s="8"/>
      <c r="T19" s="8"/>
    </row>
    <row r="20" spans="4:20" s="58" customFormat="1" ht="25.5" customHeight="1">
      <c r="D20" s="97"/>
      <c r="E20" s="97"/>
      <c r="F20" s="97"/>
      <c r="G20" s="97"/>
      <c r="J20" s="12"/>
      <c r="K20" s="12"/>
      <c r="S20" s="59"/>
      <c r="T20" s="59"/>
    </row>
    <row r="21" spans="2:20" s="17" customFormat="1" ht="39" customHeight="1">
      <c r="B21" s="243" t="s">
        <v>457</v>
      </c>
      <c r="C21" s="243" t="s">
        <v>398</v>
      </c>
      <c r="D21" s="243" t="s">
        <v>375</v>
      </c>
      <c r="E21" s="243" t="s">
        <v>367</v>
      </c>
      <c r="F21" s="243" t="s">
        <v>469</v>
      </c>
      <c r="G21" s="40"/>
      <c r="M21" s="25"/>
      <c r="T21" s="25"/>
    </row>
    <row r="22" spans="2:20" s="103" customFormat="1" ht="36" customHeight="1">
      <c r="B22" s="637" t="s">
        <v>460</v>
      </c>
      <c r="C22" s="643" t="s">
        <v>365</v>
      </c>
      <c r="D22" s="646" t="s">
        <v>371</v>
      </c>
      <c r="E22" s="650" t="s">
        <v>489</v>
      </c>
      <c r="F22" s="646" t="s">
        <v>376</v>
      </c>
      <c r="G22" s="174"/>
      <c r="M22" s="635"/>
      <c r="T22" s="635"/>
    </row>
    <row r="23" spans="2:20" s="103" customFormat="1" ht="35.25" customHeight="1">
      <c r="B23" s="638" t="s">
        <v>385</v>
      </c>
      <c r="C23" s="644" t="s">
        <v>366</v>
      </c>
      <c r="D23" s="647" t="s">
        <v>372</v>
      </c>
      <c r="E23" s="651" t="s">
        <v>489</v>
      </c>
      <c r="F23" s="647" t="s">
        <v>376</v>
      </c>
      <c r="G23" s="174"/>
      <c r="M23" s="635"/>
      <c r="T23" s="635"/>
    </row>
    <row r="24" spans="2:20" s="103" customFormat="1" ht="34.5" customHeight="1">
      <c r="B24" s="638" t="s">
        <v>382</v>
      </c>
      <c r="C24" s="644" t="s">
        <v>366</v>
      </c>
      <c r="D24" s="647" t="s">
        <v>373</v>
      </c>
      <c r="E24" s="651" t="s">
        <v>489</v>
      </c>
      <c r="F24" s="647" t="s">
        <v>376</v>
      </c>
      <c r="G24" s="174"/>
      <c r="M24" s="635"/>
      <c r="T24" s="635"/>
    </row>
    <row r="25" spans="2:20" s="103" customFormat="1" ht="32.25" customHeight="1">
      <c r="B25" s="639" t="s">
        <v>383</v>
      </c>
      <c r="C25" s="644" t="s">
        <v>365</v>
      </c>
      <c r="D25" s="647" t="s">
        <v>374</v>
      </c>
      <c r="E25" s="652" t="s">
        <v>507</v>
      </c>
      <c r="F25" s="655"/>
      <c r="G25" s="174"/>
      <c r="M25" s="635"/>
      <c r="T25" s="635"/>
    </row>
    <row r="26" spans="2:20" s="103" customFormat="1" ht="30.75" customHeight="1">
      <c r="B26" s="640" t="s">
        <v>458</v>
      </c>
      <c r="C26" s="644" t="s">
        <v>365</v>
      </c>
      <c r="D26" s="647"/>
      <c r="E26" s="652"/>
      <c r="F26" s="655"/>
      <c r="G26" s="174"/>
      <c r="M26" s="635"/>
      <c r="T26" s="635"/>
    </row>
    <row r="27" spans="2:20" s="103" customFormat="1" ht="32.25" customHeight="1">
      <c r="B27" s="641" t="s">
        <v>459</v>
      </c>
      <c r="C27" s="644" t="s">
        <v>365</v>
      </c>
      <c r="D27" s="648" t="s">
        <v>455</v>
      </c>
      <c r="E27" s="652"/>
      <c r="F27" s="655"/>
      <c r="G27" s="174"/>
      <c r="M27" s="635"/>
      <c r="T27" s="635"/>
    </row>
    <row r="28" spans="2:20" s="103" customFormat="1" ht="27" customHeight="1">
      <c r="B28" s="639" t="s">
        <v>384</v>
      </c>
      <c r="C28" s="644" t="s">
        <v>368</v>
      </c>
      <c r="D28" s="647" t="s">
        <v>409</v>
      </c>
      <c r="E28" s="652" t="s">
        <v>386</v>
      </c>
      <c r="F28" s="655"/>
      <c r="G28" s="174"/>
      <c r="M28" s="635"/>
      <c r="T28" s="635"/>
    </row>
    <row r="29" spans="2:20" s="103" customFormat="1" ht="27" customHeight="1">
      <c r="B29" s="641" t="s">
        <v>379</v>
      </c>
      <c r="C29" s="644" t="s">
        <v>365</v>
      </c>
      <c r="D29" s="647"/>
      <c r="E29" s="652"/>
      <c r="F29" s="647" t="s">
        <v>341</v>
      </c>
      <c r="G29" s="174"/>
      <c r="M29" s="635"/>
      <c r="T29" s="635"/>
    </row>
    <row r="30" spans="2:13" s="103" customFormat="1" ht="32.25" customHeight="1">
      <c r="B30" s="639" t="s">
        <v>185</v>
      </c>
      <c r="C30" s="644" t="s">
        <v>370</v>
      </c>
      <c r="D30" s="647" t="s">
        <v>471</v>
      </c>
      <c r="E30" s="653"/>
      <c r="F30" s="647" t="s">
        <v>470</v>
      </c>
      <c r="G30" s="636"/>
      <c r="M30" s="635"/>
    </row>
    <row r="31" spans="2:13" s="103" customFormat="1" ht="27.75" customHeight="1">
      <c r="B31" s="642" t="s">
        <v>456</v>
      </c>
      <c r="C31" s="645" t="s">
        <v>369</v>
      </c>
      <c r="D31" s="649"/>
      <c r="E31" s="654"/>
      <c r="F31" s="649"/>
      <c r="G31" s="636"/>
      <c r="M31" s="635"/>
    </row>
    <row r="32" spans="3:13" s="103" customFormat="1" ht="23.25" customHeight="1">
      <c r="C32" s="175"/>
      <c r="D32" s="175"/>
      <c r="E32" s="175"/>
      <c r="G32" s="636"/>
      <c r="M32" s="635"/>
    </row>
    <row r="33" spans="2:13" s="17" customFormat="1" ht="15.75">
      <c r="B33" s="175"/>
      <c r="C33" s="173"/>
      <c r="D33" s="173"/>
      <c r="E33" s="173"/>
      <c r="G33" s="163"/>
      <c r="M33" s="25"/>
    </row>
    <row r="34" spans="3:5" ht="15.75">
      <c r="C34" s="10"/>
      <c r="D34" s="10"/>
      <c r="E34" s="10"/>
    </row>
  </sheetData>
  <mergeCells count="2">
    <mergeCell ref="B8:G8"/>
    <mergeCell ref="B3:F6"/>
  </mergeCells>
  <dataValidations count="1">
    <dataValidation type="list" allowBlank="1" showInputMessage="1" showErrorMessage="1" sqref="B13:B19">
      <formula1>#REF!</formula1>
    </dataValidation>
  </dataValidations>
  <pageMargins left="0.7" right="0.7" top="0.75" bottom="0.75" header="0.3" footer="0.3"/>
  <pageSetup orientation="landscape" paperSize="17" scale="65"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2:V74"/>
  <sheetViews>
    <sheetView tabSelected="1" zoomScale="85" zoomScaleNormal="85" workbookViewId="0" topLeftCell="A22">
      <selection pane="topLeft" activeCell="F6" sqref="F6"/>
    </sheetView>
  </sheetViews>
  <sheetFormatPr defaultColWidth="9.14428571428571" defaultRowHeight="15.75"/>
  <cols>
    <col min="1" max="1" width="2.71428571428571" style="9" customWidth="1"/>
    <col min="2" max="2" width="33.4285714285714" style="9" customWidth="1"/>
    <col min="3" max="4" width="29.4285714285714" style="9" customWidth="1"/>
    <col min="5" max="5" width="24.4285714285714" style="17" customWidth="1"/>
    <col min="6" max="6" width="34.4285714285714" style="9" customWidth="1"/>
    <col min="7" max="7" width="27.4285714285714" style="9" customWidth="1"/>
    <col min="8" max="8" width="28.7142857142857" style="9" customWidth="1"/>
    <col min="9" max="9" width="23.1428571428571" style="9" customWidth="1"/>
    <col min="10" max="10" width="22" style="9" customWidth="1"/>
    <col min="11" max="11" width="19.7142857142857" style="9" customWidth="1"/>
    <col min="12" max="12" width="21.7142857142857" style="9" customWidth="1"/>
    <col min="13" max="13" width="24" style="9" customWidth="1"/>
    <col min="14" max="14" width="24.1428571428571" style="9" customWidth="1"/>
    <col min="15" max="15" width="21.4285714285714" style="9" customWidth="1"/>
    <col min="16" max="16" width="22.1428571428571" style="9" customWidth="1"/>
    <col min="17" max="17" width="16.4285714285714" style="9" customWidth="1"/>
    <col min="18" max="18" width="15.4285714285714" style="9" customWidth="1"/>
    <col min="19" max="19" width="17.1428571428571" style="9" customWidth="1"/>
    <col min="20" max="20" width="13.7142857142857" style="8" customWidth="1"/>
    <col min="21" max="21" width="6.28571428571429" style="8" customWidth="1"/>
    <col min="22" max="22" width="13.4285714285714" style="9" customWidth="1"/>
    <col min="23" max="23" width="15.2857142857143" style="9" customWidth="1"/>
    <col min="24" max="16384" width="9.14285714285714" style="9"/>
  </cols>
  <sheetData>
    <row r="1" ht="144" customHeight="1"/>
    <row r="2" spans="5:22" ht="49.5" customHeight="1">
      <c r="E2" s="9"/>
      <c r="F2" s="17"/>
      <c r="H2" s="61"/>
      <c r="I2" s="32"/>
      <c r="K2" s="36"/>
      <c r="L2" s="36"/>
      <c r="T2" s="9"/>
      <c r="V2" s="8"/>
    </row>
    <row r="3" spans="5:22" ht="16.5" customHeight="1" thickBot="1">
      <c r="E3" s="9"/>
      <c r="F3" s="17"/>
      <c r="H3" s="61"/>
      <c r="I3" s="32"/>
      <c r="K3" s="36"/>
      <c r="L3" s="36"/>
      <c r="T3" s="9"/>
      <c r="V3" s="8"/>
    </row>
    <row r="4" spans="2:22" ht="24.75" customHeight="1" thickBot="1">
      <c r="B4" s="83" t="s">
        <v>149</v>
      </c>
      <c r="C4" s="126" t="s">
        <v>153</v>
      </c>
      <c r="E4" s="9"/>
      <c r="T4" s="9"/>
      <c r="V4" s="8"/>
    </row>
    <row r="5" spans="3:22" ht="26.25" customHeight="1" thickBot="1">
      <c r="C5" s="129" t="s">
        <v>150</v>
      </c>
      <c r="E5" s="9"/>
      <c r="T5" s="9"/>
      <c r="V5" s="8"/>
    </row>
    <row r="6" spans="2:22" ht="27" customHeight="1" thickBot="1">
      <c r="B6" s="83"/>
      <c r="C6" s="559" t="s">
        <v>467</v>
      </c>
      <c r="D6" s="17"/>
      <c r="E6" s="9"/>
      <c r="T6" s="9"/>
      <c r="V6" s="8"/>
    </row>
    <row r="7" spans="2:22" ht="21" customHeight="1">
      <c r="B7" s="527"/>
      <c r="C7" s="17"/>
      <c r="D7" s="17"/>
      <c r="E7" s="9"/>
      <c r="T7" s="9"/>
      <c r="V7" s="8"/>
    </row>
    <row r="8" spans="2:22" ht="24.75" customHeight="1">
      <c r="B8" s="117" t="s">
        <v>211</v>
      </c>
      <c r="C8" s="189" t="s">
        <v>720</v>
      </c>
      <c r="D8" s="591"/>
      <c r="E8" s="9"/>
      <c r="T8" s="9"/>
      <c r="V8" s="8"/>
    </row>
    <row r="9" spans="2:22" ht="41.25" customHeight="1">
      <c r="B9" s="541" t="s">
        <v>439</v>
      </c>
      <c r="C9" s="537"/>
      <c r="D9" s="535"/>
      <c r="E9" s="535"/>
      <c r="F9" s="535"/>
      <c r="G9" s="535"/>
      <c r="H9" s="535"/>
      <c r="I9" s="535"/>
      <c r="J9" s="536"/>
      <c r="K9" s="536"/>
      <c r="L9" s="536"/>
      <c r="M9" s="18"/>
      <c r="T9" s="9"/>
      <c r="V9" s="8"/>
    </row>
    <row r="10" spans="2:22" ht="10.5" customHeight="1">
      <c r="B10" s="541"/>
      <c r="C10" s="537"/>
      <c r="D10" s="535"/>
      <c r="E10" s="535"/>
      <c r="F10" s="535"/>
      <c r="G10" s="535"/>
      <c r="H10" s="535"/>
      <c r="I10" s="535"/>
      <c r="J10" s="536"/>
      <c r="K10" s="536"/>
      <c r="L10" s="536"/>
      <c r="M10" s="18"/>
      <c r="T10" s="9"/>
      <c r="V10" s="8"/>
    </row>
    <row r="11" spans="2:21" s="539" customFormat="1" ht="26.25" customHeight="1">
      <c r="B11" s="558" t="s">
        <v>472</v>
      </c>
      <c r="C11" s="557"/>
      <c r="D11" s="557"/>
      <c r="E11" s="557"/>
      <c r="F11" s="557"/>
      <c r="G11" s="557"/>
      <c r="H11" s="557"/>
      <c r="T11" s="540"/>
      <c r="U11" s="540"/>
    </row>
    <row r="12" spans="2:21" s="32" customFormat="1" ht="18.75" customHeight="1">
      <c r="B12" s="534"/>
      <c r="T12" s="186"/>
      <c r="U12" s="186"/>
    </row>
    <row r="13" spans="2:21" s="32" customFormat="1" ht="22.5" customHeight="1" thickBot="1">
      <c r="B13" s="185" t="s">
        <v>429</v>
      </c>
      <c r="C13" s="17"/>
      <c r="F13" s="185" t="s">
        <v>430</v>
      </c>
      <c r="G13" s="36"/>
      <c r="H13" s="31"/>
      <c r="I13" s="9"/>
      <c r="J13" s="184" t="s">
        <v>427</v>
      </c>
      <c r="N13" s="103"/>
      <c r="P13" s="9"/>
      <c r="Q13" s="187"/>
      <c r="R13" s="42"/>
      <c r="T13" s="186"/>
      <c r="U13" s="186"/>
    </row>
    <row r="14" spans="2:18" ht="29.25" customHeight="1" thickBot="1">
      <c r="B14" s="124" t="s">
        <v>464</v>
      </c>
      <c r="D14" s="532" t="s">
        <v>662</v>
      </c>
      <c r="E14" s="130"/>
      <c r="F14" s="124" t="s">
        <v>465</v>
      </c>
      <c r="H14" s="532" t="s">
        <v>666</v>
      </c>
      <c r="J14" s="124" t="s">
        <v>436</v>
      </c>
      <c r="L14" s="132"/>
      <c r="N14" s="103"/>
      <c r="Q14" s="99"/>
      <c r="R14" s="96"/>
    </row>
    <row r="15" spans="2:18" ht="26.25" customHeight="1" thickBot="1">
      <c r="B15" s="124" t="s">
        <v>352</v>
      </c>
      <c r="C15" s="106"/>
      <c r="D15" s="532" t="s">
        <v>663</v>
      </c>
      <c r="F15" s="124" t="s">
        <v>346</v>
      </c>
      <c r="G15" s="127"/>
      <c r="H15" s="532" t="s">
        <v>665</v>
      </c>
      <c r="I15" s="17"/>
      <c r="J15" s="124" t="s">
        <v>437</v>
      </c>
      <c r="L15" s="132"/>
      <c r="M15" s="103"/>
      <c r="Q15" s="108"/>
      <c r="R15" s="96"/>
    </row>
    <row r="16" spans="2:18" ht="28.5" customHeight="1" thickBot="1">
      <c r="B16" s="124" t="s">
        <v>381</v>
      </c>
      <c r="C16" s="106"/>
      <c r="D16" s="533" t="s">
        <v>664</v>
      </c>
      <c r="E16" s="103"/>
      <c r="F16" s="124" t="s">
        <v>362</v>
      </c>
      <c r="G16" s="125"/>
      <c r="H16" s="533">
        <v>2017</v>
      </c>
      <c r="I16" s="103"/>
      <c r="K16" s="195"/>
      <c r="L16" s="195"/>
      <c r="M16" s="195"/>
      <c r="N16" s="195"/>
      <c r="Q16" s="115"/>
      <c r="R16" s="96"/>
    </row>
    <row r="17" spans="2:18" ht="29.25" customHeight="1" thickBot="1">
      <c r="B17" s="124" t="s">
        <v>349</v>
      </c>
      <c r="C17" s="106"/>
      <c r="D17" s="132">
        <v>475676.52712643956</v>
      </c>
      <c r="E17" s="121"/>
      <c r="F17" s="729" t="s">
        <v>574</v>
      </c>
      <c r="G17" s="195"/>
      <c r="H17" s="723">
        <v>1</v>
      </c>
      <c r="I17" s="17"/>
      <c r="M17" s="195"/>
      <c r="N17" s="195"/>
      <c r="P17" s="99"/>
      <c r="Q17" s="99"/>
      <c r="R17" s="96"/>
    </row>
    <row r="18" spans="2:21" s="28" customFormat="1" ht="29.25" customHeight="1">
      <c r="B18" s="124"/>
      <c r="C18" s="724"/>
      <c r="D18" s="722"/>
      <c r="E18" s="725"/>
      <c r="F18" s="721"/>
      <c r="G18" s="726"/>
      <c r="H18" s="727"/>
      <c r="I18" s="163"/>
      <c r="M18" s="726"/>
      <c r="N18" s="726"/>
      <c r="P18" s="726"/>
      <c r="Q18" s="726"/>
      <c r="R18" s="728"/>
      <c r="T18" s="37"/>
      <c r="U18" s="37"/>
    </row>
    <row r="19" spans="5:18" ht="27.75" customHeight="1" thickBot="1">
      <c r="E19" s="9"/>
      <c r="F19" s="124" t="s">
        <v>363</v>
      </c>
      <c r="G19" s="593" t="s">
        <v>331</v>
      </c>
      <c r="H19" s="242">
        <f>SUM(R46,R49,R52,R55,R58,R61,R64)</f>
        <v>502731.58177022362</v>
      </c>
      <c r="I19" s="17"/>
      <c r="J19" s="115"/>
      <c r="K19" s="115"/>
      <c r="L19" s="115"/>
      <c r="M19" s="115"/>
      <c r="N19" s="115"/>
      <c r="P19" s="115"/>
      <c r="Q19" s="115"/>
      <c r="R19" s="96"/>
    </row>
    <row r="20" spans="5:18" ht="27.75" customHeight="1" thickBot="1">
      <c r="E20" s="9"/>
      <c r="F20" s="124" t="s">
        <v>364</v>
      </c>
      <c r="G20" s="593" t="s">
        <v>332</v>
      </c>
      <c r="H20" s="131">
        <f>-SUM(R47,R50,R53,R56,R59,R62,R65)</f>
        <v>131492.40399999998</v>
      </c>
      <c r="I20" s="17"/>
      <c r="J20" s="115"/>
      <c r="P20" s="115"/>
      <c r="Q20" s="115"/>
      <c r="R20" s="96"/>
    </row>
    <row r="21" spans="3:18" ht="27.75" customHeight="1" thickBot="1">
      <c r="C21" s="32"/>
      <c r="D21" s="32"/>
      <c r="E21" s="32"/>
      <c r="F21" s="124" t="s">
        <v>342</v>
      </c>
      <c r="G21" s="593" t="s">
        <v>333</v>
      </c>
      <c r="H21" s="188">
        <f>R67</f>
        <v>11780.656574575098</v>
      </c>
      <c r="I21" s="103"/>
      <c r="P21" s="115"/>
      <c r="Q21" s="115"/>
      <c r="R21" s="96"/>
    </row>
    <row r="22" spans="3:18" ht="27.75" customHeight="1">
      <c r="C22" s="32"/>
      <c r="D22" s="32"/>
      <c r="E22" s="32"/>
      <c r="F22" s="124" t="s">
        <v>431</v>
      </c>
      <c r="G22" s="593" t="s">
        <v>377</v>
      </c>
      <c r="H22" s="188">
        <f>H19-H20+H21</f>
        <v>383019.83434479876</v>
      </c>
      <c r="I22" s="103"/>
      <c r="P22" s="195"/>
      <c r="Q22" s="195"/>
      <c r="R22" s="96"/>
    </row>
    <row r="23" spans="1:5" ht="22.5" customHeight="1">
      <c r="A23" s="28"/>
      <c r="E23" s="9"/>
    </row>
    <row r="24" spans="1:5" ht="13.5" customHeight="1">
      <c r="A24" s="28"/>
      <c r="B24" s="118" t="s">
        <v>347</v>
      </c>
      <c r="C24" s="35"/>
      <c r="E24" s="9"/>
    </row>
    <row r="25" spans="1:5" ht="13.5" customHeight="1">
      <c r="A25" s="28"/>
      <c r="B25" s="118"/>
      <c r="C25" s="35"/>
      <c r="E25" s="9"/>
    </row>
    <row r="26" spans="1:7" ht="108" customHeight="1">
      <c r="A26" s="28"/>
      <c r="B26" s="815" t="s">
        <v>581</v>
      </c>
      <c r="C26" s="815"/>
      <c r="D26" s="815"/>
      <c r="E26" s="815"/>
      <c r="F26" s="815"/>
      <c r="G26" s="815"/>
    </row>
    <row r="27" spans="1:7" ht="14.25" customHeight="1">
      <c r="A27" s="28"/>
      <c r="B27" s="538"/>
      <c r="C27" s="538"/>
      <c r="D27" s="528"/>
      <c r="E27" s="528"/>
      <c r="F27" s="528"/>
      <c r="G27" s="538"/>
    </row>
    <row r="28" spans="2:21" s="17" customFormat="1" ht="27" customHeight="1">
      <c r="B28" s="818" t="s">
        <v>428</v>
      </c>
      <c r="C28" s="819"/>
      <c r="D28" s="133" t="s">
        <v>41</v>
      </c>
      <c r="E28" s="134" t="s">
        <v>571</v>
      </c>
      <c r="F28" s="134" t="s">
        <v>342</v>
      </c>
      <c r="G28" s="135" t="s">
        <v>343</v>
      </c>
      <c r="T28" s="136"/>
      <c r="U28" s="136"/>
    </row>
    <row r="29" spans="2:7" ht="20.25" customHeight="1">
      <c r="B29" s="820" t="s">
        <v>29</v>
      </c>
      <c r="C29" s="821"/>
      <c r="D29" s="770" t="s">
        <v>27</v>
      </c>
      <c r="E29" s="138">
        <f>SUM(D46:D66)</f>
        <v>129024.51183757957</v>
      </c>
      <c r="F29" s="139">
        <f>D67</f>
        <v>4094.3778423125268</v>
      </c>
      <c r="G29" s="138">
        <f>E29+F29</f>
        <v>133118.88967989211</v>
      </c>
    </row>
    <row r="30" spans="2:7" ht="20.25" customHeight="1">
      <c r="B30" s="820" t="s">
        <v>339</v>
      </c>
      <c r="C30" s="821"/>
      <c r="D30" s="770" t="s">
        <v>27</v>
      </c>
      <c r="E30" s="140">
        <f>SUM(E46:E66)</f>
        <v>68589.306437300809</v>
      </c>
      <c r="F30" s="141">
        <f>E67</f>
        <v>2176.5673242770122</v>
      </c>
      <c r="G30" s="140">
        <f>E30+F30</f>
        <v>70765.873761577823</v>
      </c>
    </row>
    <row r="31" spans="2:7" ht="20.25" customHeight="1">
      <c r="B31" s="820" t="s">
        <v>667</v>
      </c>
      <c r="C31" s="821"/>
      <c r="D31" s="770" t="s">
        <v>28</v>
      </c>
      <c r="E31" s="140">
        <f>SUM(F46:F66)</f>
        <v>65293.368115696896</v>
      </c>
      <c r="F31" s="141">
        <f>F67</f>
        <v>2071.9762148714481</v>
      </c>
      <c r="G31" s="140">
        <f>E31+F31</f>
        <v>67365.344330568347</v>
      </c>
    </row>
    <row r="32" spans="2:7" ht="20.25" customHeight="1">
      <c r="B32" s="820" t="s">
        <v>32</v>
      </c>
      <c r="C32" s="821"/>
      <c r="D32" s="770" t="s">
        <v>27</v>
      </c>
      <c r="E32" s="140">
        <f>SUM(G46:G66)</f>
        <v>-348.54430000000002</v>
      </c>
      <c r="F32" s="141">
        <f>G67</f>
        <v>-11.060472453333331</v>
      </c>
      <c r="G32" s="140">
        <f>E32+F32</f>
        <v>-359.60477245333334</v>
      </c>
    </row>
    <row r="33" spans="2:7" ht="20.25" customHeight="1">
      <c r="B33" s="820" t="s">
        <v>30</v>
      </c>
      <c r="C33" s="821"/>
      <c r="D33" s="770" t="s">
        <v>28</v>
      </c>
      <c r="E33" s="140">
        <f>SUM(H46:H66)</f>
        <v>-263.88</v>
      </c>
      <c r="F33" s="141">
        <f>H67</f>
        <v>-8.3737920000000017</v>
      </c>
      <c r="G33" s="140">
        <f>E33+F33</f>
        <v>-272.25379199999998</v>
      </c>
    </row>
    <row r="34" spans="2:7" ht="20.25" customHeight="1">
      <c r="B34" s="820" t="s">
        <v>31</v>
      </c>
      <c r="C34" s="821"/>
      <c r="D34" s="770" t="s">
        <v>28</v>
      </c>
      <c r="E34" s="140">
        <f>SUM(I46:I66)</f>
        <v>108944.41567964637</v>
      </c>
      <c r="F34" s="141">
        <f>I67</f>
        <v>3457.1694575674451</v>
      </c>
      <c r="G34" s="140">
        <f>E34+F34</f>
        <v>112401.58513721381</v>
      </c>
    </row>
    <row r="35" spans="2:8" s="8" customFormat="1" ht="21" customHeight="1">
      <c r="B35" s="816" t="s">
        <v>26</v>
      </c>
      <c r="C35" s="817"/>
      <c r="D35" s="137"/>
      <c r="E35" s="144">
        <f>SUM(E29:E34)</f>
        <v>371239.17777022364</v>
      </c>
      <c r="F35" s="144">
        <f>SUM(F29:F34)</f>
        <v>11780.656574575098</v>
      </c>
      <c r="G35" s="144">
        <f>SUM(G29:G34)</f>
        <v>383019.83434479876</v>
      </c>
      <c r="H35" s="200"/>
    </row>
    <row r="36" spans="4:6" ht="18" customHeight="1">
      <c r="D36" s="94"/>
      <c r="E36" s="9"/>
      <c r="F36" s="17"/>
    </row>
    <row r="37" spans="3:22" s="28" customFormat="1" ht="21">
      <c r="C37" s="35"/>
      <c r="D37" s="36"/>
      <c r="E37" s="36"/>
      <c r="F37" s="36"/>
      <c r="G37" s="36"/>
      <c r="H37" s="36"/>
      <c r="I37" s="36"/>
      <c r="J37" s="36"/>
      <c r="K37" s="36"/>
      <c r="L37" s="36"/>
      <c r="M37" s="107"/>
      <c r="N37" s="36"/>
      <c r="O37" s="36"/>
      <c r="P37" s="36"/>
      <c r="Q37" s="36"/>
      <c r="R37" s="36"/>
      <c r="T37" s="37"/>
      <c r="U37" s="19"/>
      <c r="V37" s="38"/>
    </row>
    <row r="38" spans="2:22" ht="12" customHeight="1">
      <c r="B38" s="118" t="s">
        <v>387</v>
      </c>
      <c r="C38" s="31"/>
      <c r="D38" s="31"/>
      <c r="E38" s="587"/>
      <c r="F38" s="31"/>
      <c r="G38" s="31"/>
      <c r="H38" s="31"/>
      <c r="I38" s="31"/>
      <c r="J38" s="31"/>
      <c r="K38" s="31"/>
      <c r="L38" s="31"/>
      <c r="M38" s="31"/>
      <c r="N38" s="31"/>
      <c r="O38" s="31"/>
      <c r="P38" s="31"/>
      <c r="Q38" s="31"/>
      <c r="R38" s="31"/>
      <c r="U38" s="19"/>
      <c r="V38" s="13"/>
    </row>
    <row r="39" spans="2:22" ht="12" customHeight="1">
      <c r="B39" s="118"/>
      <c r="C39" s="31"/>
      <c r="D39" s="31"/>
      <c r="E39" s="31"/>
      <c r="F39" s="31"/>
      <c r="G39" s="31"/>
      <c r="H39" s="31"/>
      <c r="I39" s="31"/>
      <c r="J39" s="31"/>
      <c r="K39" s="31"/>
      <c r="L39" s="31"/>
      <c r="M39" s="31"/>
      <c r="N39" s="31"/>
      <c r="O39" s="31"/>
      <c r="P39" s="31"/>
      <c r="Q39" s="31"/>
      <c r="R39" s="31"/>
      <c r="U39" s="19"/>
      <c r="V39" s="13"/>
    </row>
    <row r="40" spans="2:22" s="28" customFormat="1" ht="41.25" customHeight="1">
      <c r="B40" s="815" t="s">
        <v>510</v>
      </c>
      <c r="C40" s="815"/>
      <c r="D40" s="815"/>
      <c r="E40" s="815"/>
      <c r="F40" s="815"/>
      <c r="G40" s="815"/>
      <c r="H40" s="815"/>
      <c r="I40" s="815"/>
      <c r="J40" s="815"/>
      <c r="K40" s="815"/>
      <c r="L40" s="815"/>
      <c r="M40" s="607"/>
      <c r="N40" s="105"/>
      <c r="O40" s="105"/>
      <c r="P40" s="105"/>
      <c r="Q40" s="105"/>
      <c r="R40" s="105"/>
      <c r="T40" s="37"/>
      <c r="U40" s="19"/>
      <c r="V40" s="38"/>
    </row>
    <row r="41" spans="2:22" s="28" customFormat="1" ht="40.9" customHeight="1">
      <c r="B41" s="815" t="s">
        <v>478</v>
      </c>
      <c r="C41" s="815"/>
      <c r="D41" s="815"/>
      <c r="E41" s="815"/>
      <c r="F41" s="815"/>
      <c r="G41" s="815"/>
      <c r="H41" s="815"/>
      <c r="I41" s="815"/>
      <c r="J41" s="815"/>
      <c r="K41" s="815"/>
      <c r="L41" s="815"/>
      <c r="M41" s="607"/>
      <c r="N41" s="105"/>
      <c r="O41" s="105"/>
      <c r="P41" s="105"/>
      <c r="Q41" s="105"/>
      <c r="R41" s="105"/>
      <c r="T41" s="37"/>
      <c r="U41" s="19"/>
      <c r="V41" s="38"/>
    </row>
    <row r="42" spans="2:22" s="28" customFormat="1" ht="18" customHeight="1">
      <c r="B42" s="815" t="s">
        <v>580</v>
      </c>
      <c r="C42" s="815"/>
      <c r="D42" s="815"/>
      <c r="E42" s="815"/>
      <c r="F42" s="815"/>
      <c r="G42" s="815"/>
      <c r="H42" s="815"/>
      <c r="I42" s="815"/>
      <c r="J42" s="815"/>
      <c r="K42" s="815"/>
      <c r="L42" s="815"/>
      <c r="M42" s="607"/>
      <c r="N42" s="105"/>
      <c r="O42" s="105"/>
      <c r="P42" s="105"/>
      <c r="Q42" s="105"/>
      <c r="R42" s="105"/>
      <c r="T42" s="37"/>
      <c r="U42" s="19"/>
      <c r="V42" s="38"/>
    </row>
    <row r="43" spans="2:22" ht="15" customHeight="1">
      <c r="B43" s="603"/>
      <c r="C43" s="31"/>
      <c r="D43" s="31"/>
      <c r="E43" s="31"/>
      <c r="F43" s="31"/>
      <c r="G43" s="31"/>
      <c r="H43" s="31"/>
      <c r="I43" s="31"/>
      <c r="J43" s="31"/>
      <c r="K43" s="31"/>
      <c r="L43" s="31"/>
      <c r="M43" s="31"/>
      <c r="N43" s="31"/>
      <c r="O43" s="31"/>
      <c r="P43" s="31"/>
      <c r="Q43" s="31"/>
      <c r="R43" s="31"/>
      <c r="U43" s="19"/>
      <c r="V43" s="13"/>
    </row>
    <row r="44" spans="2:21" s="17" customFormat="1" ht="63" customHeight="1">
      <c r="B44" s="243" t="s">
        <v>34</v>
      </c>
      <c r="C44" s="243" t="s">
        <v>438</v>
      </c>
      <c r="D44" s="135" t="str">
        <f>IF($B29&lt;&gt;"",$B29,"")</f>
        <v>Residential</v>
      </c>
      <c r="E44" s="135" t="str">
        <f>IF($B30&lt;&gt;"",$B30,"")</f>
        <v>GS&lt;50 kW</v>
      </c>
      <c r="F44" s="135" t="str">
        <f>IF($B31&lt;&gt;"",$B31,"")</f>
        <v>GS 50 to 4,999 kW</v>
      </c>
      <c r="G44" s="135" t="str">
        <f>IF($B32&lt;&gt;"",$B32,"")</f>
        <v>Unmetered Scattered Load</v>
      </c>
      <c r="H44" s="135" t="str">
        <f>IF($B33&lt;&gt;"",$B33,"")</f>
        <v>Sentinel Lighting</v>
      </c>
      <c r="I44" s="135" t="str">
        <f>IF($B34&lt;&gt;"",$B34,"")</f>
        <v>Street Lighting</v>
      </c>
      <c r="J44" s="135" t="str">
        <f>IF(#REF!&lt;&gt;"",#REF!,"")</f>
        <v/>
      </c>
      <c r="K44" s="135" t="str">
        <f>IF(#REF!&lt;&gt;"",#REF!,"")</f>
        <v/>
      </c>
      <c r="L44" s="135" t="str">
        <f>IF(#REF!&lt;&gt;"",#REF!,"")</f>
        <v/>
      </c>
      <c r="M44" s="135" t="str">
        <f>IF(#REF!&lt;&gt;"",#REF!,"")</f>
        <v/>
      </c>
      <c r="N44" s="135" t="str">
        <f>IF(#REF!&lt;&gt;"",#REF!,"")</f>
        <v/>
      </c>
      <c r="O44" s="135" t="str">
        <f>IF(#REF!&lt;&gt;"",#REF!,"")</f>
        <v/>
      </c>
      <c r="P44" s="135" t="str">
        <f>IF(#REF!&lt;&gt;"",#REF!,"")</f>
        <v/>
      </c>
      <c r="Q44" s="135" t="str">
        <f>IF(#REF!&lt;&gt;"",#REF!,"")</f>
        <v/>
      </c>
      <c r="R44" s="243" t="s">
        <v>26</v>
      </c>
      <c r="T44" s="136"/>
      <c r="U44" s="145"/>
    </row>
    <row r="45" spans="2:21" s="146" customFormat="1" ht="15.75" customHeight="1">
      <c r="B45" s="565"/>
      <c r="C45" s="566"/>
      <c r="D45" s="566" t="str">
        <f>D29</f>
        <v>kWh</v>
      </c>
      <c r="E45" s="566" t="str">
        <f>D30</f>
        <v>kWh</v>
      </c>
      <c r="F45" s="566" t="str">
        <f>D31</f>
        <v>kW</v>
      </c>
      <c r="G45" s="566" t="str">
        <f>D32</f>
        <v>kWh</v>
      </c>
      <c r="H45" s="566" t="str">
        <f>D33</f>
        <v>kW</v>
      </c>
      <c r="I45" s="566" t="str">
        <f>D34</f>
        <v>kW</v>
      </c>
      <c r="J45" s="566">
        <f>#REF!</f>
        <v>0</v>
      </c>
      <c r="K45" s="566">
        <f>#REF!</f>
        <v>0</v>
      </c>
      <c r="L45" s="566">
        <f>#REF!</f>
        <v>0</v>
      </c>
      <c r="M45" s="566">
        <f>#REF!</f>
        <v>0</v>
      </c>
      <c r="N45" s="566">
        <f>#REF!</f>
        <v>0</v>
      </c>
      <c r="O45" s="566">
        <f>#REF!</f>
        <v>0</v>
      </c>
      <c r="P45" s="566">
        <f>#REF!</f>
        <v>0</v>
      </c>
      <c r="Q45" s="566">
        <f>#REF!</f>
        <v>0</v>
      </c>
      <c r="R45" s="567"/>
      <c r="U45" s="147"/>
    </row>
    <row r="46" spans="2:22" s="17" customFormat="1" ht="15.75">
      <c r="B46" s="148" t="s">
        <v>120</v>
      </c>
      <c r="C46" s="149"/>
      <c r="D46" s="150">
        <f>'4.  2011-2014 LRAM'!Y131</f>
        <v>0</v>
      </c>
      <c r="E46" s="150">
        <f>'4.  2011-2014 LRAM'!Z131</f>
        <v>0</v>
      </c>
      <c r="F46" s="150">
        <f>'4.  2011-2014 LRAM'!AA131</f>
        <v>0</v>
      </c>
      <c r="G46" s="150">
        <f>'4.  2011-2014 LRAM'!AB131</f>
        <v>0</v>
      </c>
      <c r="H46" s="150">
        <f>'4.  2011-2014 LRAM'!AC131</f>
        <v>0</v>
      </c>
      <c r="I46" s="150">
        <f>'4.  2011-2014 LRAM'!AD131</f>
        <v>0</v>
      </c>
      <c r="J46" s="150">
        <f>'4.  2011-2014 LRAM'!AE131</f>
        <v>0</v>
      </c>
      <c r="K46" s="150">
        <f>'4.  2011-2014 LRAM'!AF131</f>
        <v>0</v>
      </c>
      <c r="L46" s="150">
        <f>'4.  2011-2014 LRAM'!AG131</f>
        <v>0</v>
      </c>
      <c r="M46" s="150">
        <f>'4.  2011-2014 LRAM'!AH131</f>
        <v>0</v>
      </c>
      <c r="N46" s="150">
        <f>'4.  2011-2014 LRAM'!AI131</f>
        <v>0</v>
      </c>
      <c r="O46" s="150">
        <f>'4.  2011-2014 LRAM'!AJ131</f>
        <v>0</v>
      </c>
      <c r="P46" s="150">
        <f>'4.  2011-2014 LRAM'!AK131</f>
        <v>0</v>
      </c>
      <c r="Q46" s="150">
        <f>'4.  2011-2014 LRAM'!AL131</f>
        <v>0</v>
      </c>
      <c r="R46" s="151">
        <f>SUM(D46:Q46)</f>
        <v>0</v>
      </c>
      <c r="U46" s="152"/>
      <c r="V46" s="153"/>
    </row>
    <row r="47" spans="2:22" s="17" customFormat="1" ht="15.75">
      <c r="B47" s="154" t="s">
        <v>35</v>
      </c>
      <c r="C47" s="155"/>
      <c r="D47" s="156">
        <f>-'4.  2011-2014 LRAM'!Y132</f>
        <v>0</v>
      </c>
      <c r="E47" s="156">
        <f>-'4.  2011-2014 LRAM'!Z132</f>
        <v>0</v>
      </c>
      <c r="F47" s="156">
        <f>-'4.  2011-2014 LRAM'!AA132</f>
        <v>0</v>
      </c>
      <c r="G47" s="156">
        <f>-'4.  2011-2014 LRAM'!AB132</f>
        <v>0</v>
      </c>
      <c r="H47" s="156">
        <f>-'4.  2011-2014 LRAM'!AC132</f>
        <v>0</v>
      </c>
      <c r="I47" s="156">
        <f>-'4.  2011-2014 LRAM'!AD132</f>
        <v>0</v>
      </c>
      <c r="J47" s="156">
        <f>-'4.  2011-2014 LRAM'!AE132</f>
        <v>0</v>
      </c>
      <c r="K47" s="156">
        <f>-'4.  2011-2014 LRAM'!AF132</f>
        <v>0</v>
      </c>
      <c r="L47" s="156">
        <f>-'4.  2011-2014 LRAM'!AG132</f>
        <v>0</v>
      </c>
      <c r="M47" s="156">
        <f>-'4.  2011-2014 LRAM'!AH132</f>
        <v>0</v>
      </c>
      <c r="N47" s="156">
        <f>-'4.  2011-2014 LRAM'!AI132</f>
        <v>0</v>
      </c>
      <c r="O47" s="156">
        <f>-'4.  2011-2014 LRAM'!AJ132</f>
        <v>0</v>
      </c>
      <c r="P47" s="156">
        <f>-'4.  2011-2014 LRAM'!AK132</f>
        <v>0</v>
      </c>
      <c r="Q47" s="156">
        <f>-'4.  2011-2014 LRAM'!AL132</f>
        <v>0</v>
      </c>
      <c r="R47" s="157">
        <f>SUM(D47:Q47)</f>
        <v>0</v>
      </c>
      <c r="S47" s="158"/>
      <c r="T47" s="136"/>
      <c r="U47" s="159"/>
      <c r="V47" s="153"/>
    </row>
    <row r="48" spans="2:22" s="136" customFormat="1" ht="15.75">
      <c r="B48" s="615" t="s">
        <v>67</v>
      </c>
      <c r="C48" s="611"/>
      <c r="D48" s="160"/>
      <c r="E48" s="160"/>
      <c r="F48" s="160"/>
      <c r="G48" s="160"/>
      <c r="H48" s="160"/>
      <c r="I48" s="160"/>
      <c r="J48" s="160"/>
      <c r="K48" s="161"/>
      <c r="L48" s="161"/>
      <c r="M48" s="161"/>
      <c r="N48" s="161"/>
      <c r="O48" s="161"/>
      <c r="P48" s="161"/>
      <c r="Q48" s="161"/>
      <c r="R48" s="162"/>
      <c r="U48" s="159"/>
      <c r="V48" s="153"/>
    </row>
    <row r="49" spans="2:22" s="17" customFormat="1" ht="15.75">
      <c r="B49" s="154" t="s">
        <v>121</v>
      </c>
      <c r="C49" s="155"/>
      <c r="D49" s="156">
        <f>'4.  2011-2014 LRAM'!Y261</f>
        <v>0</v>
      </c>
      <c r="E49" s="156">
        <f>'4.  2011-2014 LRAM'!Z261</f>
        <v>0</v>
      </c>
      <c r="F49" s="156">
        <f>'4.  2011-2014 LRAM'!AA261</f>
        <v>0</v>
      </c>
      <c r="G49" s="156">
        <f>'4.  2011-2014 LRAM'!AB261</f>
        <v>0</v>
      </c>
      <c r="H49" s="156">
        <f>'4.  2011-2014 LRAM'!AC261</f>
        <v>0</v>
      </c>
      <c r="I49" s="156">
        <f>'4.  2011-2014 LRAM'!AD261</f>
        <v>0</v>
      </c>
      <c r="J49" s="156">
        <f>'4.  2011-2014 LRAM'!AE261</f>
        <v>0</v>
      </c>
      <c r="K49" s="156">
        <f>'4.  2011-2014 LRAM'!AF261</f>
        <v>0</v>
      </c>
      <c r="L49" s="156">
        <f>'4.  2011-2014 LRAM'!AG261</f>
        <v>0</v>
      </c>
      <c r="M49" s="156">
        <f>'4.  2011-2014 LRAM'!AH261</f>
        <v>0</v>
      </c>
      <c r="N49" s="156">
        <f>'4.  2011-2014 LRAM'!AI261</f>
        <v>0</v>
      </c>
      <c r="O49" s="156">
        <f>'4.  2011-2014 LRAM'!AJ261</f>
        <v>0</v>
      </c>
      <c r="P49" s="156">
        <f>'4.  2011-2014 LRAM'!AK261</f>
        <v>0</v>
      </c>
      <c r="Q49" s="156">
        <f>'4.  2011-2014 LRAM'!AL261</f>
        <v>0</v>
      </c>
      <c r="R49" s="157">
        <f>SUM(D49:Q49)</f>
        <v>0</v>
      </c>
      <c r="U49" s="152"/>
      <c r="V49" s="153"/>
    </row>
    <row r="50" spans="2:22" s="17" customFormat="1" ht="15.75">
      <c r="B50" s="154" t="s">
        <v>36</v>
      </c>
      <c r="C50" s="155"/>
      <c r="D50" s="156">
        <f>-'4.  2011-2014 LRAM'!Y262</f>
        <v>0</v>
      </c>
      <c r="E50" s="156">
        <f>-'4.  2011-2014 LRAM'!Z262</f>
        <v>0</v>
      </c>
      <c r="F50" s="156">
        <f>-'4.  2011-2014 LRAM'!AA262</f>
        <v>0</v>
      </c>
      <c r="G50" s="156">
        <f>-'4.  2011-2014 LRAM'!AB262</f>
        <v>0</v>
      </c>
      <c r="H50" s="156">
        <f>-'4.  2011-2014 LRAM'!AC262</f>
        <v>0</v>
      </c>
      <c r="I50" s="156">
        <f>-'4.  2011-2014 LRAM'!AD262</f>
        <v>0</v>
      </c>
      <c r="J50" s="156">
        <f>-'4.  2011-2014 LRAM'!AE262</f>
        <v>0</v>
      </c>
      <c r="K50" s="156">
        <f>-'4.  2011-2014 LRAM'!AF262</f>
        <v>0</v>
      </c>
      <c r="L50" s="156">
        <f>-'4.  2011-2014 LRAM'!AG262</f>
        <v>0</v>
      </c>
      <c r="M50" s="156">
        <f>-'4.  2011-2014 LRAM'!AH262</f>
        <v>0</v>
      </c>
      <c r="N50" s="156">
        <f>-'4.  2011-2014 LRAM'!AI262</f>
        <v>0</v>
      </c>
      <c r="O50" s="156">
        <f>-'4.  2011-2014 LRAM'!AJ262</f>
        <v>0</v>
      </c>
      <c r="P50" s="156">
        <f>-'4.  2011-2014 LRAM'!AK262</f>
        <v>0</v>
      </c>
      <c r="Q50" s="156">
        <f>-'4.  2011-2014 LRAM'!AL262</f>
        <v>0</v>
      </c>
      <c r="R50" s="157">
        <f>SUM(D50:Q50)</f>
        <v>0</v>
      </c>
      <c r="S50" s="158"/>
      <c r="U50" s="152"/>
      <c r="V50" s="153"/>
    </row>
    <row r="51" spans="2:22" s="136" customFormat="1" ht="15.75">
      <c r="B51" s="615" t="s">
        <v>67</v>
      </c>
      <c r="C51" s="611"/>
      <c r="D51" s="160"/>
      <c r="E51" s="160"/>
      <c r="F51" s="160"/>
      <c r="G51" s="160"/>
      <c r="H51" s="160"/>
      <c r="I51" s="160"/>
      <c r="J51" s="160"/>
      <c r="K51" s="161"/>
      <c r="L51" s="161"/>
      <c r="M51" s="161"/>
      <c r="N51" s="161"/>
      <c r="O51" s="161"/>
      <c r="P51" s="161"/>
      <c r="Q51" s="161"/>
      <c r="R51" s="162"/>
      <c r="U51" s="159"/>
      <c r="V51" s="153"/>
    </row>
    <row r="52" spans="2:22" s="163" customFormat="1" ht="15.75">
      <c r="B52" s="154" t="s">
        <v>38</v>
      </c>
      <c r="C52" s="155"/>
      <c r="D52" s="156">
        <f>'4.  2011-2014 LRAM'!Y391</f>
        <v>0</v>
      </c>
      <c r="E52" s="156">
        <f>'4.  2011-2014 LRAM'!Z391</f>
        <v>0</v>
      </c>
      <c r="F52" s="156">
        <f>'4.  2011-2014 LRAM'!AA391</f>
        <v>0</v>
      </c>
      <c r="G52" s="156">
        <f>'4.  2011-2014 LRAM'!AB391</f>
        <v>0</v>
      </c>
      <c r="H52" s="156">
        <f>'4.  2011-2014 LRAM'!AC391</f>
        <v>0</v>
      </c>
      <c r="I52" s="156">
        <f>'4.  2011-2014 LRAM'!AD391</f>
        <v>0</v>
      </c>
      <c r="J52" s="156">
        <f>'4.  2011-2014 LRAM'!AE391</f>
        <v>0</v>
      </c>
      <c r="K52" s="156">
        <f>'4.  2011-2014 LRAM'!AF391</f>
        <v>0</v>
      </c>
      <c r="L52" s="156">
        <f>'4.  2011-2014 LRAM'!AG391</f>
        <v>0</v>
      </c>
      <c r="M52" s="156">
        <f>'4.  2011-2014 LRAM'!AH391</f>
        <v>0</v>
      </c>
      <c r="N52" s="156">
        <f>'4.  2011-2014 LRAM'!AI391</f>
        <v>0</v>
      </c>
      <c r="O52" s="156">
        <f>'4.  2011-2014 LRAM'!AJ391</f>
        <v>0</v>
      </c>
      <c r="P52" s="156">
        <f>'4.  2011-2014 LRAM'!AK391</f>
        <v>0</v>
      </c>
      <c r="Q52" s="156">
        <f>'4.  2011-2014 LRAM'!AL391</f>
        <v>0</v>
      </c>
      <c r="R52" s="157">
        <f>SUM(D52:Q52)</f>
        <v>0</v>
      </c>
      <c r="U52" s="152"/>
      <c r="V52" s="153"/>
    </row>
    <row r="53" spans="2:22" s="163" customFormat="1" ht="15.75">
      <c r="B53" s="154" t="s">
        <v>37</v>
      </c>
      <c r="C53" s="155"/>
      <c r="D53" s="156">
        <f>-'4.  2011-2014 LRAM'!Y392</f>
        <v>0</v>
      </c>
      <c r="E53" s="156">
        <f>-'4.  2011-2014 LRAM'!Z392</f>
        <v>0</v>
      </c>
      <c r="F53" s="156">
        <f>-'4.  2011-2014 LRAM'!AA392</f>
        <v>0</v>
      </c>
      <c r="G53" s="156">
        <f>-'4.  2011-2014 LRAM'!AB392</f>
        <v>0</v>
      </c>
      <c r="H53" s="156">
        <f>-'4.  2011-2014 LRAM'!AC392</f>
        <v>0</v>
      </c>
      <c r="I53" s="156">
        <f>-'4.  2011-2014 LRAM'!AD392</f>
        <v>0</v>
      </c>
      <c r="J53" s="156">
        <f>-'4.  2011-2014 LRAM'!AE392</f>
        <v>0</v>
      </c>
      <c r="K53" s="156">
        <f>-'4.  2011-2014 LRAM'!AF392</f>
        <v>0</v>
      </c>
      <c r="L53" s="156">
        <f>-'4.  2011-2014 LRAM'!AG392</f>
        <v>0</v>
      </c>
      <c r="M53" s="156">
        <f>-'4.  2011-2014 LRAM'!AH392</f>
        <v>0</v>
      </c>
      <c r="N53" s="156">
        <f>-'4.  2011-2014 LRAM'!AI392</f>
        <v>0</v>
      </c>
      <c r="O53" s="156">
        <f>-'4.  2011-2014 LRAM'!AJ392</f>
        <v>0</v>
      </c>
      <c r="P53" s="156">
        <f>-'4.  2011-2014 LRAM'!AK392</f>
        <v>0</v>
      </c>
      <c r="Q53" s="156">
        <f>-'4.  2011-2014 LRAM'!AL392</f>
        <v>0</v>
      </c>
      <c r="R53" s="157">
        <f>SUM(D53:Q53)</f>
        <v>0</v>
      </c>
      <c r="S53" s="158"/>
      <c r="U53" s="152"/>
      <c r="V53" s="153"/>
    </row>
    <row r="54" spans="2:22" s="136" customFormat="1" ht="15.75">
      <c r="B54" s="615" t="s">
        <v>67</v>
      </c>
      <c r="C54" s="611"/>
      <c r="D54" s="160"/>
      <c r="E54" s="160"/>
      <c r="F54" s="160"/>
      <c r="G54" s="160"/>
      <c r="H54" s="160"/>
      <c r="I54" s="160"/>
      <c r="J54" s="160"/>
      <c r="K54" s="161"/>
      <c r="L54" s="161"/>
      <c r="M54" s="161"/>
      <c r="N54" s="161"/>
      <c r="O54" s="161"/>
      <c r="P54" s="161"/>
      <c r="Q54" s="161"/>
      <c r="R54" s="162"/>
      <c r="U54" s="159"/>
      <c r="V54" s="153"/>
    </row>
    <row r="55" spans="2:22" s="163" customFormat="1" ht="15.75">
      <c r="B55" s="154" t="s">
        <v>40</v>
      </c>
      <c r="C55" s="155"/>
      <c r="D55" s="156">
        <f>'4.  2011-2014 LRAM'!Y521</f>
        <v>0</v>
      </c>
      <c r="E55" s="156">
        <f>'4.  2011-2014 LRAM'!Z521</f>
        <v>0</v>
      </c>
      <c r="F55" s="156">
        <f>'4.  2011-2014 LRAM'!AA521</f>
        <v>0</v>
      </c>
      <c r="G55" s="156">
        <f>'4.  2011-2014 LRAM'!AB521</f>
        <v>0</v>
      </c>
      <c r="H55" s="156">
        <f>'4.  2011-2014 LRAM'!AC521</f>
        <v>0</v>
      </c>
      <c r="I55" s="156">
        <f>'4.  2011-2014 LRAM'!AD521</f>
        <v>0</v>
      </c>
      <c r="J55" s="156">
        <f>'4.  2011-2014 LRAM'!AE521</f>
        <v>0</v>
      </c>
      <c r="K55" s="156">
        <f>'4.  2011-2014 LRAM'!AF521</f>
        <v>0</v>
      </c>
      <c r="L55" s="156">
        <f>'4.  2011-2014 LRAM'!AG521</f>
        <v>0</v>
      </c>
      <c r="M55" s="156">
        <f>'4.  2011-2014 LRAM'!AH521</f>
        <v>0</v>
      </c>
      <c r="N55" s="156">
        <f>'4.  2011-2014 LRAM'!AI521</f>
        <v>0</v>
      </c>
      <c r="O55" s="156">
        <f>'4.  2011-2014 LRAM'!AJ521</f>
        <v>0</v>
      </c>
      <c r="P55" s="156">
        <f>'4.  2011-2014 LRAM'!AK521</f>
        <v>0</v>
      </c>
      <c r="Q55" s="156">
        <f>'4.  2011-2014 LRAM'!AL521</f>
        <v>0</v>
      </c>
      <c r="R55" s="157">
        <f>SUM(D55:Q55)</f>
        <v>0</v>
      </c>
      <c r="U55" s="152"/>
      <c r="V55" s="153"/>
    </row>
    <row r="56" spans="2:22" s="163" customFormat="1" ht="15.75">
      <c r="B56" s="154" t="s">
        <v>39</v>
      </c>
      <c r="C56" s="155"/>
      <c r="D56" s="156">
        <f>-'4.  2011-2014 LRAM'!Y522</f>
        <v>0</v>
      </c>
      <c r="E56" s="156">
        <f>-'4.  2011-2014 LRAM'!Z522</f>
        <v>0</v>
      </c>
      <c r="F56" s="156">
        <f>-'4.  2011-2014 LRAM'!AA522</f>
        <v>0</v>
      </c>
      <c r="G56" s="156">
        <f>-'4.  2011-2014 LRAM'!AB522</f>
        <v>0</v>
      </c>
      <c r="H56" s="156">
        <f>-'4.  2011-2014 LRAM'!AC522</f>
        <v>0</v>
      </c>
      <c r="I56" s="156">
        <f>-'4.  2011-2014 LRAM'!AD522</f>
        <v>0</v>
      </c>
      <c r="J56" s="156">
        <f>-'4.  2011-2014 LRAM'!AE522</f>
        <v>0</v>
      </c>
      <c r="K56" s="156">
        <f>-'4.  2011-2014 LRAM'!AF522</f>
        <v>0</v>
      </c>
      <c r="L56" s="156">
        <f>-'4.  2011-2014 LRAM'!AG522</f>
        <v>0</v>
      </c>
      <c r="M56" s="156">
        <f>-'4.  2011-2014 LRAM'!AH522</f>
        <v>0</v>
      </c>
      <c r="N56" s="156">
        <f>-'4.  2011-2014 LRAM'!AI522</f>
        <v>0</v>
      </c>
      <c r="O56" s="156">
        <f>-'4.  2011-2014 LRAM'!AJ522</f>
        <v>0</v>
      </c>
      <c r="P56" s="156">
        <f>-'4.  2011-2014 LRAM'!AK522</f>
        <v>0</v>
      </c>
      <c r="Q56" s="156">
        <f>-'4.  2011-2014 LRAM'!AL522</f>
        <v>0</v>
      </c>
      <c r="R56" s="157">
        <f>SUM(D56:Q56)</f>
        <v>0</v>
      </c>
      <c r="S56" s="158"/>
      <c r="U56" s="152"/>
      <c r="V56" s="153"/>
    </row>
    <row r="57" spans="2:22" s="136" customFormat="1" ht="15.75">
      <c r="B57" s="615" t="s">
        <v>67</v>
      </c>
      <c r="C57" s="611"/>
      <c r="D57" s="160"/>
      <c r="E57" s="160"/>
      <c r="F57" s="160"/>
      <c r="G57" s="160"/>
      <c r="H57" s="160"/>
      <c r="I57" s="160"/>
      <c r="J57" s="160"/>
      <c r="K57" s="161"/>
      <c r="L57" s="161"/>
      <c r="M57" s="161"/>
      <c r="N57" s="161"/>
      <c r="O57" s="161"/>
      <c r="P57" s="161"/>
      <c r="Q57" s="161"/>
      <c r="R57" s="162"/>
      <c r="U57" s="159"/>
      <c r="V57" s="153"/>
    </row>
    <row r="58" spans="2:22" s="163" customFormat="1" ht="15.75">
      <c r="B58" s="154" t="s">
        <v>94</v>
      </c>
      <c r="C58" s="525"/>
      <c r="D58" s="164">
        <f>'5.  2015-2020 LRAM'!Y197</f>
        <v>0</v>
      </c>
      <c r="E58" s="164">
        <f>'5.  2015-2020 LRAM'!Z197</f>
        <v>0</v>
      </c>
      <c r="F58" s="164">
        <f>'5.  2015-2020 LRAM'!AA197</f>
        <v>0</v>
      </c>
      <c r="G58" s="164">
        <f>'5.  2015-2020 LRAM'!AB197</f>
        <v>0</v>
      </c>
      <c r="H58" s="164">
        <f>'5.  2015-2020 LRAM'!AC197</f>
        <v>0</v>
      </c>
      <c r="I58" s="164">
        <f>'5.  2015-2020 LRAM'!AD197</f>
        <v>0</v>
      </c>
      <c r="J58" s="164">
        <f>'5.  2015-2020 LRAM'!AE197</f>
        <v>0</v>
      </c>
      <c r="K58" s="164">
        <f>'5.  2015-2020 LRAM'!AF197</f>
        <v>0</v>
      </c>
      <c r="L58" s="164">
        <f>'5.  2015-2020 LRAM'!AG197</f>
        <v>0</v>
      </c>
      <c r="M58" s="164">
        <f>'5.  2015-2020 LRAM'!AH197</f>
        <v>0</v>
      </c>
      <c r="N58" s="164">
        <f>'5.  2015-2020 LRAM'!AI197</f>
        <v>0</v>
      </c>
      <c r="O58" s="164">
        <f>'5.  2015-2020 LRAM'!AJ197</f>
        <v>0</v>
      </c>
      <c r="P58" s="164">
        <f>'5.  2015-2020 LRAM'!AK197</f>
        <v>0</v>
      </c>
      <c r="Q58" s="164">
        <f>'5.  2015-2020 LRAM'!AL197</f>
        <v>0</v>
      </c>
      <c r="R58" s="157">
        <f>SUM(D58:Q58)</f>
        <v>0</v>
      </c>
      <c r="U58" s="152"/>
      <c r="V58" s="153"/>
    </row>
    <row r="59" spans="2:22" s="163" customFormat="1" ht="15.75">
      <c r="B59" s="154" t="s">
        <v>93</v>
      </c>
      <c r="C59" s="155"/>
      <c r="D59" s="164">
        <f>-'5.  2015-2020 LRAM'!Y198</f>
        <v>0</v>
      </c>
      <c r="E59" s="164">
        <f>-'5.  2015-2020 LRAM'!Z198</f>
        <v>0</v>
      </c>
      <c r="F59" s="164">
        <f>-'5.  2015-2020 LRAM'!AA198</f>
        <v>0</v>
      </c>
      <c r="G59" s="164">
        <f>-'5.  2015-2020 LRAM'!AB198</f>
        <v>0</v>
      </c>
      <c r="H59" s="164">
        <f>-'5.  2015-2020 LRAM'!AC198</f>
        <v>0</v>
      </c>
      <c r="I59" s="164">
        <f>-'5.  2015-2020 LRAM'!AD198</f>
        <v>0</v>
      </c>
      <c r="J59" s="164">
        <f>-'5.  2015-2020 LRAM'!AE198</f>
        <v>0</v>
      </c>
      <c r="K59" s="164">
        <f>-'5.  2015-2020 LRAM'!AF198</f>
        <v>0</v>
      </c>
      <c r="L59" s="164">
        <f>-'5.  2015-2020 LRAM'!AG198</f>
        <v>0</v>
      </c>
      <c r="M59" s="164">
        <f>-'5.  2015-2020 LRAM'!AH198</f>
        <v>0</v>
      </c>
      <c r="N59" s="164">
        <f>-'5.  2015-2020 LRAM'!AI198</f>
        <v>0</v>
      </c>
      <c r="O59" s="164">
        <f>-'5.  2015-2020 LRAM'!AJ198</f>
        <v>0</v>
      </c>
      <c r="P59" s="164">
        <f>-'5.  2015-2020 LRAM'!AK198</f>
        <v>0</v>
      </c>
      <c r="Q59" s="164">
        <f>-'5.  2015-2020 LRAM'!AL198</f>
        <v>0</v>
      </c>
      <c r="R59" s="157">
        <f>SUM(D59:Q59)</f>
        <v>0</v>
      </c>
      <c r="S59" s="158"/>
      <c r="U59" s="152"/>
      <c r="V59" s="153"/>
    </row>
    <row r="60" spans="2:22" s="136" customFormat="1" ht="15.75">
      <c r="B60" s="615" t="s">
        <v>67</v>
      </c>
      <c r="C60" s="611"/>
      <c r="D60" s="160"/>
      <c r="E60" s="160"/>
      <c r="F60" s="160"/>
      <c r="G60" s="160"/>
      <c r="H60" s="160"/>
      <c r="I60" s="160"/>
      <c r="J60" s="160"/>
      <c r="K60" s="161"/>
      <c r="L60" s="161"/>
      <c r="M60" s="161"/>
      <c r="N60" s="161"/>
      <c r="O60" s="161"/>
      <c r="P60" s="161"/>
      <c r="Q60" s="161"/>
      <c r="R60" s="162"/>
      <c r="U60" s="159"/>
      <c r="V60" s="153"/>
    </row>
    <row r="61" spans="2:22" s="163" customFormat="1" ht="15.75">
      <c r="B61" s="154" t="s">
        <v>203</v>
      </c>
      <c r="C61" s="525"/>
      <c r="D61" s="156">
        <f>'5.  2015-2020 LRAM'!Y372</f>
        <v>0</v>
      </c>
      <c r="E61" s="156">
        <f>'5.  2015-2020 LRAM'!Z372</f>
        <v>0</v>
      </c>
      <c r="F61" s="156">
        <f>'5.  2015-2020 LRAM'!AA372</f>
        <v>0</v>
      </c>
      <c r="G61" s="156">
        <f>'5.  2015-2020 LRAM'!AB372</f>
        <v>0</v>
      </c>
      <c r="H61" s="156">
        <f>'5.  2015-2020 LRAM'!AC372</f>
        <v>0</v>
      </c>
      <c r="I61" s="156">
        <f>'5.  2015-2020 LRAM'!AD372</f>
        <v>0</v>
      </c>
      <c r="J61" s="156">
        <f>'5.  2015-2020 LRAM'!AE372</f>
        <v>0</v>
      </c>
      <c r="K61" s="156">
        <f>'5.  2015-2020 LRAM'!AF372</f>
        <v>0</v>
      </c>
      <c r="L61" s="156">
        <f>'5.  2015-2020 LRAM'!AG372</f>
        <v>0</v>
      </c>
      <c r="M61" s="156">
        <f>'5.  2015-2020 LRAM'!AH372</f>
        <v>0</v>
      </c>
      <c r="N61" s="156">
        <f>'5.  2015-2020 LRAM'!AI372</f>
        <v>0</v>
      </c>
      <c r="O61" s="156">
        <f>'5.  2015-2020 LRAM'!AJ372</f>
        <v>0</v>
      </c>
      <c r="P61" s="156">
        <f>'5.  2015-2020 LRAM'!AK372</f>
        <v>0</v>
      </c>
      <c r="Q61" s="156">
        <f>'5.  2015-2020 LRAM'!AL372</f>
        <v>0</v>
      </c>
      <c r="R61" s="157">
        <f>SUM(D61:Q61)</f>
        <v>0</v>
      </c>
      <c r="U61" s="152"/>
      <c r="V61" s="153"/>
    </row>
    <row r="62" spans="2:22" s="163" customFormat="1" ht="15.75">
      <c r="B62" s="154" t="s">
        <v>202</v>
      </c>
      <c r="C62" s="155"/>
      <c r="D62" s="156">
        <f>-'5.  2015-2020 LRAM'!Y373</f>
        <v>0</v>
      </c>
      <c r="E62" s="156">
        <f>-'5.  2015-2020 LRAM'!Z373</f>
        <v>0</v>
      </c>
      <c r="F62" s="156">
        <f>-'5.  2015-2020 LRAM'!AA373</f>
        <v>0</v>
      </c>
      <c r="G62" s="156">
        <f>-'5.  2015-2020 LRAM'!AB373</f>
        <v>0</v>
      </c>
      <c r="H62" s="156">
        <f>-'5.  2015-2020 LRAM'!AC373</f>
        <v>0</v>
      </c>
      <c r="I62" s="156">
        <f>-'5.  2015-2020 LRAM'!AD373</f>
        <v>0</v>
      </c>
      <c r="J62" s="156">
        <f>-'5.  2015-2020 LRAM'!AE373</f>
        <v>0</v>
      </c>
      <c r="K62" s="156">
        <f>-'5.  2015-2020 LRAM'!AF373</f>
        <v>0</v>
      </c>
      <c r="L62" s="156">
        <f>-'5.  2015-2020 LRAM'!AG373</f>
        <v>0</v>
      </c>
      <c r="M62" s="156">
        <f>-'5.  2015-2020 LRAM'!AH373</f>
        <v>0</v>
      </c>
      <c r="N62" s="156">
        <f>-'5.  2015-2020 LRAM'!AI373</f>
        <v>0</v>
      </c>
      <c r="O62" s="156">
        <f>-'5.  2015-2020 LRAM'!AJ373</f>
        <v>0</v>
      </c>
      <c r="P62" s="156">
        <f>-'5.  2015-2020 LRAM'!AK373</f>
        <v>0</v>
      </c>
      <c r="Q62" s="156">
        <f>-'5.  2015-2020 LRAM'!AL373</f>
        <v>0</v>
      </c>
      <c r="R62" s="157">
        <f>SUM(D62:Q62)</f>
        <v>0</v>
      </c>
      <c r="S62" s="158"/>
      <c r="U62" s="152"/>
      <c r="V62" s="153"/>
    </row>
    <row r="63" spans="2:22" s="136" customFormat="1" ht="15.75">
      <c r="B63" s="615" t="s">
        <v>67</v>
      </c>
      <c r="C63" s="611"/>
      <c r="D63" s="160"/>
      <c r="E63" s="160"/>
      <c r="F63" s="160"/>
      <c r="G63" s="160"/>
      <c r="H63" s="160"/>
      <c r="I63" s="160"/>
      <c r="J63" s="160"/>
      <c r="K63" s="161"/>
      <c r="L63" s="161"/>
      <c r="M63" s="161"/>
      <c r="N63" s="161"/>
      <c r="O63" s="161"/>
      <c r="P63" s="161"/>
      <c r="Q63" s="161"/>
      <c r="R63" s="162"/>
      <c r="U63" s="159"/>
      <c r="V63" s="153"/>
    </row>
    <row r="64" spans="2:22" s="163" customFormat="1" ht="15.75">
      <c r="B64" s="154" t="s">
        <v>205</v>
      </c>
      <c r="C64" s="525"/>
      <c r="D64" s="156">
        <f>'5.  2015-2020 LRAM'!Y546</f>
        <v>181358.22883757958</v>
      </c>
      <c r="E64" s="156">
        <f>'5.  2015-2020 LRAM'!Z546</f>
        <v>97535.341237300803</v>
      </c>
      <c r="F64" s="156">
        <f>'5.  2015-2020 LRAM'!AA546</f>
        <v>109312.75651569689</v>
      </c>
      <c r="G64" s="156">
        <f>'5.  2015-2020 LRAM'!AB546</f>
        <v>0</v>
      </c>
      <c r="H64" s="156">
        <f>'5.  2015-2020 LRAM'!AC546</f>
        <v>0</v>
      </c>
      <c r="I64" s="156">
        <f>'5.  2015-2020 LRAM'!AD546</f>
        <v>114525.25517964637</v>
      </c>
      <c r="J64" s="156">
        <f>'5.  2015-2020 LRAM'!AE546</f>
        <v>0</v>
      </c>
      <c r="K64" s="156">
        <f>'5.  2015-2020 LRAM'!AF546</f>
        <v>0</v>
      </c>
      <c r="L64" s="156">
        <f>'5.  2015-2020 LRAM'!AG546</f>
        <v>0</v>
      </c>
      <c r="M64" s="156">
        <f>'5.  2015-2020 LRAM'!AH546</f>
        <v>0</v>
      </c>
      <c r="N64" s="156">
        <f>'5.  2015-2020 LRAM'!AI546</f>
        <v>0</v>
      </c>
      <c r="O64" s="156">
        <f>'5.  2015-2020 LRAM'!AJ546</f>
        <v>0</v>
      </c>
      <c r="P64" s="156">
        <f>'5.  2015-2020 LRAM'!AK546</f>
        <v>0</v>
      </c>
      <c r="Q64" s="156">
        <f>'5.  2015-2020 LRAM'!AL546</f>
        <v>0</v>
      </c>
      <c r="R64" s="157">
        <f>SUM(D64:Q64)</f>
        <v>502731.58177022362</v>
      </c>
      <c r="U64" s="152"/>
      <c r="V64" s="153"/>
    </row>
    <row r="65" spans="2:22" s="163" customFormat="1" ht="15.75">
      <c r="B65" s="154" t="s">
        <v>204</v>
      </c>
      <c r="C65" s="155"/>
      <c r="D65" s="156">
        <f>-'5.  2015-2020 LRAM'!Y547</f>
        <v>-52333.716999999997</v>
      </c>
      <c r="E65" s="156">
        <f>-'5.  2015-2020 LRAM'!Z547</f>
        <v>-28946.034800000001</v>
      </c>
      <c r="F65" s="156">
        <f>-'5.  2015-2020 LRAM'!AA547</f>
        <v>-44019.388399999996</v>
      </c>
      <c r="G65" s="156">
        <f>-'5.  2015-2020 LRAM'!AB547</f>
        <v>-348.54430000000002</v>
      </c>
      <c r="H65" s="156">
        <f>-'5.  2015-2020 LRAM'!AC547</f>
        <v>-263.88</v>
      </c>
      <c r="I65" s="156">
        <f>-'5.  2015-2020 LRAM'!AD547</f>
        <v>-5580.8395</v>
      </c>
      <c r="J65" s="156">
        <f>-'5.  2015-2020 LRAM'!AE547</f>
        <v>0</v>
      </c>
      <c r="K65" s="156">
        <f>-'5.  2015-2020 LRAM'!AF547</f>
        <v>0</v>
      </c>
      <c r="L65" s="156">
        <f>-'5.  2015-2020 LRAM'!AG547</f>
        <v>0</v>
      </c>
      <c r="M65" s="156">
        <f>-'5.  2015-2020 LRAM'!AH547</f>
        <v>0</v>
      </c>
      <c r="N65" s="156">
        <f>-'5.  2015-2020 LRAM'!AI547</f>
        <v>0</v>
      </c>
      <c r="O65" s="156">
        <f>-'5.  2015-2020 LRAM'!AJ547</f>
        <v>0</v>
      </c>
      <c r="P65" s="156">
        <f>-'5.  2015-2020 LRAM'!AK547</f>
        <v>0</v>
      </c>
      <c r="Q65" s="156">
        <f>-'5.  2015-2020 LRAM'!AL547</f>
        <v>0</v>
      </c>
      <c r="R65" s="157">
        <f>SUM(D65:Q65)</f>
        <v>-131492.40399999998</v>
      </c>
      <c r="S65" s="158"/>
      <c r="U65" s="152"/>
      <c r="V65" s="153"/>
    </row>
    <row r="66" spans="2:22" s="136" customFormat="1" ht="15.75">
      <c r="B66" s="615" t="s">
        <v>67</v>
      </c>
      <c r="C66" s="611"/>
      <c r="D66" s="160"/>
      <c r="E66" s="160"/>
      <c r="F66" s="160"/>
      <c r="G66" s="160"/>
      <c r="H66" s="160"/>
      <c r="I66" s="160"/>
      <c r="J66" s="160"/>
      <c r="K66" s="161"/>
      <c r="L66" s="161"/>
      <c r="M66" s="161"/>
      <c r="N66" s="161"/>
      <c r="O66" s="161"/>
      <c r="P66" s="161"/>
      <c r="Q66" s="161"/>
      <c r="R66" s="162"/>
      <c r="U66" s="159"/>
      <c r="V66" s="153"/>
    </row>
    <row r="67" spans="2:22" s="17" customFormat="1" ht="20.25" customHeight="1">
      <c r="B67" s="612" t="s">
        <v>43</v>
      </c>
      <c r="C67" s="611"/>
      <c r="D67" s="669">
        <f>'6.  Carrying Charges'!I162</f>
        <v>4094.3778423125268</v>
      </c>
      <c r="E67" s="669">
        <f>'6.  Carrying Charges'!J162</f>
        <v>2176.5673242770122</v>
      </c>
      <c r="F67" s="669">
        <f>'6.  Carrying Charges'!K162</f>
        <v>2071.9762148714481</v>
      </c>
      <c r="G67" s="669">
        <f>'6.  Carrying Charges'!L162</f>
        <v>-11.060472453333331</v>
      </c>
      <c r="H67" s="669">
        <f>'6.  Carrying Charges'!M162</f>
        <v>-8.3737920000000017</v>
      </c>
      <c r="I67" s="669">
        <f>'6.  Carrying Charges'!N162</f>
        <v>3457.1694575674451</v>
      </c>
      <c r="J67" s="669">
        <f>'6.  Carrying Charges'!O162</f>
        <v>0</v>
      </c>
      <c r="K67" s="669">
        <f>'6.  Carrying Charges'!P162</f>
        <v>0</v>
      </c>
      <c r="L67" s="669">
        <f>'6.  Carrying Charges'!Q162</f>
        <v>0</v>
      </c>
      <c r="M67" s="669">
        <f>'6.  Carrying Charges'!R162</f>
        <v>0</v>
      </c>
      <c r="N67" s="669">
        <f>'6.  Carrying Charges'!S162</f>
        <v>0</v>
      </c>
      <c r="O67" s="669">
        <f>'6.  Carrying Charges'!T162</f>
        <v>0</v>
      </c>
      <c r="P67" s="669">
        <f>'6.  Carrying Charges'!U162</f>
        <v>0</v>
      </c>
      <c r="Q67" s="669">
        <f>'6.  Carrying Charges'!V162</f>
        <v>0</v>
      </c>
      <c r="R67" s="670">
        <f>SUM(D67:Q67)</f>
        <v>11780.656574575098</v>
      </c>
      <c r="U67" s="152"/>
      <c r="V67" s="153"/>
    </row>
    <row r="68" spans="2:22" s="163" customFormat="1" ht="21.75" customHeight="1">
      <c r="B68" s="613" t="s">
        <v>212</v>
      </c>
      <c r="C68" s="614"/>
      <c r="D68" s="613">
        <f>SUM(D46:D66)+D67</f>
        <v>133118.88967989211</v>
      </c>
      <c r="E68" s="613">
        <f>SUM(E46:E66)+E67</f>
        <v>70765.873761577823</v>
      </c>
      <c r="F68" s="613">
        <f>SUM(F46:F66)+F67</f>
        <v>67365.344330568347</v>
      </c>
      <c r="G68" s="613">
        <f>SUM(G46:G66)+G67</f>
        <v>-359.60477245333334</v>
      </c>
      <c r="H68" s="613">
        <f>SUM(H46:H66)+H67</f>
        <v>-272.25379199999998</v>
      </c>
      <c r="I68" s="613">
        <f>SUM(I46:I66)+I67</f>
        <v>112401.58513721381</v>
      </c>
      <c r="J68" s="613">
        <f>SUM(J46:J66)+J67</f>
        <v>0</v>
      </c>
      <c r="K68" s="613">
        <f>SUM(K46:K66)+K67</f>
        <v>0</v>
      </c>
      <c r="L68" s="613">
        <f>SUM(L46:L66)+L67</f>
        <v>0</v>
      </c>
      <c r="M68" s="613">
        <f>SUM(M46:M66)+M67</f>
        <v>0</v>
      </c>
      <c r="N68" s="613">
        <f>SUM(N46:N66)+N67</f>
        <v>0</v>
      </c>
      <c r="O68" s="613">
        <f>SUM(O46:O66)+O67</f>
        <v>0</v>
      </c>
      <c r="P68" s="613">
        <f>SUM(P46:P66)+P67</f>
        <v>0</v>
      </c>
      <c r="Q68" s="613">
        <f>SUM(Q46:Q66)+Q67</f>
        <v>0</v>
      </c>
      <c r="R68" s="613">
        <f>SUM(R46:R66)+R67</f>
        <v>383019.83434479876</v>
      </c>
      <c r="U68" s="152"/>
      <c r="V68" s="153"/>
    </row>
    <row r="69" spans="2:22" ht="20.25" customHeight="1">
      <c r="B69" s="453" t="s">
        <v>454</v>
      </c>
      <c r="C69" s="592"/>
      <c r="D69" s="591"/>
      <c r="E69" s="591"/>
      <c r="F69" s="591"/>
      <c r="G69" s="591"/>
      <c r="H69" s="591"/>
      <c r="I69" s="591"/>
      <c r="J69" s="591"/>
      <c r="K69" s="591"/>
      <c r="L69" s="591"/>
      <c r="M69" s="591"/>
      <c r="N69" s="591"/>
      <c r="O69" s="591"/>
      <c r="P69" s="591"/>
      <c r="Q69" s="591"/>
      <c r="R69" s="591"/>
      <c r="V69" s="13"/>
    </row>
    <row r="70" spans="2:22" ht="20.25" customHeight="1">
      <c r="B70" s="610"/>
      <c r="C70" s="66"/>
      <c r="E70" s="9"/>
      <c r="V70" s="13"/>
    </row>
    <row r="71" spans="5:5" ht="15">
      <c r="E71" s="9"/>
    </row>
    <row r="72" spans="2:2" ht="11.25" customHeight="1" hidden="1">
      <c r="B72" s="110"/>
    </row>
    <row r="73" ht="15.75" hidden="1"/>
    <row r="74" spans="2:2" ht="15.75">
      <c r="B74" s="579" t="s">
        <v>445</v>
      </c>
    </row>
  </sheetData>
  <mergeCells count="12">
    <mergeCell ref="B32:C32"/>
    <mergeCell ref="B33:C33"/>
    <mergeCell ref="B34:C34"/>
    <mergeCell ref="B26:G26"/>
    <mergeCell ref="B28:C28"/>
    <mergeCell ref="B29:C29"/>
    <mergeCell ref="B30:C30"/>
    <mergeCell ref="B31:C31"/>
    <mergeCell ref="B40:L40"/>
    <mergeCell ref="B41:L41"/>
    <mergeCell ref="B42:L42"/>
    <mergeCell ref="B35:C35"/>
  </mergeCells>
  <hyperlinks>
    <hyperlink ref="B67" location="'6.  Carrying Charges'!A1" display="Carrying Charges"/>
    <hyperlink ref="B74" location="'1.  LRAMVA Summary'!A1" display="Return to top"/>
  </hyperlinks>
  <pageMargins left="0.708661417322835" right="0.708661417322835" top="0.748031496062992" bottom="0.748031496062992" header="0.31496062992126" footer="0.31496062992126"/>
  <pageSetup orientation="landscape" paperSize="5" scale="29" r:id="rId9"/>
  <headerFooter>
    <oddFooter>&amp;R&amp;P of &amp;N</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3074" r:id="rId1" name="Check Box 2">
              <controlPr defaultSize="0" autoLine="0" autoPict="0">
                <anchor moveWithCells="1">
                  <from>
                    <xdr:col>2</xdr:col>
                    <xdr:colOff>971550</xdr:colOff>
                    <xdr:row>45</xdr:row>
                    <xdr:rowOff>19050</xdr:rowOff>
                  </from>
                  <to>
                    <xdr:col>2</xdr:col>
                    <xdr:colOff>1390650</xdr:colOff>
                    <xdr:row>46</xdr:row>
                    <xdr:rowOff>171450</xdr:rowOff>
                  </to>
                </anchor>
              </controlPr>
            </control>
          </mc:Choice>
        </mc:AlternateContent>
        <mc:AlternateContent xmlns:mc="http://schemas.openxmlformats.org/markup-compatibility/2006">
          <mc:Choice Requires="x14">
            <control shapeId="3100" r:id="rId2" name="Check Box 28">
              <controlPr defaultSize="0" autoLine="0" autoPict="0">
                <anchor moveWithCells="1">
                  <from>
                    <xdr:col>2</xdr:col>
                    <xdr:colOff>971550</xdr:colOff>
                    <xdr:row>48</xdr:row>
                    <xdr:rowOff>19050</xdr:rowOff>
                  </from>
                  <to>
                    <xdr:col>2</xdr:col>
                    <xdr:colOff>1390650</xdr:colOff>
                    <xdr:row>49</xdr:row>
                    <xdr:rowOff>171450</xdr:rowOff>
                  </to>
                </anchor>
              </controlPr>
            </control>
          </mc:Choice>
        </mc:AlternateContent>
        <mc:AlternateContent xmlns:mc="http://schemas.openxmlformats.org/markup-compatibility/2006">
          <mc:Choice Requires="x14">
            <control shapeId="3101" r:id="rId3" name="Check Box 29">
              <controlPr defaultSize="0" autoLine="0" autoPict="0">
                <anchor moveWithCells="1">
                  <from>
                    <xdr:col>2</xdr:col>
                    <xdr:colOff>971550</xdr:colOff>
                    <xdr:row>51</xdr:row>
                    <xdr:rowOff>19050</xdr:rowOff>
                  </from>
                  <to>
                    <xdr:col>2</xdr:col>
                    <xdr:colOff>1390650</xdr:colOff>
                    <xdr:row>52</xdr:row>
                    <xdr:rowOff>171450</xdr:rowOff>
                  </to>
                </anchor>
              </controlPr>
            </control>
          </mc:Choice>
        </mc:AlternateContent>
        <mc:AlternateContent xmlns:mc="http://schemas.openxmlformats.org/markup-compatibility/2006">
          <mc:Choice Requires="x14">
            <control shapeId="3102" r:id="rId4" name="Check Box 30">
              <controlPr defaultSize="0" autoLine="0" autoPict="0">
                <anchor moveWithCells="1">
                  <from>
                    <xdr:col>2</xdr:col>
                    <xdr:colOff>971550</xdr:colOff>
                    <xdr:row>54</xdr:row>
                    <xdr:rowOff>19050</xdr:rowOff>
                  </from>
                  <to>
                    <xdr:col>2</xdr:col>
                    <xdr:colOff>1390650</xdr:colOff>
                    <xdr:row>55</xdr:row>
                    <xdr:rowOff>171450</xdr:rowOff>
                  </to>
                </anchor>
              </controlPr>
            </control>
          </mc:Choice>
        </mc:AlternateContent>
        <mc:AlternateContent xmlns:mc="http://schemas.openxmlformats.org/markup-compatibility/2006">
          <mc:Choice Requires="x14">
            <control shapeId="3103" r:id="rId5" name="Check Box 31">
              <controlPr defaultSize="0" autoLine="0" autoPict="0">
                <anchor moveWithCells="1">
                  <from>
                    <xdr:col>2</xdr:col>
                    <xdr:colOff>971550</xdr:colOff>
                    <xdr:row>57</xdr:row>
                    <xdr:rowOff>19050</xdr:rowOff>
                  </from>
                  <to>
                    <xdr:col>2</xdr:col>
                    <xdr:colOff>1390650</xdr:colOff>
                    <xdr:row>58</xdr:row>
                    <xdr:rowOff>171450</xdr:rowOff>
                  </to>
                </anchor>
              </controlPr>
            </control>
          </mc:Choice>
        </mc:AlternateContent>
        <mc:AlternateContent xmlns:mc="http://schemas.openxmlformats.org/markup-compatibility/2006">
          <mc:Choice Requires="x14">
            <control shapeId="3104" r:id="rId6" name="Check Box 32">
              <controlPr defaultSize="0" autoLine="0" autoPict="0">
                <anchor moveWithCells="1">
                  <from>
                    <xdr:col>2</xdr:col>
                    <xdr:colOff>971550</xdr:colOff>
                    <xdr:row>60</xdr:row>
                    <xdr:rowOff>19050</xdr:rowOff>
                  </from>
                  <to>
                    <xdr:col>2</xdr:col>
                    <xdr:colOff>1390650</xdr:colOff>
                    <xdr:row>61</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B14:H50"/>
  <sheetViews>
    <sheetView tabSelected="1" zoomScale="80" zoomScaleNormal="80" workbookViewId="0" topLeftCell="B1">
      <selection pane="topLeft" activeCell="F6" sqref="F6"/>
    </sheetView>
  </sheetViews>
  <sheetFormatPr defaultColWidth="9.14428571428571" defaultRowHeight="15"/>
  <cols>
    <col min="1" max="1" width="5.42857142857143" style="12" customWidth="1"/>
    <col min="2" max="2" width="27" style="12" customWidth="1"/>
    <col min="3" max="3" width="24.2857142857143" style="12" customWidth="1"/>
    <col min="4" max="4" width="23.4285714285714" style="12" customWidth="1"/>
    <col min="5" max="5" width="28.7142857142857" style="12" customWidth="1"/>
    <col min="6" max="6" width="43.7142857142857" style="12" customWidth="1"/>
    <col min="7" max="7" width="72.7142857142857" style="12" customWidth="1"/>
    <col min="8" max="8" width="9.14285714285714" style="12"/>
    <col min="9" max="16384" width="9.14285714285714" style="12"/>
  </cols>
  <sheetData>
    <row r="13" ht="15.75" thickBot="1"/>
    <row r="14" spans="2:3" ht="26.25" customHeight="1" thickBot="1">
      <c r="B14" s="527" t="s">
        <v>149</v>
      </c>
      <c r="C14" s="126" t="s">
        <v>153</v>
      </c>
    </row>
    <row r="15" spans="3:3" ht="26.25" customHeight="1" thickBot="1">
      <c r="C15" s="128" t="s">
        <v>340</v>
      </c>
    </row>
    <row r="16" spans="3:3" ht="27" customHeight="1" thickBot="1">
      <c r="C16" s="559" t="s">
        <v>467</v>
      </c>
    </row>
    <row r="17" ht="15"/>
    <row r="18" ht="15"/>
    <row r="19" spans="2:2" ht="15.75">
      <c r="B19" s="527" t="s">
        <v>514</v>
      </c>
    </row>
    <row r="20" ht="13.5" customHeight="1"/>
    <row r="21" spans="2:8" ht="40.9" customHeight="1">
      <c r="B21" s="815" t="s">
        <v>579</v>
      </c>
      <c r="C21" s="815"/>
      <c r="D21" s="815"/>
      <c r="E21" s="815"/>
      <c r="F21" s="815"/>
      <c r="G21" s="815"/>
      <c r="H21" s="815"/>
    </row>
    <row r="22" ht="15"/>
    <row r="23" spans="2:8" s="599" customFormat="1" ht="15.75">
      <c r="B23" s="609" t="s">
        <v>463</v>
      </c>
      <c r="C23" s="609" t="s">
        <v>475</v>
      </c>
      <c r="D23" s="609" t="s">
        <v>462</v>
      </c>
      <c r="E23" s="826" t="s">
        <v>34</v>
      </c>
      <c r="F23" s="827"/>
      <c r="G23" s="826" t="s">
        <v>461</v>
      </c>
      <c r="H23" s="827"/>
    </row>
    <row r="24" spans="2:8" ht="15">
      <c r="B24" s="598">
        <v>1</v>
      </c>
      <c r="C24" s="634" t="s">
        <v>466</v>
      </c>
      <c r="D24" s="597" t="s">
        <v>712</v>
      </c>
      <c r="E24" s="822" t="s">
        <v>690</v>
      </c>
      <c r="F24" s="823"/>
      <c r="G24" s="824" t="s">
        <v>691</v>
      </c>
      <c r="H24" s="825"/>
    </row>
    <row r="25" spans="2:8" ht="15">
      <c r="B25" s="598">
        <v>2</v>
      </c>
      <c r="C25" s="634" t="s">
        <v>147</v>
      </c>
      <c r="D25" s="597" t="s">
        <v>713</v>
      </c>
      <c r="E25" s="822" t="s">
        <v>692</v>
      </c>
      <c r="F25" s="823"/>
      <c r="G25" s="824" t="s">
        <v>693</v>
      </c>
      <c r="H25" s="825"/>
    </row>
    <row r="26" spans="2:8" ht="15">
      <c r="B26" s="598">
        <v>3</v>
      </c>
      <c r="C26" s="634" t="s">
        <v>337</v>
      </c>
      <c r="D26" s="597" t="s">
        <v>714</v>
      </c>
      <c r="E26" s="822" t="s">
        <v>694</v>
      </c>
      <c r="F26" s="823"/>
      <c r="G26" s="824" t="s">
        <v>695</v>
      </c>
      <c r="H26" s="825"/>
    </row>
    <row r="27" spans="2:8" ht="15">
      <c r="B27" s="598">
        <v>4</v>
      </c>
      <c r="C27" s="634" t="s">
        <v>337</v>
      </c>
      <c r="D27" s="597" t="s">
        <v>715</v>
      </c>
      <c r="E27" s="822" t="s">
        <v>696</v>
      </c>
      <c r="F27" s="823"/>
      <c r="G27" s="824" t="s">
        <v>697</v>
      </c>
      <c r="H27" s="825"/>
    </row>
    <row r="28" spans="2:8" ht="15">
      <c r="B28" s="598">
        <v>5</v>
      </c>
      <c r="C28" s="634" t="s">
        <v>337</v>
      </c>
      <c r="D28" s="597" t="s">
        <v>716</v>
      </c>
      <c r="E28" s="822" t="s">
        <v>698</v>
      </c>
      <c r="F28" s="823"/>
      <c r="G28" s="824" t="s">
        <v>699</v>
      </c>
      <c r="H28" s="825"/>
    </row>
    <row r="29" spans="2:8" ht="15">
      <c r="B29" s="598">
        <v>6</v>
      </c>
      <c r="C29" s="634" t="s">
        <v>337</v>
      </c>
      <c r="D29" s="597" t="s">
        <v>717</v>
      </c>
      <c r="E29" s="822" t="s">
        <v>700</v>
      </c>
      <c r="F29" s="823"/>
      <c r="G29" s="824"/>
      <c r="H29" s="825"/>
    </row>
    <row r="30" spans="2:8" ht="15">
      <c r="B30" s="598">
        <v>7</v>
      </c>
      <c r="C30" s="634" t="s">
        <v>338</v>
      </c>
      <c r="D30" s="597" t="s">
        <v>718</v>
      </c>
      <c r="E30" s="822" t="s">
        <v>702</v>
      </c>
      <c r="F30" s="823"/>
      <c r="G30" s="824" t="s">
        <v>701</v>
      </c>
      <c r="H30" s="825"/>
    </row>
    <row r="31" spans="2:8" ht="15">
      <c r="B31" s="598">
        <v>8</v>
      </c>
      <c r="C31" s="634" t="s">
        <v>338</v>
      </c>
      <c r="D31" s="597" t="s">
        <v>719</v>
      </c>
      <c r="E31" s="822" t="s">
        <v>703</v>
      </c>
      <c r="F31" s="823"/>
      <c r="G31" s="824" t="s">
        <v>704</v>
      </c>
      <c r="H31" s="825"/>
    </row>
    <row r="32" spans="2:8" ht="15">
      <c r="B32" s="598">
        <v>9</v>
      </c>
      <c r="C32" s="634" t="s">
        <v>705</v>
      </c>
      <c r="D32" s="597" t="s">
        <v>706</v>
      </c>
      <c r="E32" s="822" t="s">
        <v>707</v>
      </c>
      <c r="F32" s="823"/>
      <c r="G32" s="824" t="s">
        <v>708</v>
      </c>
      <c r="H32" s="825"/>
    </row>
    <row r="33" spans="2:8" ht="15">
      <c r="B33" s="598">
        <v>10</v>
      </c>
      <c r="C33" s="634" t="s">
        <v>709</v>
      </c>
      <c r="D33" s="597" t="s">
        <v>706</v>
      </c>
      <c r="E33" s="822" t="s">
        <v>710</v>
      </c>
      <c r="F33" s="823"/>
      <c r="G33" s="824" t="s">
        <v>711</v>
      </c>
      <c r="H33" s="825"/>
    </row>
    <row r="34" spans="2:8" ht="15">
      <c r="B34" s="598" t="s">
        <v>407</v>
      </c>
      <c r="C34" s="634"/>
      <c r="D34" s="597"/>
      <c r="E34" s="822"/>
      <c r="F34" s="823"/>
      <c r="G34" s="824"/>
      <c r="H34" s="825"/>
    </row>
    <row r="35" ht="15"/>
    <row r="36" spans="2:2" ht="30.75" customHeight="1">
      <c r="B36" s="527" t="s">
        <v>511</v>
      </c>
    </row>
    <row r="37" spans="2:8" ht="23.25" customHeight="1">
      <c r="B37" s="558" t="s">
        <v>515</v>
      </c>
      <c r="C37" s="595"/>
      <c r="D37" s="595"/>
      <c r="E37" s="595"/>
      <c r="F37" s="595"/>
      <c r="G37" s="595"/>
      <c r="H37" s="595"/>
    </row>
    <row r="38" ht="15"/>
    <row r="39" spans="2:8" s="90" customFormat="1" ht="15.75">
      <c r="B39" s="609" t="s">
        <v>463</v>
      </c>
      <c r="C39" s="609" t="s">
        <v>475</v>
      </c>
      <c r="D39" s="609" t="s">
        <v>462</v>
      </c>
      <c r="E39" s="826" t="s">
        <v>34</v>
      </c>
      <c r="F39" s="827"/>
      <c r="G39" s="826" t="s">
        <v>461</v>
      </c>
      <c r="H39" s="827"/>
    </row>
    <row r="40" spans="2:8" ht="15">
      <c r="B40" s="598">
        <v>1</v>
      </c>
      <c r="C40" s="634"/>
      <c r="D40" s="597"/>
      <c r="E40" s="822"/>
      <c r="F40" s="823"/>
      <c r="G40" s="824"/>
      <c r="H40" s="825"/>
    </row>
    <row r="41" spans="2:8" ht="15">
      <c r="B41" s="598">
        <v>2</v>
      </c>
      <c r="C41" s="634"/>
      <c r="D41" s="597"/>
      <c r="E41" s="822"/>
      <c r="F41" s="823"/>
      <c r="G41" s="824"/>
      <c r="H41" s="825"/>
    </row>
    <row r="42" spans="2:8" ht="15">
      <c r="B42" s="598">
        <v>3</v>
      </c>
      <c r="C42" s="634"/>
      <c r="D42" s="597"/>
      <c r="E42" s="822"/>
      <c r="F42" s="823"/>
      <c r="G42" s="824"/>
      <c r="H42" s="825"/>
    </row>
    <row r="43" spans="2:8" ht="15">
      <c r="B43" s="598">
        <v>4</v>
      </c>
      <c r="C43" s="634"/>
      <c r="D43" s="597"/>
      <c r="E43" s="822"/>
      <c r="F43" s="823"/>
      <c r="G43" s="824"/>
      <c r="H43" s="825"/>
    </row>
    <row r="44" spans="2:8" ht="15">
      <c r="B44" s="598">
        <v>5</v>
      </c>
      <c r="C44" s="634"/>
      <c r="D44" s="597"/>
      <c r="E44" s="822"/>
      <c r="F44" s="823"/>
      <c r="G44" s="824"/>
      <c r="H44" s="825"/>
    </row>
    <row r="45" spans="2:8" ht="15">
      <c r="B45" s="598">
        <v>6</v>
      </c>
      <c r="C45" s="634"/>
      <c r="D45" s="597"/>
      <c r="E45" s="822"/>
      <c r="F45" s="823"/>
      <c r="G45" s="824"/>
      <c r="H45" s="825"/>
    </row>
    <row r="46" spans="2:8" ht="15">
      <c r="B46" s="598">
        <v>7</v>
      </c>
      <c r="C46" s="634"/>
      <c r="D46" s="597"/>
      <c r="E46" s="822"/>
      <c r="F46" s="823"/>
      <c r="G46" s="824"/>
      <c r="H46" s="825"/>
    </row>
    <row r="47" spans="2:8" ht="15">
      <c r="B47" s="598">
        <v>8</v>
      </c>
      <c r="C47" s="634"/>
      <c r="D47" s="597"/>
      <c r="E47" s="822"/>
      <c r="F47" s="823"/>
      <c r="G47" s="824"/>
      <c r="H47" s="825"/>
    </row>
    <row r="48" spans="2:8" ht="15">
      <c r="B48" s="598">
        <v>9</v>
      </c>
      <c r="C48" s="634"/>
      <c r="D48" s="597"/>
      <c r="E48" s="822"/>
      <c r="F48" s="823"/>
      <c r="G48" s="824"/>
      <c r="H48" s="825"/>
    </row>
    <row r="49" spans="2:8" ht="15">
      <c r="B49" s="598">
        <v>10</v>
      </c>
      <c r="C49" s="634"/>
      <c r="D49" s="597"/>
      <c r="E49" s="822"/>
      <c r="F49" s="823"/>
      <c r="G49" s="824"/>
      <c r="H49" s="825"/>
    </row>
    <row r="50" spans="2:8" ht="15">
      <c r="B50" s="598" t="s">
        <v>407</v>
      </c>
      <c r="C50" s="634"/>
      <c r="D50" s="597"/>
      <c r="E50" s="822"/>
      <c r="F50" s="823"/>
      <c r="G50" s="824"/>
      <c r="H50" s="82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dataValidations count="1">
    <dataValidation type="list" allowBlank="1" showInputMessage="1" showErrorMessage="1" sqref="C40:C50 C24:C31 C34">
      <formula1>#REF!</formula1>
    </dataValidation>
  </dataValidations>
  <pageMargins left="0.708661417322835" right="0.708661417322835" top="0.748031496062992" bottom="0.748031496062992" header="0.31496062992126" footer="0.31496062992126"/>
  <pageSetup orientation="landscape" paperSize="17" scale="82" r:id="rId2"/>
  <headerFooter>
    <oddFooter>&amp;R&amp;P of &amp;N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B2:AF93"/>
  <sheetViews>
    <sheetView tabSelected="1" zoomScale="80" zoomScaleNormal="80" workbookViewId="0" topLeftCell="A34">
      <selection pane="topLeft" activeCell="F6" sqref="F6"/>
    </sheetView>
  </sheetViews>
  <sheetFormatPr defaultColWidth="9.14428571428571" defaultRowHeight="15"/>
  <cols>
    <col min="1" max="1" width="5.28571428571429" style="12" customWidth="1"/>
    <col min="2" max="2" width="27.2857142857143" style="10" customWidth="1"/>
    <col min="3" max="3" width="23" style="10" customWidth="1"/>
    <col min="4" max="4" width="32.2857142857143" style="12" customWidth="1"/>
    <col min="5" max="5" width="26.2857142857143" style="12" customWidth="1"/>
    <col min="6" max="6" width="24" style="12" customWidth="1"/>
    <col min="7" max="7" width="21.4285714285714" style="12" customWidth="1"/>
    <col min="8" max="8" width="24.1428571428571" style="12" customWidth="1"/>
    <col min="9" max="13" width="22.1428571428571" style="12" customWidth="1"/>
    <col min="14" max="14" width="26" style="12" customWidth="1"/>
    <col min="15" max="16" width="22.1428571428571" style="12" customWidth="1"/>
    <col min="17" max="17" width="16.2857142857143" style="12" customWidth="1"/>
    <col min="18" max="18" width="13.4285714285714" style="12" customWidth="1"/>
    <col min="19" max="19" width="13.7142857142857" style="12" customWidth="1"/>
    <col min="20" max="20" width="20" style="12" customWidth="1"/>
    <col min="21" max="21" width="10.1428571428571" style="12" customWidth="1"/>
    <col min="22" max="30" width="14" style="12" customWidth="1"/>
    <col min="31" max="32" width="9.14285714285714" style="12"/>
    <col min="33" max="16384" width="9.14285714285714" style="12"/>
  </cols>
  <sheetData>
    <row r="1"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149</v>
      </c>
      <c r="C4" s="456"/>
      <c r="D4" s="257" t="s">
        <v>153</v>
      </c>
      <c r="E4" s="438"/>
      <c r="F4" s="438"/>
      <c r="G4" s="438"/>
      <c r="H4" s="438"/>
      <c r="I4" s="438"/>
      <c r="J4" s="438"/>
      <c r="K4" s="438"/>
      <c r="L4" s="438"/>
      <c r="M4" s="438"/>
      <c r="N4" s="438"/>
      <c r="O4" s="438"/>
      <c r="P4" s="438"/>
      <c r="Q4" s="457"/>
    </row>
    <row r="5" spans="2:17" s="2" customFormat="1" ht="24" customHeight="1" thickBot="1">
      <c r="B5" s="458"/>
      <c r="C5" s="456"/>
      <c r="D5" s="459" t="s">
        <v>340</v>
      </c>
      <c r="F5" s="438"/>
      <c r="G5" s="438"/>
      <c r="H5" s="438"/>
      <c r="I5" s="438"/>
      <c r="J5" s="438"/>
      <c r="K5" s="438"/>
      <c r="L5" s="438"/>
      <c r="M5" s="438"/>
      <c r="N5" s="438"/>
      <c r="O5" s="438"/>
      <c r="P5" s="438"/>
      <c r="Q5" s="457"/>
    </row>
    <row r="6" spans="2:17" s="2" customFormat="1" ht="28.5" customHeight="1" thickBot="1">
      <c r="B6" s="458"/>
      <c r="C6" s="456"/>
      <c r="D6" s="261" t="s">
        <v>150</v>
      </c>
      <c r="E6" s="438"/>
      <c r="F6" s="438"/>
      <c r="G6" s="438"/>
      <c r="H6" s="438"/>
      <c r="I6" s="438"/>
      <c r="J6" s="438"/>
      <c r="K6" s="438"/>
      <c r="L6" s="438"/>
      <c r="M6" s="438"/>
      <c r="N6" s="438"/>
      <c r="O6" s="438"/>
      <c r="P6" s="438"/>
      <c r="Q6" s="457"/>
    </row>
    <row r="7" spans="4:17" s="104" customFormat="1" ht="29.25" customHeight="1" thickBot="1">
      <c r="D7" s="559" t="s">
        <v>467</v>
      </c>
      <c r="P7" s="105"/>
      <c r="Q7" s="105"/>
    </row>
    <row r="8" spans="4:17" s="104" customFormat="1" ht="30" customHeight="1">
      <c r="D8" s="564"/>
      <c r="P8" s="105"/>
      <c r="Q8" s="105"/>
    </row>
    <row r="9" spans="2:4" s="2" customFormat="1" ht="24.75" customHeight="1">
      <c r="B9" s="118" t="s">
        <v>344</v>
      </c>
      <c r="C9" s="17"/>
      <c r="D9" s="455">
        <v>2008</v>
      </c>
    </row>
    <row r="10" s="17" customFormat="1" ht="16.5" customHeight="1"/>
    <row r="11" spans="2:17" s="17" customFormat="1" ht="36.75" customHeight="1">
      <c r="B11" s="828" t="s">
        <v>477</v>
      </c>
      <c r="C11" s="828"/>
      <c r="D11" s="828"/>
      <c r="E11" s="828"/>
      <c r="F11" s="828"/>
      <c r="G11" s="828"/>
      <c r="H11" s="828"/>
      <c r="I11" s="828"/>
      <c r="J11" s="828"/>
      <c r="K11" s="828"/>
      <c r="L11" s="828"/>
      <c r="M11" s="828"/>
      <c r="N11" s="604"/>
      <c r="O11" s="604"/>
      <c r="P11" s="604"/>
      <c r="Q11" s="604"/>
    </row>
    <row r="12" spans="4:4" s="2" customFormat="1" ht="15.75" customHeight="1">
      <c r="D12" s="20"/>
    </row>
    <row r="13" spans="3: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Unmetered Scattered Load</v>
      </c>
      <c r="H13" s="243" t="str">
        <f>'1.  LRAMVA Summary'!H52</f>
        <v>Sentinel Lighting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68"/>
      <c r="D14" s="569" t="str">
        <f>'1.  LRAMVA Summary'!D53</f>
        <v>kWh</v>
      </c>
      <c r="E14" s="569" t="str">
        <f>'1.  LRAMVA Summary'!E53</f>
        <v>kWh</v>
      </c>
      <c r="F14" s="569" t="str">
        <f>'1.  LRAMVA Summary'!F53</f>
        <v>kW</v>
      </c>
      <c r="G14" s="569" t="str">
        <f>'1.  LRAMVA Summary'!G53</f>
        <v>kWh</v>
      </c>
      <c r="H14" s="569" t="str">
        <f>'1.  LRAMVA Summary'!H53</f>
        <v>kW</v>
      </c>
      <c r="I14" s="569" t="str">
        <f>'1.  LRAMVA Summary'!I53</f>
        <v>kW</v>
      </c>
      <c r="J14" s="569">
        <f>'1.  LRAMVA Summary'!J53</f>
        <v>0</v>
      </c>
      <c r="K14" s="569">
        <f>'1.  LRAMVA Summary'!K53</f>
        <v>0</v>
      </c>
      <c r="L14" s="569">
        <f>'1.  LRAMVA Summary'!L53</f>
        <v>0</v>
      </c>
      <c r="M14" s="569">
        <f>'1.  LRAMVA Summary'!M53</f>
        <v>0</v>
      </c>
      <c r="N14" s="569">
        <f>'1.  LRAMVA Summary'!N53</f>
        <v>0</v>
      </c>
      <c r="O14" s="569">
        <f>'1.  LRAMVA Summary'!O53</f>
        <v>0</v>
      </c>
      <c r="P14" s="569">
        <f>'1.  LRAMVA Summary'!P53</f>
        <v>0</v>
      </c>
      <c r="Q14" s="570">
        <f>'1.  LRAMVA Summary'!Q53</f>
        <v>0</v>
      </c>
    </row>
    <row r="15" spans="2:17" s="456" customFormat="1" ht="15.75" customHeight="1">
      <c r="B15" s="461" t="s">
        <v>27</v>
      </c>
      <c r="C15" s="616">
        <f>SUM(D15:Q15)</f>
        <v>0</v>
      </c>
      <c r="D15" s="451">
        <v>0</v>
      </c>
      <c r="E15" s="451">
        <v>0</v>
      </c>
      <c r="F15" s="451">
        <v>0</v>
      </c>
      <c r="G15" s="451">
        <v>0</v>
      </c>
      <c r="H15" s="451">
        <v>0</v>
      </c>
      <c r="I15" s="451">
        <v>0</v>
      </c>
      <c r="J15" s="451"/>
      <c r="K15" s="451"/>
      <c r="L15" s="451"/>
      <c r="M15" s="451"/>
      <c r="N15" s="451"/>
      <c r="O15" s="451"/>
      <c r="P15" s="452"/>
      <c r="Q15" s="452"/>
    </row>
    <row r="16" spans="2:17" s="456" customFormat="1" ht="15.75" customHeight="1">
      <c r="B16" s="461" t="s">
        <v>28</v>
      </c>
      <c r="C16" s="616">
        <f>SUM(D16:Q16)</f>
        <v>0</v>
      </c>
      <c r="D16" s="450">
        <v>0</v>
      </c>
      <c r="E16" s="450">
        <v>0</v>
      </c>
      <c r="F16" s="450">
        <v>0</v>
      </c>
      <c r="G16" s="450">
        <v>0</v>
      </c>
      <c r="H16" s="450">
        <v>0</v>
      </c>
      <c r="I16" s="450">
        <v>0</v>
      </c>
      <c r="J16" s="450"/>
      <c r="K16" s="452"/>
      <c r="L16" s="452"/>
      <c r="M16" s="452"/>
      <c r="N16" s="452"/>
      <c r="O16" s="452"/>
      <c r="P16" s="452"/>
      <c r="Q16" s="452"/>
    </row>
    <row r="17" s="17" customFormat="1" ht="15.75" customHeight="1"/>
    <row r="18" spans="2:17" s="25" customFormat="1" ht="15.75" customHeight="1">
      <c r="B18" s="191" t="s">
        <v>378</v>
      </c>
      <c r="C18" s="192"/>
      <c r="D18" s="192">
        <f>IF(D14="kw",HLOOKUP(D14,D14:D16,3,FALSE),HLOOKUP(D14,D14:D16,2,FALSE))</f>
        <v>0</v>
      </c>
      <c r="E18" s="192">
        <f>IF(E14="kw",HLOOKUP(E14,E14:E16,3,FALSE),HLOOKUP(E14,E14:E16,2,FALSE))</f>
        <v>0</v>
      </c>
      <c r="F18" s="192">
        <f>IF(F14="kw",HLOOKUP(F14,F14:F16,3,FALSE),HLOOKUP(F14,F14:F16,2,FALSE))</f>
        <v>0</v>
      </c>
      <c r="G18" s="192">
        <f>IF(G14="kw",HLOOKUP(G14,G14:G16,3,FALSE),HLOOKUP(G14,G14:G16,2,FALSE))</f>
        <v>0</v>
      </c>
      <c r="H18" s="192">
        <f>IF(H14="kw",HLOOKUP(H14,H14:H16,3,FALSE),HLOOKUP(H14,H14:H16,2,FALSE))</f>
        <v>0</v>
      </c>
      <c r="I18" s="192">
        <f>IF(I14="kw",HLOOKUP(I14,I14:I16,3,FALSE),HLOOKUP(I14,I14:I16,2,FALSE))</f>
        <v>0</v>
      </c>
      <c r="J18" s="192">
        <f>IF(J14="kw",HLOOKUP(J14,J14:J16,3,FALSE),HLOOKUP(J14,J14:J16,2,FALSE))</f>
        <v>0</v>
      </c>
      <c r="K18" s="192">
        <f>IF(K14="kw",HLOOKUP(K14,K14:K16,3,FALSE),HLOOKUP(K14,K14:K16,2,FALSE))</f>
        <v>0</v>
      </c>
      <c r="L18" s="192">
        <f>IF(L14="kw",HLOOKUP(L14,L14:L16,3,FALSE),HLOOKUP(L14,L14:L16,2,FALSE))</f>
        <v>0</v>
      </c>
      <c r="M18" s="192">
        <f>IF(M14="kw",HLOOKUP(M14,M14:M16,3,FALSE),HLOOKUP(M14,M14:M16,2,FALSE))</f>
        <v>0</v>
      </c>
      <c r="N18" s="192">
        <f>IF(N14="kw",HLOOKUP(N14,N14:N16,3,FALSE),HLOOKUP(N14,N14:N16,2,FALSE))</f>
        <v>0</v>
      </c>
      <c r="O18" s="192">
        <f>IF(O14="kw",HLOOKUP(O14,O14:O16,3,FALSE),HLOOKUP(O14,O14:O16,2,FALSE))</f>
        <v>0</v>
      </c>
      <c r="P18" s="192">
        <f>IF(P14="kw",HLOOKUP(P14,P14:P16,3,FALSE),HLOOKUP(P14,P14:P16,2,FALSE))</f>
        <v>0</v>
      </c>
      <c r="Q18" s="192">
        <f>IF(Q14="kw",HLOOKUP(Q14,Q14:Q16,3,FALSE),HLOOKUP(Q14,Q14:Q16,2,FALSE))</f>
        <v>0</v>
      </c>
    </row>
    <row r="19" spans="2:17" s="2" customFormat="1" ht="15.75" customHeight="1">
      <c r="B19" s="95"/>
      <c r="C19" s="93"/>
      <c r="D19" s="93"/>
      <c r="E19" s="93"/>
      <c r="F19" s="93"/>
      <c r="G19" s="93"/>
      <c r="H19" s="93"/>
      <c r="I19" s="93"/>
      <c r="J19" s="93"/>
      <c r="K19" s="93"/>
      <c r="L19" s="93"/>
      <c r="M19" s="93"/>
      <c r="N19" s="93"/>
      <c r="O19" s="93"/>
      <c r="P19" s="93"/>
      <c r="Q19" s="93"/>
    </row>
    <row r="20" spans="2:4" s="438" customFormat="1" ht="21" customHeight="1">
      <c r="B20" s="460" t="s">
        <v>573</v>
      </c>
      <c r="C20" s="453"/>
      <c r="D20" s="454"/>
    </row>
    <row r="21" spans="2:4" s="438" customFormat="1" ht="21" customHeight="1">
      <c r="B21" s="460" t="s">
        <v>334</v>
      </c>
      <c r="C21" s="453"/>
      <c r="D21" s="454"/>
    </row>
    <row r="22" spans="2:4" s="17" customFormat="1" ht="15.75" customHeight="1">
      <c r="B22" s="166"/>
      <c r="C22" s="167"/>
      <c r="D22" s="163"/>
    </row>
    <row r="23" spans="2:4" s="17" customFormat="1" ht="23.25" customHeight="1">
      <c r="B23" s="168"/>
      <c r="C23" s="168"/>
      <c r="D23" s="163"/>
    </row>
    <row r="24" spans="2:4" s="17" customFormat="1" ht="22.5" customHeight="1">
      <c r="B24" s="118" t="s">
        <v>345</v>
      </c>
      <c r="C24" s="118"/>
      <c r="D24" s="455">
        <v>2013</v>
      </c>
    </row>
    <row r="25" spans="4:4" s="2" customFormat="1" ht="15.75" customHeight="1">
      <c r="D25" s="20"/>
    </row>
    <row r="26" spans="2:17" s="2" customFormat="1" ht="42" customHeight="1">
      <c r="B26" s="828" t="s">
        <v>476</v>
      </c>
      <c r="C26" s="828"/>
      <c r="D26" s="828"/>
      <c r="E26" s="828"/>
      <c r="F26" s="828"/>
      <c r="G26" s="828"/>
      <c r="H26" s="828"/>
      <c r="I26" s="828"/>
      <c r="J26" s="828"/>
      <c r="K26" s="828"/>
      <c r="L26" s="828"/>
      <c r="M26" s="828"/>
      <c r="N26" s="604"/>
      <c r="O26" s="604"/>
      <c r="P26" s="604"/>
      <c r="Q26" s="604"/>
    </row>
    <row r="27" spans="4:4" s="2" customFormat="1" ht="15.75" customHeight="1">
      <c r="D27" s="20"/>
    </row>
    <row r="28" spans="3: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Unmetered Scattered Load</v>
      </c>
      <c r="H28" s="243" t="str">
        <f>'1.  LRAMVA Summary'!H52</f>
        <v>Sentinel Lighting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68"/>
      <c r="D29" s="569" t="str">
        <f>'1.  LRAMVA Summary'!D53</f>
        <v>kWh</v>
      </c>
      <c r="E29" s="569" t="str">
        <f>'1.  LRAMVA Summary'!E53</f>
        <v>kWh</v>
      </c>
      <c r="F29" s="569" t="str">
        <f>'1.  LRAMVA Summary'!F53</f>
        <v>kW</v>
      </c>
      <c r="G29" s="569" t="str">
        <f>'1.  LRAMVA Summary'!G53</f>
        <v>kWh</v>
      </c>
      <c r="H29" s="569" t="str">
        <f>'1.  LRAMVA Summary'!H53</f>
        <v>kW</v>
      </c>
      <c r="I29" s="569" t="str">
        <f>'1.  LRAMVA Summary'!I53</f>
        <v>kW</v>
      </c>
      <c r="J29" s="569">
        <f>'1.  LRAMVA Summary'!J53</f>
        <v>0</v>
      </c>
      <c r="K29" s="569">
        <f>'1.  LRAMVA Summary'!K53</f>
        <v>0</v>
      </c>
      <c r="L29" s="569">
        <f>'1.  LRAMVA Summary'!L53</f>
        <v>0</v>
      </c>
      <c r="M29" s="569">
        <f>'1.  LRAMVA Summary'!M53</f>
        <v>0</v>
      </c>
      <c r="N29" s="569">
        <f>'1.  LRAMVA Summary'!N53</f>
        <v>0</v>
      </c>
      <c r="O29" s="569">
        <f>'1.  LRAMVA Summary'!O53</f>
        <v>0</v>
      </c>
      <c r="P29" s="569">
        <f>'1.  LRAMVA Summary'!P53</f>
        <v>0</v>
      </c>
      <c r="Q29" s="570">
        <f>'1.  LRAMVA Summary'!Q53</f>
        <v>0</v>
      </c>
    </row>
    <row r="30" spans="2:17" s="456" customFormat="1" ht="15.75" customHeight="1">
      <c r="B30" s="461" t="s">
        <v>27</v>
      </c>
      <c r="C30" s="616">
        <f>SUM(D30:Q30)</f>
        <v>9399060</v>
      </c>
      <c r="D30" s="771">
        <v>4550758</v>
      </c>
      <c r="E30" s="771">
        <v>1365379</v>
      </c>
      <c r="F30" s="771">
        <v>3362279</v>
      </c>
      <c r="G30" s="771">
        <v>11657</v>
      </c>
      <c r="H30" s="771">
        <v>3394</v>
      </c>
      <c r="I30" s="771">
        <v>105593</v>
      </c>
      <c r="J30" s="462"/>
      <c r="K30" s="462"/>
      <c r="L30" s="462"/>
      <c r="M30" s="462"/>
      <c r="N30" s="462"/>
      <c r="O30" s="462"/>
      <c r="P30" s="462"/>
      <c r="Q30" s="452"/>
    </row>
    <row r="31" spans="2:17" s="463" customFormat="1" ht="15" customHeight="1">
      <c r="B31" s="461" t="s">
        <v>28</v>
      </c>
      <c r="C31" s="616">
        <f>SUM(D31:Q31)</f>
        <v>8701</v>
      </c>
      <c r="D31" s="771">
        <v>0</v>
      </c>
      <c r="E31" s="771">
        <v>0</v>
      </c>
      <c r="F31" s="771">
        <v>8396</v>
      </c>
      <c r="G31" s="771">
        <v>0</v>
      </c>
      <c r="H31" s="771">
        <v>10</v>
      </c>
      <c r="I31" s="771">
        <v>295</v>
      </c>
      <c r="J31" s="450"/>
      <c r="K31" s="452"/>
      <c r="L31" s="452"/>
      <c r="M31" s="452"/>
      <c r="N31" s="452"/>
      <c r="O31" s="452"/>
      <c r="P31" s="452"/>
      <c r="Q31" s="452"/>
    </row>
    <row r="32" s="17" customFormat="1" ht="15.75" customHeight="1"/>
    <row r="33" spans="2:17" s="25" customFormat="1" ht="15.75" customHeight="1">
      <c r="B33" s="191" t="s">
        <v>378</v>
      </c>
      <c r="C33" s="192"/>
      <c r="D33" s="192">
        <f>IF(D29="kw",HLOOKUP(D29,D29:D31,3,FALSE),HLOOKUP(D29,D29:D31,2,FALSE))</f>
        <v>4550758</v>
      </c>
      <c r="E33" s="192">
        <f>IF(E29="kw",HLOOKUP(E29,E29:E31,3,FALSE),HLOOKUP(E29,E29:E31,2,FALSE))</f>
        <v>1365379</v>
      </c>
      <c r="F33" s="192">
        <f>IF(F29="kw",HLOOKUP(F29,F29:F31,3,FALSE),HLOOKUP(F29,F29:F31,2,FALSE))</f>
        <v>8396</v>
      </c>
      <c r="G33" s="192">
        <f>IF(G29="kw",HLOOKUP(G29,G29:G31,3,FALSE),HLOOKUP(G29,G29:G31,2,FALSE))</f>
        <v>11657</v>
      </c>
      <c r="H33" s="192">
        <f>IF(H29="kw",HLOOKUP(H29,H29:H31,3,FALSE),HLOOKUP(H29,H29:H31,2,FALSE))</f>
        <v>10</v>
      </c>
      <c r="I33" s="192">
        <f>IF(I29="kw",HLOOKUP(I29,I29:I31,3,FALSE),HLOOKUP(I29,I29:I31,2,FALSE))</f>
        <v>295</v>
      </c>
      <c r="J33" s="192">
        <f>IF(J29="kw",HLOOKUP(J29,J29:J31,3,FALSE),HLOOKUP(J29,J29:J31,2,FALSE))</f>
        <v>0</v>
      </c>
      <c r="K33" s="192">
        <f>IF(K29="kw",HLOOKUP(K29,K29:K31,3,FALSE),HLOOKUP(K29,K29:K31,2,FALSE))</f>
        <v>0</v>
      </c>
      <c r="L33" s="192">
        <f>IF(L29="kw",HLOOKUP(L29,L29:L31,3,FALSE),HLOOKUP(L29,L29:L31,2,FALSE))</f>
        <v>0</v>
      </c>
      <c r="M33" s="192">
        <f>IF(M29="kw",HLOOKUP(M29,M29:M31,3,FALSE),HLOOKUP(M29,M29:M31,2,FALSE))</f>
        <v>0</v>
      </c>
      <c r="N33" s="192">
        <f>IF(N29="kw",HLOOKUP(N29,N29:N31,3,FALSE),HLOOKUP(N29,N29:N31,2,FALSE))</f>
        <v>0</v>
      </c>
      <c r="O33" s="192">
        <f>IF(O29="kw",HLOOKUP(O29,O29:O31,3,FALSE),HLOOKUP(O29,O29:O31,2,FALSE))</f>
        <v>0</v>
      </c>
      <c r="P33" s="192">
        <f>IF(P29="kw",HLOOKUP(P29,P29:P31,3,FALSE),HLOOKUP(P29,P29:P31,2,FALSE))</f>
        <v>0</v>
      </c>
      <c r="Q33" s="192">
        <f>IF(Q29="kw",HLOOKUP(Q29,Q29:Q31,3,FALSE),HLOOKUP(Q29,Q29:Q31,2,FALSE))</f>
        <v>0</v>
      </c>
    </row>
    <row r="34" spans="2:17" s="20" customFormat="1" ht="15.75" customHeight="1">
      <c r="B34" s="93"/>
      <c r="C34" s="93"/>
      <c r="D34" s="93"/>
      <c r="E34" s="93"/>
      <c r="F34" s="93"/>
      <c r="G34" s="93"/>
      <c r="H34" s="93"/>
      <c r="I34" s="93"/>
      <c r="J34" s="93"/>
      <c r="K34" s="93"/>
      <c r="L34" s="93"/>
      <c r="M34" s="93"/>
      <c r="N34" s="93"/>
      <c r="O34" s="93"/>
      <c r="P34" s="93"/>
      <c r="Q34" s="93"/>
    </row>
    <row r="35" spans="2:17" s="20" customFormat="1" ht="15.75" customHeight="1">
      <c r="B35" s="460" t="s">
        <v>573</v>
      </c>
      <c r="C35" s="453" t="s">
        <v>668</v>
      </c>
      <c r="D35" s="454"/>
      <c r="E35" s="93"/>
      <c r="F35" s="93"/>
      <c r="G35" s="93"/>
      <c r="H35" s="93"/>
      <c r="I35" s="93"/>
      <c r="J35" s="93"/>
      <c r="K35" s="93"/>
      <c r="L35" s="93"/>
      <c r="M35" s="93"/>
      <c r="N35" s="93"/>
      <c r="O35" s="93"/>
      <c r="P35" s="93"/>
      <c r="Q35" s="93"/>
    </row>
    <row r="36" spans="2:4" s="438" customFormat="1" ht="21" customHeight="1">
      <c r="B36" s="460" t="s">
        <v>334</v>
      </c>
      <c r="C36" s="453" t="s">
        <v>669</v>
      </c>
      <c r="D36" s="454"/>
    </row>
    <row r="37" spans="2:18" s="17" customFormat="1" ht="15.75" customHeight="1">
      <c r="B37" s="166"/>
      <c r="C37" s="167"/>
      <c r="D37" s="163"/>
      <c r="R37" s="163"/>
    </row>
    <row r="38" spans="2:18" s="17" customFormat="1" ht="15.75" customHeight="1">
      <c r="B38" s="166"/>
      <c r="C38" s="166"/>
      <c r="D38" s="163"/>
      <c r="R38" s="163"/>
    </row>
    <row r="39" spans="2:6" s="20" customFormat="1" ht="15.75">
      <c r="B39" s="118" t="s">
        <v>380</v>
      </c>
      <c r="C39" s="35"/>
      <c r="D39" s="34"/>
      <c r="E39" s="39"/>
      <c r="F39" s="40"/>
    </row>
    <row r="40" spans="2:17" s="70" customFormat="1" ht="39" customHeight="1">
      <c r="B40" s="828" t="s">
        <v>509</v>
      </c>
      <c r="C40" s="828"/>
      <c r="D40" s="828"/>
      <c r="E40" s="828"/>
      <c r="F40" s="828"/>
      <c r="G40" s="828"/>
      <c r="H40" s="828"/>
      <c r="I40" s="828"/>
      <c r="J40" s="828"/>
      <c r="K40" s="828"/>
      <c r="L40" s="828"/>
      <c r="M40" s="828"/>
      <c r="N40" s="604"/>
      <c r="O40" s="604"/>
      <c r="P40" s="604"/>
      <c r="Q40" s="604"/>
    </row>
    <row r="41" spans="2:18" s="2" customFormat="1" ht="16.5" customHeight="1">
      <c r="B41" s="10"/>
      <c r="C41" s="10"/>
      <c r="D41" s="22"/>
      <c r="E41" s="20"/>
      <c r="F41" s="20"/>
      <c r="G41" s="20"/>
      <c r="R41" s="20"/>
    </row>
    <row r="42" spans="2:18" s="17" customFormat="1" ht="56.25" customHeight="1">
      <c r="B42" s="243" t="s">
        <v>206</v>
      </c>
      <c r="C42" s="243" t="s">
        <v>506</v>
      </c>
      <c r="D42" s="243" t="str">
        <f>'1.  LRAMVA Summary'!D52</f>
        <v>Residential</v>
      </c>
      <c r="E42" s="243" t="str">
        <f>'1.  LRAMVA Summary'!E52</f>
        <v>GS&lt;50 kW</v>
      </c>
      <c r="F42" s="243" t="str">
        <f>'1.  LRAMVA Summary'!F52</f>
        <v>GS 50 to 4,999 kW</v>
      </c>
      <c r="G42" s="243" t="str">
        <f>'1.  LRAMVA Summary'!G52</f>
        <v>Unmetered Scattered Load</v>
      </c>
      <c r="H42" s="243" t="str">
        <f>'1.  LRAMVA Summary'!H52</f>
        <v>Sentinel Lighting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18" s="146" customFormat="1" ht="18" customHeight="1">
      <c r="B43" s="571"/>
      <c r="C43" s="572"/>
      <c r="D43" s="573" t="str">
        <f>'1.  LRAMVA Summary'!D53</f>
        <v>kWh</v>
      </c>
      <c r="E43" s="573" t="str">
        <f>'1.  LRAMVA Summary'!E53</f>
        <v>kWh</v>
      </c>
      <c r="F43" s="573" t="str">
        <f>'1.  LRAMVA Summary'!F53</f>
        <v>kW</v>
      </c>
      <c r="G43" s="573" t="str">
        <f>'1.  LRAMVA Summary'!G53</f>
        <v>kWh</v>
      </c>
      <c r="H43" s="573" t="str">
        <f>'1.  LRAMVA Summary'!H53</f>
        <v>kW</v>
      </c>
      <c r="I43" s="573" t="str">
        <f>'1.  LRAMVA Summary'!I53</f>
        <v>kW</v>
      </c>
      <c r="J43" s="573">
        <f>'1.  LRAMVA Summary'!J53</f>
        <v>0</v>
      </c>
      <c r="K43" s="573">
        <f>'1.  LRAMVA Summary'!K53</f>
        <v>0</v>
      </c>
      <c r="L43" s="573">
        <f>'1.  LRAMVA Summary'!L53</f>
        <v>0</v>
      </c>
      <c r="M43" s="573">
        <f>'1.  LRAMVA Summary'!M53</f>
        <v>0</v>
      </c>
      <c r="N43" s="573">
        <f>'1.  LRAMVA Summary'!N53</f>
        <v>0</v>
      </c>
      <c r="O43" s="573">
        <f>'1.  LRAMVA Summary'!O53</f>
        <v>0</v>
      </c>
      <c r="P43" s="573">
        <f>'1.  LRAMVA Summary'!P53</f>
        <v>0</v>
      </c>
      <c r="Q43" s="574">
        <f>'1.  LRAMVA Summary'!Q53</f>
        <v>0</v>
      </c>
      <c r="R43" s="169"/>
    </row>
    <row r="44" spans="2:18" s="17" customFormat="1" ht="15.75">
      <c r="B44" s="170">
        <v>2011</v>
      </c>
      <c r="C44" s="524">
        <v>2008</v>
      </c>
      <c r="D44" s="190">
        <f>IF(ISBLANK($C$44),0,IF($C44=$D$9,HLOOKUP(D43,D14:D18,5,FALSE),HLOOKUP(D43,D29:D33,5,FALSE)))</f>
        <v>0</v>
      </c>
      <c r="E44" s="190">
        <f>IF(ISBLANK($C$44),0,IF($C44=$D$9,HLOOKUP(E43,E14:E18,5,FALSE),HLOOKUP(E43,E29:E33,5,FALSE)))</f>
        <v>0</v>
      </c>
      <c r="F44" s="190">
        <f>IF(ISBLANK($C$44),0,IF($C44=$D$9,HLOOKUP(F43,F14:F18,5,FALSE),HLOOKUP(F43,F29:F33,5,FALSE)))</f>
        <v>0</v>
      </c>
      <c r="G44" s="190">
        <f>IF(ISBLANK($C$44),0,IF($C44=$D$9,HLOOKUP(G43,G14:G18,5,FALSE),HLOOKUP(G43,G29:G33,5,FALSE)))</f>
        <v>0</v>
      </c>
      <c r="H44" s="190">
        <f>IF(ISBLANK($C$44),0,IF($C44=$D$9,HLOOKUP(H43,H14:H18,5,FALSE),HLOOKUP(H43,H29:H33,5,FALSE)))</f>
        <v>0</v>
      </c>
      <c r="I44" s="190">
        <f>IF(ISBLANK($C$44),0,IF($C44=$D$9,HLOOKUP(I43,I14:I18,5,FALSE),HLOOKUP(I43,I29:I33,5,FALSE)))</f>
        <v>0</v>
      </c>
      <c r="J44" s="190">
        <f>IF(ISBLANK($C$44),0,IF($C44=$D$9,HLOOKUP(J43,J14:J18,5,FALSE),HLOOKUP(J43,J29:J33,5,FALSE)))</f>
        <v>0</v>
      </c>
      <c r="K44" s="190">
        <f>IF(ISBLANK($C$44),0,IF($C44=$D$9,HLOOKUP(K43,K14:K18,5,FALSE),HLOOKUP(K43,K29:K33,5,FALSE)))</f>
        <v>0</v>
      </c>
      <c r="L44" s="190">
        <f>IF(ISBLANK($C$44),0,IF($C44=$D$9,HLOOKUP(L43,L14:L18,5,FALSE),HLOOKUP(L43,L29:L33,5,FALSE)))</f>
        <v>0</v>
      </c>
      <c r="M44" s="190">
        <f>IF(ISBLANK($C$44),0,IF($C44=$D$9,HLOOKUP(M43,M14:M18,5,FALSE),HLOOKUP(M43,M29:M33,5,FALSE)))</f>
        <v>0</v>
      </c>
      <c r="N44" s="190">
        <f>IF(ISBLANK($C$44),0,IF($C44=$D$9,HLOOKUP(N43,N14:N18,5,FALSE),HLOOKUP(N43,N29:N33,5,FALSE)))</f>
        <v>0</v>
      </c>
      <c r="O44" s="190">
        <f>IF(ISBLANK($C$44),0,IF($C44=$D$9,HLOOKUP(O43,O14:O18,5,FALSE),HLOOKUP(O43,O29:O33,5,FALSE)))</f>
        <v>0</v>
      </c>
      <c r="P44" s="190">
        <f>IF(ISBLANK($C$44),0,IF($C44=$D$9,HLOOKUP(P43,P14:P18,5,FALSE),HLOOKUP(P43,P29:P33,5,FALSE)))</f>
        <v>0</v>
      </c>
      <c r="Q44" s="190">
        <f>IF(ISBLANK($C$44),0,IF($C44=$D$9,HLOOKUP(Q43,Q14:Q18,5,FALSE),HLOOKUP(Q43,Q29:Q33,5,FALSE)))</f>
        <v>0</v>
      </c>
      <c r="R44" s="194"/>
    </row>
    <row r="45" spans="2:18" s="17" customFormat="1" ht="15.75">
      <c r="B45" s="170">
        <v>2012</v>
      </c>
      <c r="C45" s="524">
        <v>2008</v>
      </c>
      <c r="D45" s="190">
        <f>IF(ISBLANK($C$45),0,IF($C$45=$D$9,HLOOKUP(D43,D14:D18,5,FALSE),HLOOKUP(D43,D29:D33,5,FALSE)))</f>
        <v>0</v>
      </c>
      <c r="E45" s="190">
        <f>IF(ISBLANK($C$45),0,IF($C$45=$D$9,HLOOKUP(E43,E14:E18,5,FALSE),HLOOKUP(E43,E29:E33,5,FALSE)))</f>
        <v>0</v>
      </c>
      <c r="F45" s="190">
        <f>IF(ISBLANK($C$45),0,IF($C$45=$D$9,HLOOKUP(F43,F14:F18,5,FALSE),HLOOKUP(F43,F29:F33,5,FALSE)))</f>
        <v>0</v>
      </c>
      <c r="G45" s="190">
        <f>IF(ISBLANK($C$45),0,IF($C$45=$D$9,HLOOKUP(G43,G14:G18,5,FALSE),HLOOKUP(G43,G29:G33,5,FALSE)))</f>
        <v>0</v>
      </c>
      <c r="H45" s="190">
        <f>IF(ISBLANK($C$45),0,IF($C$45=$D$9,HLOOKUP(H43,H14:H18,5,FALSE),HLOOKUP(H43,H29:H33,5,FALSE)))</f>
        <v>0</v>
      </c>
      <c r="I45" s="190">
        <f>IF(ISBLANK($C$45),0,IF($C$45=$D$9,HLOOKUP(I43,I14:I18,5,FALSE),HLOOKUP(I43,I29:I33,5,FALSE)))</f>
        <v>0</v>
      </c>
      <c r="J45" s="190">
        <f>IF(ISBLANK($C$45),0,IF($C$45=$D$9,HLOOKUP(J43,J14:J18,5,FALSE),HLOOKUP(J43,J29:J33,5,FALSE)))</f>
        <v>0</v>
      </c>
      <c r="K45" s="190">
        <f>IF(ISBLANK($C$45),0,IF($C$45=$D$9,HLOOKUP(K43,K14:K18,5,FALSE),HLOOKUP(K43,K29:K33,5,FALSE)))</f>
        <v>0</v>
      </c>
      <c r="L45" s="190">
        <f>IF(ISBLANK($C$45),0,IF($C$45=$D$9,HLOOKUP(L43,L14:L18,5,FALSE),HLOOKUP(L43,L29:L33,5,FALSE)))</f>
        <v>0</v>
      </c>
      <c r="M45" s="190">
        <f>IF(ISBLANK($C$45),0,IF($C$45=$D$9,HLOOKUP(M43,M14:M18,5,FALSE),HLOOKUP(M43,M29:M33,5,FALSE)))</f>
        <v>0</v>
      </c>
      <c r="N45" s="190">
        <f>IF(ISBLANK($C$45),0,IF($C$45=$D$9,HLOOKUP(N43,N14:N18,5,FALSE),HLOOKUP(N43,N29:N33,5,FALSE)))</f>
        <v>0</v>
      </c>
      <c r="O45" s="190">
        <f>IF(ISBLANK($C$45),0,IF($C$45=$D$9,HLOOKUP(O43,O14:O18,5,FALSE),HLOOKUP(O43,O29:O33,5,FALSE)))</f>
        <v>0</v>
      </c>
      <c r="P45" s="190">
        <f>IF(ISBLANK($C$45),0,IF($C$45=$D$9,HLOOKUP(P43,P14:P18,5,FALSE),HLOOKUP(P43,P29:P33,5,FALSE)))</f>
        <v>0</v>
      </c>
      <c r="Q45" s="190">
        <f>IF(ISBLANK($C$45),0,IF($C$45=$D$9,HLOOKUP(Q43,Q14:Q18,5,FALSE),HLOOKUP(Q43,Q29:Q33,5,FALSE)))</f>
        <v>0</v>
      </c>
      <c r="R45" s="163"/>
    </row>
    <row r="46" spans="2:18" s="17" customFormat="1" ht="15.75">
      <c r="B46" s="171">
        <v>2013</v>
      </c>
      <c r="C46" s="524">
        <v>2013</v>
      </c>
      <c r="D46" s="190">
        <f>IF(ISBLANK($C$46),0,IF($C$46=$D$9,HLOOKUP(D43,D14:D18,5,FALSE),HLOOKUP(D43,D29:D33,5,FALSE)))</f>
        <v>4550758</v>
      </c>
      <c r="E46" s="190">
        <f>IF(ISBLANK($C$46),0,IF($C$46=$D$9,HLOOKUP(E43,E14:E18,5,FALSE),HLOOKUP(E43,E29:E33,5,FALSE)))</f>
        <v>1365379</v>
      </c>
      <c r="F46" s="190">
        <f>IF(ISBLANK($C$46),0,IF($C$46=$D$9,HLOOKUP(F43,F14:F18,5,FALSE),HLOOKUP(F43,F29:F33,5,FALSE)))</f>
        <v>8396</v>
      </c>
      <c r="G46" s="190">
        <f>IF(ISBLANK($C$46),0,IF($C$46=$D$9,HLOOKUP(G43,G14:G18,5,FALSE),HLOOKUP(G43,G29:G33,5,FALSE)))</f>
        <v>11657</v>
      </c>
      <c r="H46" s="190">
        <f>IF(ISBLANK($C$46),0,IF($C$46=$D$9,HLOOKUP(H43,H14:H18,5,FALSE),HLOOKUP(H43,H29:H33,5,FALSE)))</f>
        <v>10</v>
      </c>
      <c r="I46" s="190">
        <f>IF(ISBLANK($C$46),0,IF($C$46=$D$9,HLOOKUP(I43,I14:I18,5,FALSE),HLOOKUP(I43,I29:I33,5,FALSE)))</f>
        <v>295</v>
      </c>
      <c r="J46" s="190">
        <f>IF(ISBLANK($C$46),0,IF($C$46=$D$9,HLOOKUP(J43,J14:J18,5,FALSE),HLOOKUP(J43,J29:J33,5,FALSE)))</f>
        <v>0</v>
      </c>
      <c r="K46" s="190">
        <f>IF(ISBLANK($C$46),0,IF($C$46=$D$9,HLOOKUP(K43,K14:K18,5,FALSE),HLOOKUP(K43,K29:K33,5,FALSE)))</f>
        <v>0</v>
      </c>
      <c r="L46" s="190">
        <f>IF(ISBLANK($C$46),0,IF($C$46=$D$9,HLOOKUP(L43,L14:L18,5,FALSE),HLOOKUP(L43,L29:L33,5,FALSE)))</f>
        <v>0</v>
      </c>
      <c r="M46" s="190">
        <f>IF(ISBLANK($C$46),0,IF($C$46=$D$9,HLOOKUP(M43,M14:M18,5,FALSE),HLOOKUP(M43,M29:M33,5,FALSE)))</f>
        <v>0</v>
      </c>
      <c r="N46" s="190">
        <f>IF(ISBLANK($C$46),0,IF($C$46=$D$9,HLOOKUP(N43,N14:N18,5,FALSE),HLOOKUP(N43,N29:N33,5,FALSE)))</f>
        <v>0</v>
      </c>
      <c r="O46" s="190">
        <f>IF(ISBLANK($C$46),0,IF($C$46=$D$9,HLOOKUP(O43,O14:O18,5,FALSE),HLOOKUP(O43,O29:O33,5,FALSE)))</f>
        <v>0</v>
      </c>
      <c r="P46" s="190">
        <f>IF(ISBLANK($C$46),0,IF($C$46=$D$9,HLOOKUP(P43,P14:P18,5,FALSE),HLOOKUP(P43,P29:P33,5,FALSE)))</f>
        <v>0</v>
      </c>
      <c r="Q46" s="190">
        <f>IF(ISBLANK($C$46),0,IF($C$46=$D$9,HLOOKUP(Q43,Q14:Q18,5,FALSE),HLOOKUP(Q43,Q29:Q33,5,FALSE)))</f>
        <v>0</v>
      </c>
      <c r="R46" s="163"/>
    </row>
    <row r="47" spans="2:18" s="17" customFormat="1" ht="15.75">
      <c r="B47" s="171">
        <v>2014</v>
      </c>
      <c r="C47" s="524">
        <v>2013</v>
      </c>
      <c r="D47" s="190">
        <f>IF(ISBLANK($C$47),0,IF($C$47=$D$9,HLOOKUP(D43,D14:D18,5,FALSE),HLOOKUP(D43,D29:D33,5,FALSE)))</f>
        <v>4550758</v>
      </c>
      <c r="E47" s="190">
        <f>IF(ISBLANK($C$47),0,IF($C$47=$D$9,HLOOKUP(E43,E14:E18,5,FALSE),HLOOKUP(E43,E29:E33,5,FALSE)))</f>
        <v>1365379</v>
      </c>
      <c r="F47" s="190">
        <f>IF(ISBLANK($C$47),0,IF($C$47=$D$9,HLOOKUP(F43,F14:F18,5,FALSE),HLOOKUP(F43,F29:F33,5,FALSE)))</f>
        <v>8396</v>
      </c>
      <c r="G47" s="190">
        <f>IF(ISBLANK($C$47),0,IF($C$47=$D$9,HLOOKUP(G43,G14:G18,5,FALSE),HLOOKUP(G43,G29:G33,5,FALSE)))</f>
        <v>11657</v>
      </c>
      <c r="H47" s="190">
        <f>IF(ISBLANK($C$47),0,IF($C$47=$D$9,HLOOKUP(H43,H14:H18,5,FALSE),HLOOKUP(H43,H29:H33,5,FALSE)))</f>
        <v>10</v>
      </c>
      <c r="I47" s="190">
        <f>IF(ISBLANK($C$47),0,IF($C$47=$D$9,HLOOKUP(I43,I14:I18,5,FALSE),HLOOKUP(I43,I29:I33,5,FALSE)))</f>
        <v>295</v>
      </c>
      <c r="J47" s="190">
        <f>IF(ISBLANK($C$47),0,IF($C$47=$D$9,HLOOKUP(J43,J14:J18,5,FALSE),HLOOKUP(J43,J29:J33,5,FALSE)))</f>
        <v>0</v>
      </c>
      <c r="K47" s="190">
        <f>IF(ISBLANK($C$47),0,IF($C$47=$D$9,HLOOKUP(K43,K14:K18,5,FALSE),HLOOKUP(K43,K29:K33,5,FALSE)))</f>
        <v>0</v>
      </c>
      <c r="L47" s="190">
        <f>IF(ISBLANK($C$47),0,IF($C$47=$D$9,HLOOKUP(L43,L14:L18,5,FALSE),HLOOKUP(L43,L29:L33,5,FALSE)))</f>
        <v>0</v>
      </c>
      <c r="M47" s="190">
        <f>IF(ISBLANK($C$47),0,IF($C$47=$D$9,HLOOKUP(M43,M14:M18,5,FALSE),HLOOKUP(M43,M29:M33,5,FALSE)))</f>
        <v>0</v>
      </c>
      <c r="N47" s="190">
        <f>IF(ISBLANK($C$47),0,IF($C$47=$D$9,HLOOKUP(N43,N14:N18,5,FALSE),HLOOKUP(N43,N29:N33,5,FALSE)))</f>
        <v>0</v>
      </c>
      <c r="O47" s="190">
        <f>IF(ISBLANK($C$47),0,IF($C$47=$D$9,HLOOKUP(O43,O14:O18,5,FALSE),HLOOKUP(O43,O29:O33,5,FALSE)))</f>
        <v>0</v>
      </c>
      <c r="P47" s="190">
        <f>IF(ISBLANK($C$47),0,IF($C$47=$D$9,HLOOKUP(P43,P14:P18,5,FALSE),HLOOKUP(P43,P29:P33,5,FALSE)))</f>
        <v>0</v>
      </c>
      <c r="Q47" s="190">
        <f>IF(ISBLANK($C$47),0,IF($C$47=$D$9,HLOOKUP(Q43,Q14:Q18,5,FALSE),HLOOKUP(Q43,Q29:Q33,5,FALSE)))</f>
        <v>0</v>
      </c>
      <c r="R47" s="163"/>
    </row>
    <row r="48" spans="2:32" s="17" customFormat="1" ht="15.75">
      <c r="B48" s="171">
        <v>2015</v>
      </c>
      <c r="C48" s="524">
        <v>2013</v>
      </c>
      <c r="D48" s="190">
        <f>IF(ISBLANK($C$48),0,IF($C$48=$D$9,HLOOKUP(D43,D14:D18,5,FALSE),HLOOKUP(D43,D29:D33,5,FALSE)))</f>
        <v>4550758</v>
      </c>
      <c r="E48" s="190">
        <f>IF(ISBLANK($C$48),0,IF($C$48=$D$9,HLOOKUP(E43,E14:E18,5,FALSE),HLOOKUP(E43,E29:E33,5,FALSE)))</f>
        <v>1365379</v>
      </c>
      <c r="F48" s="190">
        <f>IF(ISBLANK($C$48),0,IF($C$48=$D$9,HLOOKUP(F43,F14:F18,5,FALSE),HLOOKUP(F43,F29:F33,5,FALSE)))</f>
        <v>8396</v>
      </c>
      <c r="G48" s="190">
        <f>IF(ISBLANK($C$48),0,IF($C$48=$D$9,HLOOKUP(G43,G14:G18,5,FALSE),HLOOKUP(G43,G29:G33,5,FALSE)))</f>
        <v>11657</v>
      </c>
      <c r="H48" s="190">
        <f>IF(ISBLANK($C$48),0,IF($C$48=$D$9,HLOOKUP(H43,H14:H18,5,FALSE),HLOOKUP(H43,H29:H33,5,FALSE)))</f>
        <v>10</v>
      </c>
      <c r="I48" s="190">
        <f>IF(ISBLANK($C$48),0,IF($C$48=$D$9,HLOOKUP(I43,I14:I18,5,FALSE),HLOOKUP(I43,I29:I33,5,FALSE)))</f>
        <v>295</v>
      </c>
      <c r="J48" s="190">
        <f>IF(ISBLANK($C$48),0,IF($C$48=$D$9,HLOOKUP(J43,J14:J18,5,FALSE),HLOOKUP(J43,J29:J33,5,FALSE)))</f>
        <v>0</v>
      </c>
      <c r="K48" s="190">
        <f>IF(ISBLANK($C$48),0,IF($C$48=$D$9,HLOOKUP(K43,K14:K18,5,FALSE),HLOOKUP(K43,K29:K33,5,FALSE)))</f>
        <v>0</v>
      </c>
      <c r="L48" s="190">
        <f>IF(ISBLANK($C$48),0,IF($C$48=$D$9,HLOOKUP(L43,L14:L18,5,FALSE),HLOOKUP(L43,L29:L33,5,FALSE)))</f>
        <v>0</v>
      </c>
      <c r="M48" s="190">
        <f>IF(ISBLANK($C$48),0,IF($C$48=$D$9,HLOOKUP(M43,M14:M18,5,FALSE),HLOOKUP(M43,M29:M33,5,FALSE)))</f>
        <v>0</v>
      </c>
      <c r="N48" s="190">
        <f>IF(ISBLANK($C$48),0,IF($C$48=$D$9,HLOOKUP(N43,N14:N18,5,FALSE),HLOOKUP(N43,N29:N33,5,FALSE)))</f>
        <v>0</v>
      </c>
      <c r="O48" s="190">
        <f>IF(ISBLANK($C$48),0,IF($C$48=$D$9,HLOOKUP(O43,O14:O18,5,FALSE),HLOOKUP(O43,O29:O33,5,FALSE)))</f>
        <v>0</v>
      </c>
      <c r="P48" s="190">
        <f>IF(ISBLANK($C$48),0,IF($C$48=$D$9,HLOOKUP(P43,P14:P18,5,FALSE),HLOOKUP(P43,P29:P33,5,FALSE)))</f>
        <v>0</v>
      </c>
      <c r="Q48" s="190">
        <f>IF(ISBLANK($C$48),0,IF($C$48=$D$9,HLOOKUP(Q43,Q14:Q18,5,FALSE),HLOOKUP(Q43,Q29:Q33,5,FALSE)))</f>
        <v>0</v>
      </c>
      <c r="R48" s="163"/>
      <c r="AF48" s="163"/>
    </row>
    <row r="49" spans="2:32" s="17" customFormat="1" ht="15.75">
      <c r="B49" s="171">
        <v>2016</v>
      </c>
      <c r="C49" s="524">
        <v>2013</v>
      </c>
      <c r="D49" s="190">
        <f>IF(ISBLANK($C$49),0,IF($C$49=$D$9,HLOOKUP(D43,D14:D18,5,FALSE),HLOOKUP(D43,D29:D33,5,FALSE)))</f>
        <v>4550758</v>
      </c>
      <c r="E49" s="190">
        <f>IF(ISBLANK($C$49),0,IF($C$49=$D$9,HLOOKUP(E43,E14:E18,5,FALSE),HLOOKUP(E43,E29:E33,5,FALSE)))</f>
        <v>1365379</v>
      </c>
      <c r="F49" s="190">
        <f>IF(ISBLANK($C$49),0,IF($C$49=$D$9,HLOOKUP(F43,F14:F18,5,FALSE),HLOOKUP(F43,F29:F33,5,FALSE)))</f>
        <v>8396</v>
      </c>
      <c r="G49" s="190">
        <f>IF(ISBLANK($C$49),0,IF($C$49=$D$9,HLOOKUP(G43,G14:G18,5,FALSE),HLOOKUP(G43,G29:G33,5,FALSE)))</f>
        <v>11657</v>
      </c>
      <c r="H49" s="190">
        <f>IF(ISBLANK($C$49),0,IF($C$49=$D$9,HLOOKUP(H43,H14:H18,5,FALSE),HLOOKUP(H43,H29:H33,5,FALSE)))</f>
        <v>10</v>
      </c>
      <c r="I49" s="190">
        <f>IF(ISBLANK($C$49),0,IF($C$49=$D$9,HLOOKUP(I43,I14:I18,5,FALSE),HLOOKUP(I43,I29:I33,5,FALSE)))</f>
        <v>295</v>
      </c>
      <c r="J49" s="190">
        <f>IF(ISBLANK($C$49),0,IF($C$49=$D$9,HLOOKUP(J43,J14:J18,5,FALSE),HLOOKUP(J43,J29:J33,5,FALSE)))</f>
        <v>0</v>
      </c>
      <c r="K49" s="190">
        <f>IF(ISBLANK($C$49),0,IF($C$49=$D$9,HLOOKUP(K43,K14:K18,5,FALSE),HLOOKUP(K43,K29:K33,5,FALSE)))</f>
        <v>0</v>
      </c>
      <c r="L49" s="190">
        <f>IF(ISBLANK($C$49),0,IF($C$49=$D$9,HLOOKUP(L43,L14:L18,5,FALSE),HLOOKUP(L43,L29:L33,5,FALSE)))</f>
        <v>0</v>
      </c>
      <c r="M49" s="190">
        <f>IF(ISBLANK($C$49),0,IF($C$49=$D$9,HLOOKUP(M43,M14:M18,5,FALSE),HLOOKUP(M43,M29:M33,5,FALSE)))</f>
        <v>0</v>
      </c>
      <c r="N49" s="190">
        <f>IF(ISBLANK($C$49),0,IF($C$49=$D$9,HLOOKUP(N43,N14:N18,5,FALSE),HLOOKUP(N43,N29:N33,5,FALSE)))</f>
        <v>0</v>
      </c>
      <c r="O49" s="190">
        <f>IF(ISBLANK($C$49),0,IF($C$49=$D$9,HLOOKUP(O43,O14:O18,5,FALSE),HLOOKUP(O43,O29:O33,5,FALSE)))</f>
        <v>0</v>
      </c>
      <c r="P49" s="190">
        <f>IF(ISBLANK($C$49),0,IF($C$49=$D$9,HLOOKUP(P43,P14:P18,5,FALSE),HLOOKUP(P43,P29:P33,5,FALSE)))</f>
        <v>0</v>
      </c>
      <c r="Q49" s="190">
        <f>IF(ISBLANK($C$49),0,IF($C$49=$D$9,HLOOKUP(Q43,Q14:Q18,5,FALSE),HLOOKUP(Q43,Q29:Q33,5,FALSE)))</f>
        <v>0</v>
      </c>
      <c r="R49" s="163"/>
      <c r="AF49" s="163"/>
    </row>
    <row r="50" spans="2:32" s="17" customFormat="1" ht="15.75">
      <c r="B50" s="171">
        <v>2017</v>
      </c>
      <c r="C50" s="524">
        <v>2013</v>
      </c>
      <c r="D50" s="190">
        <f>IF(ISBLANK($C$50),0,IF($C$50=$D$9,HLOOKUP(D43,D14:D18,5,FALSE),HLOOKUP(D43,D29:D33,5,FALSE)))</f>
        <v>4550758</v>
      </c>
      <c r="E50" s="190">
        <f>IF(ISBLANK($C$50),0,IF($C$50=$D$9,HLOOKUP(E43,E14:E18,5,FALSE),HLOOKUP(E43,E29:E33,5,FALSE)))</f>
        <v>1365379</v>
      </c>
      <c r="F50" s="190">
        <f>IF(ISBLANK($C$50),0,IF($C$50=$D$9,HLOOKUP(F43,F14:F18,5,FALSE),HLOOKUP(F43,F29:F33,5,FALSE)))</f>
        <v>8396</v>
      </c>
      <c r="G50" s="190">
        <f>IF(ISBLANK($C$50),0,IF($C$50=$D$9,HLOOKUP(G43,G14:G18,5,FALSE),HLOOKUP(G43,G29:G33,5,FALSE)))</f>
        <v>11657</v>
      </c>
      <c r="H50" s="190">
        <f>IF(ISBLANK($C$50),0,IF($C$50=$D$9,HLOOKUP(H43,H14:H18,5,FALSE),HLOOKUP(H43,H29:H33,5,FALSE)))</f>
        <v>10</v>
      </c>
      <c r="I50" s="190">
        <f>IF(ISBLANK($C$50),0,IF($C$50=$D$9,HLOOKUP(I43,I14:I18,5,FALSE),HLOOKUP(I43,I29:I33,5,FALSE)))</f>
        <v>295</v>
      </c>
      <c r="J50" s="190">
        <f>IF(ISBLANK($C$50),0,IF($C$50=$D$9,HLOOKUP(J43,J14:J18,5,FALSE),HLOOKUP(J43,J29:J33,5,FALSE)))</f>
        <v>0</v>
      </c>
      <c r="K50" s="190">
        <f>IF(ISBLANK($C$50),0,IF($C$50=$D$9,HLOOKUP(K43,K14:K18,5,FALSE),HLOOKUP(K43,K29:K33,5,FALSE)))</f>
        <v>0</v>
      </c>
      <c r="L50" s="190">
        <f>IF(ISBLANK($C$50),0,IF($C$50=$D$9,HLOOKUP(L43,L14:L18,5,FALSE),HLOOKUP(L43,L29:L33,5,FALSE)))</f>
        <v>0</v>
      </c>
      <c r="M50" s="190">
        <f>IF(ISBLANK($C$50),0,IF($C$50=$D$9,HLOOKUP(M43,M14:M18,5,FALSE),HLOOKUP(M43,M29:M33,5,FALSE)))</f>
        <v>0</v>
      </c>
      <c r="N50" s="190">
        <f>IF(ISBLANK($C$50),0,IF($C$50=$D$9,HLOOKUP(N43,N14:N18,5,FALSE),HLOOKUP(N43,N29:N33,5,FALSE)))</f>
        <v>0</v>
      </c>
      <c r="O50" s="190">
        <f>IF(ISBLANK($C$50),0,IF($C$50=$D$9,HLOOKUP(O43,O14:O18,5,FALSE),HLOOKUP(O43,O29:O33,5,FALSE)))</f>
        <v>0</v>
      </c>
      <c r="P50" s="190">
        <f>IF(ISBLANK($C$50),0,IF($C$50=$D$9,HLOOKUP(P43,P14:P18,5,FALSE),HLOOKUP(P43,P29:P33,5,FALSE)))</f>
        <v>0</v>
      </c>
      <c r="Q50" s="190">
        <f>IF(ISBLANK($C$50),0,IF($C$50=$D$9,HLOOKUP(Q43,Q14:Q18,5,FALSE),HLOOKUP(Q43,Q29:Q33,5,FALSE)))</f>
        <v>0</v>
      </c>
      <c r="R50" s="163"/>
      <c r="AF50" s="163"/>
    </row>
    <row r="51" spans="2:18" s="438" customFormat="1" ht="40.9" customHeight="1">
      <c r="B51" s="829" t="s">
        <v>670</v>
      </c>
      <c r="C51" s="830"/>
      <c r="D51" s="830"/>
      <c r="E51" s="830"/>
      <c r="F51" s="830"/>
      <c r="G51" s="830"/>
      <c r="H51" s="830"/>
      <c r="I51" s="830"/>
      <c r="J51" s="465"/>
      <c r="K51" s="465"/>
      <c r="L51" s="465"/>
      <c r="M51" s="465"/>
      <c r="N51" s="465"/>
      <c r="O51" s="465"/>
      <c r="P51" s="465"/>
      <c r="Q51" s="464"/>
      <c r="R51" s="457"/>
    </row>
    <row r="52" spans="2:4" s="17" customFormat="1" ht="15.75" customHeight="1">
      <c r="B52" s="168"/>
      <c r="C52" s="168"/>
      <c r="D52" s="163"/>
    </row>
    <row r="53" spans="2:4" s="17" customFormat="1" ht="15.75" customHeight="1">
      <c r="B53" s="168"/>
      <c r="C53" s="168"/>
      <c r="D53" s="163"/>
    </row>
    <row r="54" spans="2:4" s="2" customFormat="1" ht="15.75" customHeight="1">
      <c r="B54" s="82"/>
      <c r="C54" s="82"/>
      <c r="D54" s="20"/>
    </row>
    <row r="55" spans="2:4" s="2" customFormat="1" ht="15.75" customHeight="1">
      <c r="B55" s="82"/>
      <c r="C55" s="82"/>
      <c r="D55" s="20"/>
    </row>
    <row r="56" spans="2:4" s="2" customFormat="1" ht="15.75" customHeight="1">
      <c r="B56" s="82"/>
      <c r="C56" s="82"/>
      <c r="D56" s="20"/>
    </row>
    <row r="57" spans="2:4" s="2" customFormat="1" ht="15.75" customHeight="1">
      <c r="B57" s="82"/>
      <c r="C57" s="82"/>
      <c r="D57" s="20"/>
    </row>
    <row r="58" spans="2:4" s="2" customFormat="1" ht="15.75" customHeight="1">
      <c r="B58" s="82"/>
      <c r="C58" s="82"/>
      <c r="D58" s="20"/>
    </row>
    <row r="59" spans="2:4" s="2" customFormat="1" ht="15.75" customHeight="1">
      <c r="B59" s="82"/>
      <c r="C59" s="82"/>
      <c r="D59" s="20"/>
    </row>
    <row r="60" spans="2:3" s="9" customFormat="1" ht="15">
      <c r="B60" s="26"/>
      <c r="C60" s="26"/>
    </row>
    <row r="61" spans="2:3" s="9" customFormat="1" ht="15">
      <c r="B61" s="26"/>
      <c r="C61" s="26"/>
    </row>
    <row r="62" spans="2:3" s="9" customFormat="1" ht="15">
      <c r="B62" s="26"/>
      <c r="C62" s="26"/>
    </row>
    <row r="63" spans="2:3" s="9" customFormat="1" ht="15">
      <c r="B63" s="26"/>
      <c r="C63" s="26"/>
    </row>
    <row r="64" spans="2:3" s="9" customFormat="1" ht="15">
      <c r="B64" s="26"/>
      <c r="C64" s="26"/>
    </row>
    <row r="65" spans="2:3" s="9" customFormat="1" ht="15">
      <c r="B65" s="26"/>
      <c r="C65" s="26"/>
    </row>
    <row r="66" spans="2:3" s="9" customFormat="1" ht="15">
      <c r="B66" s="26"/>
      <c r="C66" s="26"/>
    </row>
    <row r="67" spans="2:3" s="9" customFormat="1" ht="15">
      <c r="B67" s="26"/>
      <c r="C67" s="26"/>
    </row>
    <row r="68" spans="2:3" s="9" customFormat="1" ht="15">
      <c r="B68" s="26"/>
      <c r="C68" s="26"/>
    </row>
    <row r="69" spans="2:3" s="9" customFormat="1" ht="15">
      <c r="B69" s="26"/>
      <c r="C69" s="26"/>
    </row>
    <row r="70" spans="2:3" s="9" customFormat="1" ht="15">
      <c r="B70" s="26"/>
      <c r="C70" s="26"/>
    </row>
    <row r="71" spans="2:3" s="9" customFormat="1" ht="15">
      <c r="B71" s="26"/>
      <c r="C71" s="26"/>
    </row>
    <row r="72" spans="2:3" s="9" customFormat="1" ht="15">
      <c r="B72" s="26"/>
      <c r="C72" s="26"/>
    </row>
    <row r="73" spans="2:3" s="9" customFormat="1" ht="15">
      <c r="B73" s="26"/>
      <c r="C73" s="26"/>
    </row>
    <row r="74" spans="2:3" s="9" customFormat="1" ht="15">
      <c r="B74" s="26"/>
      <c r="C74" s="26"/>
    </row>
    <row r="75" spans="2:3" s="9" customFormat="1" ht="15">
      <c r="B75" s="26"/>
      <c r="C75" s="26"/>
    </row>
    <row r="76" spans="2:3" s="9" customFormat="1" ht="15">
      <c r="B76" s="26"/>
      <c r="C76" s="26"/>
    </row>
    <row r="77" spans="2:3" s="9" customFormat="1" ht="15">
      <c r="B77" s="26"/>
      <c r="C77" s="26"/>
    </row>
    <row r="78" spans="2:3" s="9" customFormat="1" ht="15">
      <c r="B78" s="26"/>
      <c r="C78" s="26"/>
    </row>
    <row r="79" spans="2:3" s="9" customFormat="1" ht="15">
      <c r="B79" s="26"/>
      <c r="C79" s="26"/>
    </row>
    <row r="80" spans="2:3" s="9" customFormat="1" ht="15">
      <c r="B80" s="26"/>
      <c r="C80" s="26"/>
    </row>
    <row r="81" spans="2:3" s="9" customFormat="1" ht="15">
      <c r="B81" s="26"/>
      <c r="C81" s="26"/>
    </row>
    <row r="82" spans="2:3" s="9" customFormat="1" ht="15">
      <c r="B82" s="26"/>
      <c r="C82" s="26"/>
    </row>
    <row r="83" spans="2:3" s="9" customFormat="1" ht="15">
      <c r="B83" s="26"/>
      <c r="C83" s="26"/>
    </row>
    <row r="84" spans="2:3" s="9" customFormat="1" ht="15">
      <c r="B84" s="26"/>
      <c r="C84" s="26"/>
    </row>
    <row r="85" spans="2:3" s="9" customFormat="1" ht="15">
      <c r="B85" s="26"/>
      <c r="C85" s="26"/>
    </row>
    <row r="86" spans="2:3" s="9" customFormat="1" ht="15">
      <c r="B86" s="26"/>
      <c r="C86" s="26"/>
    </row>
    <row r="87" spans="2:3" s="9" customFormat="1" ht="15">
      <c r="B87" s="26"/>
      <c r="C87" s="26"/>
    </row>
    <row r="88" spans="2:3" s="9" customFormat="1" ht="15">
      <c r="B88" s="26"/>
      <c r="C88" s="26"/>
    </row>
    <row r="89" spans="2:3" s="9" customFormat="1" ht="15">
      <c r="B89" s="26"/>
      <c r="C89" s="26"/>
    </row>
    <row r="90" spans="2:3" s="9" customFormat="1" ht="15">
      <c r="B90" s="26"/>
      <c r="C90" s="26"/>
    </row>
    <row r="91" spans="2:3" s="9" customFormat="1" ht="15">
      <c r="B91" s="26"/>
      <c r="C91" s="26"/>
    </row>
    <row r="92" spans="2:3" s="9" customFormat="1" ht="15">
      <c r="B92" s="26"/>
      <c r="C92" s="26"/>
    </row>
    <row r="93" spans="2:3" s="9" customFormat="1" ht="15">
      <c r="B93" s="26"/>
      <c r="C93" s="26"/>
    </row>
  </sheetData>
  <sheetProtection formatCells="0" formatColumns="0" formatRows="0" insertColumns="0" insertRows="0" insertHyperlinks="0" deleteColumns="0" deleteRows="0" sort="0" autoFilter="0" pivotTables="0"/>
  <mergeCells count="4">
    <mergeCell ref="B11:M11"/>
    <mergeCell ref="B26:M26"/>
    <mergeCell ref="B40:M40"/>
    <mergeCell ref="B51:I51"/>
  </mergeCells>
  <dataValidations count="2">
    <dataValidation type="list" allowBlank="1" showInputMessage="1" showErrorMessage="1" sqref="D24 D9">
      <formula1>#REF!</formula1>
    </dataValidation>
    <dataValidation type="list" allowBlank="1" showInputMessage="1" showErrorMessage="1" sqref="C44:C50">
      <formula1>#REF!</formula1>
    </dataValidation>
  </dataValidations>
  <pageMargins left="0.708661417322835" right="0.708661417322835" top="0.748031496062992" bottom="0.748031496062992" header="0.31496062992126" footer="0.31496062992126"/>
  <pageSetup orientation="landscape" paperSize="17" scale="49" r:id="rId2"/>
  <headerFooter>
    <oddFooter>&amp;R&amp;P of &amp;N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Z128"/>
  <sheetViews>
    <sheetView tabSelected="1" zoomScale="70" zoomScaleNormal="70" workbookViewId="0" topLeftCell="A1">
      <pane ySplit="9" topLeftCell="A10" activePane="bottomLeft" state="frozen"/>
      <selection pane="topLeft" activeCell="A1" sqref="A1"/>
      <selection pane="bottomLeft" activeCell="A10" sqref="A10"/>
    </sheetView>
  </sheetViews>
  <sheetFormatPr defaultColWidth="9.14428571428571" defaultRowHeight="15" outlineLevelRow="1"/>
  <cols>
    <col min="1" max="1" width="6.42857142857143" style="4" customWidth="1"/>
    <col min="2" max="2" width="36.4285714285714" style="5" customWidth="1"/>
    <col min="3" max="3" width="16.7142857142857" style="78" customWidth="1"/>
    <col min="4" max="5" width="17.7142857142857" style="5" customWidth="1"/>
    <col min="6" max="6" width="18.7142857142857" style="5" customWidth="1"/>
    <col min="7" max="8" width="15.4285714285714" style="5" customWidth="1"/>
    <col min="9" max="9" width="17.2857142857143" style="5" customWidth="1"/>
    <col min="10" max="13" width="15.7142857142857" style="5" customWidth="1"/>
    <col min="14" max="14" width="18.7142857142857" style="5" customWidth="1"/>
    <col min="15" max="15" width="16.4285714285714" style="5" customWidth="1"/>
    <col min="16" max="16" width="17.1428571428571" style="5" customWidth="1"/>
    <col min="17" max="26" width="9.14285714285714" style="5"/>
    <col min="27" max="16384" width="9.14285714285714" style="5"/>
  </cols>
  <sheetData>
    <row r="1" spans="2:2" ht="143.25" customHeight="1">
      <c r="B1" s="18"/>
    </row>
    <row r="2" spans="1:15" s="18" customFormat="1" ht="14.25" customHeight="1">
      <c r="A2" s="4"/>
      <c r="B2" s="84"/>
      <c r="C2" s="84"/>
      <c r="D2" s="84"/>
      <c r="E2" s="84"/>
      <c r="F2" s="84"/>
      <c r="G2" s="84"/>
      <c r="H2" s="84"/>
      <c r="I2" s="84"/>
      <c r="J2" s="84"/>
      <c r="K2" s="84"/>
      <c r="L2" s="84"/>
      <c r="M2" s="84"/>
      <c r="N2" s="84"/>
      <c r="O2" s="84"/>
    </row>
    <row r="3" spans="1:11" s="18" customFormat="1" ht="16.5" customHeight="1" hidden="1" outlineLevel="1">
      <c r="A3" s="4"/>
      <c r="B3" s="47"/>
      <c r="C3" s="79"/>
      <c r="D3" s="47"/>
      <c r="E3" s="47"/>
      <c r="F3" s="47"/>
      <c r="G3" s="47"/>
      <c r="H3" s="47"/>
      <c r="I3" s="47"/>
      <c r="J3" s="47"/>
      <c r="K3" s="47"/>
    </row>
    <row r="4" spans="1:26" s="18" customFormat="1" ht="26.25" customHeight="1" hidden="1" outlineLevel="1">
      <c r="A4" s="4"/>
      <c r="B4" s="530"/>
      <c r="M4" s="6"/>
      <c r="N4" s="6"/>
      <c r="O4" s="6"/>
      <c r="P4" s="6"/>
      <c r="Q4" s="6"/>
      <c r="R4" s="6"/>
      <c r="S4" s="6"/>
      <c r="T4" s="6"/>
      <c r="U4" s="6"/>
      <c r="V4" s="6"/>
      <c r="W4" s="6"/>
      <c r="X4" s="6"/>
      <c r="Y4" s="6"/>
      <c r="Z4" s="6"/>
    </row>
    <row r="5" spans="1:26" s="18" customFormat="1" ht="15" hidden="1" outlineLevel="1">
      <c r="A5" s="4"/>
      <c r="B5" s="101"/>
      <c r="C5" s="87"/>
      <c r="D5" s="87"/>
      <c r="E5" s="87"/>
      <c r="M5" s="6"/>
      <c r="N5" s="6"/>
      <c r="O5" s="6"/>
      <c r="P5" s="6"/>
      <c r="Q5" s="6"/>
      <c r="R5" s="6"/>
      <c r="S5" s="6"/>
      <c r="T5" s="6"/>
      <c r="U5" s="6"/>
      <c r="V5" s="6"/>
      <c r="W5" s="6"/>
      <c r="X5" s="6"/>
      <c r="Y5" s="6"/>
      <c r="Z5" s="6"/>
    </row>
    <row r="6" spans="1:15" s="18" customFormat="1" ht="32.25" customHeight="1" collapsed="1">
      <c r="A6" s="15"/>
      <c r="B6" s="118" t="s">
        <v>410</v>
      </c>
      <c r="O6" s="542"/>
    </row>
    <row r="7" spans="2:15" ht="58.5" customHeight="1">
      <c r="B7" s="834" t="s">
        <v>516</v>
      </c>
      <c r="C7" s="834"/>
      <c r="D7" s="834"/>
      <c r="E7" s="834"/>
      <c r="F7" s="834"/>
      <c r="G7" s="834"/>
      <c r="H7" s="834"/>
      <c r="I7" s="834"/>
      <c r="J7" s="834"/>
      <c r="K7" s="834"/>
      <c r="L7" s="834"/>
      <c r="M7" s="834"/>
      <c r="N7" s="834"/>
      <c r="O7" s="834"/>
    </row>
    <row r="8" spans="1:26" s="14" customFormat="1" ht="15.75" customHeight="1">
      <c r="A8" s="41"/>
      <c r="O8" s="18"/>
      <c r="P8" s="7"/>
      <c r="Q8" s="41"/>
      <c r="R8" s="41"/>
      <c r="S8" s="41"/>
      <c r="T8" s="41"/>
      <c r="U8" s="41"/>
      <c r="V8" s="41"/>
      <c r="W8" s="41"/>
      <c r="X8" s="41"/>
      <c r="Y8" s="41"/>
      <c r="Z8" s="41"/>
    </row>
    <row r="9" spans="1:16" s="54" customFormat="1" ht="46.5" customHeight="1">
      <c r="A9" s="53"/>
      <c r="B9" s="543"/>
      <c r="C9" s="470" t="s">
        <v>41</v>
      </c>
      <c r="D9" s="471" t="s">
        <v>671</v>
      </c>
      <c r="E9" s="471" t="s">
        <v>672</v>
      </c>
      <c r="F9" s="471" t="s">
        <v>673</v>
      </c>
      <c r="G9" s="471" t="s">
        <v>674</v>
      </c>
      <c r="H9" s="471" t="s">
        <v>675</v>
      </c>
      <c r="I9" s="471" t="s">
        <v>676</v>
      </c>
      <c r="J9" s="471" t="s">
        <v>677</v>
      </c>
      <c r="K9" s="471" t="s">
        <v>678</v>
      </c>
      <c r="L9" s="471" t="s">
        <v>662</v>
      </c>
      <c r="M9" s="471" t="s">
        <v>479</v>
      </c>
      <c r="N9" s="471" t="s">
        <v>480</v>
      </c>
      <c r="O9" s="471" t="s">
        <v>481</v>
      </c>
      <c r="P9" s="7"/>
    </row>
    <row r="10" spans="2:15" s="7" customFormat="1" ht="18.75" customHeight="1">
      <c r="B10" s="472" t="s">
        <v>166</v>
      </c>
      <c r="C10" s="837"/>
      <c r="D10" s="473">
        <v>2010</v>
      </c>
      <c r="E10" s="473">
        <v>2011</v>
      </c>
      <c r="F10" s="473">
        <v>2012</v>
      </c>
      <c r="G10" s="473">
        <v>2013</v>
      </c>
      <c r="H10" s="473">
        <v>2014</v>
      </c>
      <c r="I10" s="473">
        <v>2015</v>
      </c>
      <c r="J10" s="473">
        <v>2016</v>
      </c>
      <c r="K10" s="473">
        <v>2017</v>
      </c>
      <c r="L10" s="473">
        <v>2018</v>
      </c>
      <c r="M10" s="473">
        <v>2019</v>
      </c>
      <c r="N10" s="473">
        <v>2020</v>
      </c>
      <c r="O10" s="474">
        <v>2021</v>
      </c>
    </row>
    <row r="11" spans="2:15" s="111" customFormat="1" ht="18" customHeight="1">
      <c r="B11" s="475" t="s">
        <v>473</v>
      </c>
      <c r="C11" s="832"/>
      <c r="D11" s="476">
        <v>4</v>
      </c>
      <c r="E11" s="476">
        <v>4</v>
      </c>
      <c r="F11" s="476">
        <v>7</v>
      </c>
      <c r="G11" s="476">
        <v>6</v>
      </c>
      <c r="H11" s="476">
        <v>4</v>
      </c>
      <c r="I11" s="476">
        <v>4</v>
      </c>
      <c r="J11" s="476">
        <v>4</v>
      </c>
      <c r="K11" s="476">
        <v>4</v>
      </c>
      <c r="L11" s="476"/>
      <c r="M11" s="476"/>
      <c r="N11" s="476"/>
      <c r="O11" s="477"/>
    </row>
    <row r="12" spans="2:15" s="111" customFormat="1" ht="17.25" customHeight="1">
      <c r="B12" s="478" t="s">
        <v>474</v>
      </c>
      <c r="C12" s="838"/>
      <c r="D12" s="112">
        <f>12-D11</f>
        <v>8</v>
      </c>
      <c r="E12" s="112">
        <f>12-E11</f>
        <v>8</v>
      </c>
      <c r="F12" s="112">
        <f>12-F11</f>
        <v>5</v>
      </c>
      <c r="G12" s="112">
        <f>12-G11</f>
        <v>6</v>
      </c>
      <c r="H12" s="112">
        <f>12-H11</f>
        <v>8</v>
      </c>
      <c r="I12" s="112">
        <f>12-I11</f>
        <v>8</v>
      </c>
      <c r="J12" s="112">
        <f>12-J11</f>
        <v>8</v>
      </c>
      <c r="K12" s="112">
        <f>12-K11</f>
        <v>8</v>
      </c>
      <c r="L12" s="112">
        <f>12-L11</f>
        <v>12</v>
      </c>
      <c r="M12" s="112">
        <f>12-M11</f>
        <v>12</v>
      </c>
      <c r="N12" s="112">
        <f>12-N11</f>
        <v>12</v>
      </c>
      <c r="O12" s="113">
        <f>12-O11</f>
        <v>12</v>
      </c>
    </row>
    <row r="13" spans="2:15" s="7" customFormat="1" ht="17.25" customHeight="1">
      <c r="B13" s="479" t="str">
        <f>'1.  LRAMVA Summary'!B29</f>
        <v>Residential</v>
      </c>
      <c r="C13" s="831" t="str">
        <f>'2. LRAMVA Threshold'!D43</f>
        <v>kWh</v>
      </c>
      <c r="D13" s="46">
        <v>0.015</v>
      </c>
      <c r="E13" s="46">
        <v>0.014800000000000001</v>
      </c>
      <c r="F13" s="46">
        <v>0.014800000000000001</v>
      </c>
      <c r="G13" s="46">
        <v>0.0167</v>
      </c>
      <c r="H13" s="46">
        <v>0.016899999999999998</v>
      </c>
      <c r="I13" s="46">
        <v>0.017100000000000001</v>
      </c>
      <c r="J13" s="46">
        <v>0.0137</v>
      </c>
      <c r="K13" s="46">
        <v>0.0104</v>
      </c>
      <c r="L13" s="46"/>
      <c r="M13" s="46"/>
      <c r="N13" s="46"/>
      <c r="O13" s="69"/>
    </row>
    <row r="14" spans="2:15" s="7" customFormat="1" ht="15" customHeight="1" outlineLevel="1">
      <c r="B14" s="526" t="s">
        <v>432</v>
      </c>
      <c r="C14" s="832"/>
      <c r="D14" s="46"/>
      <c r="E14" s="46"/>
      <c r="F14" s="46"/>
      <c r="G14" s="46"/>
      <c r="H14" s="46"/>
      <c r="I14" s="46"/>
      <c r="J14" s="46"/>
      <c r="K14" s="46"/>
      <c r="L14" s="46"/>
      <c r="M14" s="46"/>
      <c r="N14" s="46"/>
      <c r="O14" s="69"/>
    </row>
    <row r="15" spans="2:15" s="7" customFormat="1" ht="15" customHeight="1" outlineLevel="1">
      <c r="B15" s="526" t="s">
        <v>433</v>
      </c>
      <c r="C15" s="832"/>
      <c r="D15" s="46"/>
      <c r="E15" s="46"/>
      <c r="F15" s="46"/>
      <c r="G15" s="46"/>
      <c r="H15" s="46"/>
      <c r="I15" s="46"/>
      <c r="J15" s="46"/>
      <c r="K15" s="46"/>
      <c r="L15" s="46"/>
      <c r="M15" s="46"/>
      <c r="N15" s="46"/>
      <c r="O15" s="69"/>
    </row>
    <row r="16" spans="2:15" s="7" customFormat="1" ht="15" customHeight="1" outlineLevel="1">
      <c r="B16" s="526" t="s">
        <v>417</v>
      </c>
      <c r="C16" s="832"/>
      <c r="D16" s="46"/>
      <c r="E16" s="46"/>
      <c r="F16" s="46"/>
      <c r="G16" s="46"/>
      <c r="H16" s="46"/>
      <c r="I16" s="46"/>
      <c r="J16" s="46"/>
      <c r="K16" s="46"/>
      <c r="L16" s="46"/>
      <c r="M16" s="46"/>
      <c r="N16" s="46"/>
      <c r="O16" s="69"/>
    </row>
    <row r="17" spans="2:15" s="7" customFormat="1" ht="14.25" customHeight="1">
      <c r="B17" s="526" t="s">
        <v>434</v>
      </c>
      <c r="C17" s="833"/>
      <c r="D17" s="65">
        <f>SUM(D13:D16)</f>
        <v>0.015</v>
      </c>
      <c r="E17" s="65">
        <f>SUM(E13:E16)</f>
        <v>0.014800000000000001</v>
      </c>
      <c r="F17" s="65">
        <f>SUM(F13:F16)</f>
        <v>0.014800000000000001</v>
      </c>
      <c r="G17" s="65">
        <f>SUM(G13:G16)</f>
        <v>0.0167</v>
      </c>
      <c r="H17" s="65">
        <f>SUM(H13:H16)</f>
        <v>0.016899999999999998</v>
      </c>
      <c r="I17" s="65">
        <f>SUM(I13:I16)</f>
        <v>0.017100000000000001</v>
      </c>
      <c r="J17" s="65">
        <f>SUM(J13:J16)</f>
        <v>0.0137</v>
      </c>
      <c r="K17" s="65">
        <f>SUM(K13:K16)</f>
        <v>0.0104</v>
      </c>
      <c r="L17" s="65">
        <f>SUM(L13:L16)</f>
        <v>0</v>
      </c>
      <c r="M17" s="65">
        <f>SUM(M13:M16)</f>
        <v>0</v>
      </c>
      <c r="N17" s="65">
        <f>SUM(N13:N16)</f>
        <v>0</v>
      </c>
      <c r="O17" s="76"/>
    </row>
    <row r="18" spans="1:15" s="63" customFormat="1" ht="15">
      <c r="A18" s="62"/>
      <c r="B18" s="491" t="s">
        <v>435</v>
      </c>
      <c r="C18" s="481"/>
      <c r="D18" s="482"/>
      <c r="E18" s="483">
        <f>ROUND(SUM(D17*E11+E17*E12)/12,4)</f>
        <v>0.0149</v>
      </c>
      <c r="F18" s="483">
        <f>ROUND(SUM(E17*F11+F17*F12)/12,4)</f>
        <v>0.014800000000000001</v>
      </c>
      <c r="G18" s="483">
        <f>ROUND(SUM(F17*G11+G17*G12)/12,4)</f>
        <v>0.015800000000000002</v>
      </c>
      <c r="H18" s="483">
        <f>ROUND(SUM(G17*H11+H17*H12)/12,4)</f>
        <v>0.016799999999999999</v>
      </c>
      <c r="I18" s="483">
        <f>ROUND(SUM(H17*I11+I17*I12)/12,4)</f>
        <v>0.017000000000000001</v>
      </c>
      <c r="J18" s="483">
        <f>ROUND(SUM(I17*J11+J17*J12)/12,4)</f>
        <v>0.014800000000000001</v>
      </c>
      <c r="K18" s="483">
        <f>ROUND(SUM(J17*K11+K17*K12)/12,4)</f>
        <v>0.0115</v>
      </c>
      <c r="L18" s="483">
        <f>ROUND(SUM(K17*L11+L17*L12)/12,4)</f>
        <v>0</v>
      </c>
      <c r="M18" s="483">
        <f>ROUND(SUM(L17*M11+M17*M12)/12,4)</f>
        <v>0</v>
      </c>
      <c r="N18" s="483">
        <f>ROUND(SUM(M17*N11+N17*N12)/12,4)</f>
        <v>0</v>
      </c>
      <c r="O18" s="484"/>
    </row>
    <row r="19" spans="1:15" s="63" customFormat="1" ht="15">
      <c r="A19" s="62"/>
      <c r="B19" s="480"/>
      <c r="C19" s="485"/>
      <c r="D19" s="482"/>
      <c r="E19" s="483"/>
      <c r="F19" s="483"/>
      <c r="G19" s="483"/>
      <c r="H19" s="483"/>
      <c r="I19" s="483"/>
      <c r="J19" s="483"/>
      <c r="K19" s="483"/>
      <c r="L19" s="486"/>
      <c r="M19" s="486"/>
      <c r="N19" s="486"/>
      <c r="O19" s="484"/>
    </row>
    <row r="20" spans="1:15" s="63" customFormat="1" ht="15.75" customHeight="1">
      <c r="A20" s="62"/>
      <c r="B20" s="594" t="str">
        <f>'1.  LRAMVA Summary'!B30</f>
        <v>GS&lt;50 kW</v>
      </c>
      <c r="C20" s="831" t="str">
        <f>'2. LRAMVA Threshold'!E43</f>
        <v>kWh</v>
      </c>
      <c r="D20" s="46">
        <v>0.0177</v>
      </c>
      <c r="E20" s="46">
        <v>0.017499999999999998</v>
      </c>
      <c r="F20" s="46">
        <v>0.017599999999999998</v>
      </c>
      <c r="G20" s="46">
        <v>0.019699999999999999</v>
      </c>
      <c r="H20" s="46">
        <v>0.02</v>
      </c>
      <c r="I20" s="46">
        <v>0.020199999999999999</v>
      </c>
      <c r="J20" s="46">
        <v>0.020299999999999999</v>
      </c>
      <c r="K20" s="46">
        <v>0.0206</v>
      </c>
      <c r="L20" s="46"/>
      <c r="M20" s="46"/>
      <c r="N20" s="46"/>
      <c r="O20" s="69"/>
    </row>
    <row r="21" spans="1:15" s="18" customFormat="1" ht="15" outlineLevel="1">
      <c r="A21" s="4"/>
      <c r="B21" s="526" t="s">
        <v>432</v>
      </c>
      <c r="C21" s="832"/>
      <c r="D21" s="46"/>
      <c r="E21" s="46"/>
      <c r="F21" s="46"/>
      <c r="G21" s="46"/>
      <c r="H21" s="46"/>
      <c r="I21" s="46"/>
      <c r="J21" s="46"/>
      <c r="K21" s="46"/>
      <c r="L21" s="46"/>
      <c r="M21" s="46"/>
      <c r="N21" s="46"/>
      <c r="O21" s="69"/>
    </row>
    <row r="22" spans="1:15" s="18" customFormat="1" ht="15" outlineLevel="1">
      <c r="A22" s="4"/>
      <c r="B22" s="526" t="s">
        <v>433</v>
      </c>
      <c r="C22" s="832"/>
      <c r="D22" s="46"/>
      <c r="E22" s="46"/>
      <c r="F22" s="46"/>
      <c r="G22" s="46"/>
      <c r="H22" s="46"/>
      <c r="I22" s="46"/>
      <c r="J22" s="46"/>
      <c r="K22" s="46"/>
      <c r="L22" s="46"/>
      <c r="M22" s="46"/>
      <c r="N22" s="46"/>
      <c r="O22" s="69"/>
    </row>
    <row r="23" spans="1:15" s="18" customFormat="1" ht="15" outlineLevel="1">
      <c r="A23" s="4"/>
      <c r="B23" s="526" t="s">
        <v>417</v>
      </c>
      <c r="C23" s="832"/>
      <c r="D23" s="46"/>
      <c r="E23" s="46"/>
      <c r="F23" s="46"/>
      <c r="G23" s="46"/>
      <c r="H23" s="46"/>
      <c r="I23" s="46"/>
      <c r="J23" s="46">
        <v>0.00010000000000000001</v>
      </c>
      <c r="K23" s="46">
        <v>0.001</v>
      </c>
      <c r="L23" s="46"/>
      <c r="M23" s="46"/>
      <c r="N23" s="46"/>
      <c r="O23" s="69"/>
    </row>
    <row r="24" spans="1:15" s="18" customFormat="1" ht="15">
      <c r="A24" s="4"/>
      <c r="B24" s="526" t="s">
        <v>434</v>
      </c>
      <c r="C24" s="833"/>
      <c r="D24" s="65">
        <f>SUM(D20:D23)</f>
        <v>0.0177</v>
      </c>
      <c r="E24" s="65">
        <f>SUM(E20:E23)</f>
        <v>0.017499999999999998</v>
      </c>
      <c r="F24" s="65">
        <f>SUM(F20:F23)</f>
        <v>0.017599999999999998</v>
      </c>
      <c r="G24" s="65">
        <f>SUM(G20:G23)</f>
        <v>0.019699999999999999</v>
      </c>
      <c r="H24" s="65">
        <f>SUM(H20:H23)</f>
        <v>0.02</v>
      </c>
      <c r="I24" s="65">
        <f>SUM(I20:I23)</f>
        <v>0.020199999999999999</v>
      </c>
      <c r="J24" s="65">
        <f>SUM(J20:J23)</f>
        <v>0.020399999999999998</v>
      </c>
      <c r="K24" s="65">
        <f>SUM(K20:K23)</f>
        <v>0.021600000000000001</v>
      </c>
      <c r="L24" s="65">
        <f>SUM(L20:L23)</f>
        <v>0</v>
      </c>
      <c r="M24" s="65">
        <f>SUM(M20:M23)</f>
        <v>0</v>
      </c>
      <c r="N24" s="65">
        <f>SUM(N20:N23)</f>
        <v>0</v>
      </c>
      <c r="O24" s="76"/>
    </row>
    <row r="25" spans="1:15" s="18" customFormat="1" ht="15">
      <c r="A25" s="4"/>
      <c r="B25" s="491" t="s">
        <v>435</v>
      </c>
      <c r="C25" s="487"/>
      <c r="D25" s="71"/>
      <c r="E25" s="483">
        <f>ROUND(SUM(D24*E11+E24*E12)/12,4)</f>
        <v>0.017600000000000001</v>
      </c>
      <c r="F25" s="483">
        <f>ROUND(SUM(E24*F11+F24*F12)/12,4)</f>
        <v>0.017500000000000002</v>
      </c>
      <c r="G25" s="483">
        <f>ROUND(SUM(F24*G11+G24*G12)/12,4)</f>
        <v>0.018700000000000001</v>
      </c>
      <c r="H25" s="483">
        <f>ROUND(SUM(G24*H11+H24*H12)/12,4)</f>
        <v>0.019900000000000001</v>
      </c>
      <c r="I25" s="483">
        <f>ROUND(SUM(H24*I11+I24*I12)/12,4)</f>
        <v>0.0201</v>
      </c>
      <c r="J25" s="483">
        <f>ROUND(SUM(I24*J11+J24*J12)/12,4)</f>
        <v>0.020299999999999999</v>
      </c>
      <c r="K25" s="483">
        <f>ROUND(SUM(J24*K11+K24*K12)/12,4)</f>
        <v>0.0212</v>
      </c>
      <c r="L25" s="483">
        <f>ROUND(SUM(K24*L11+L24*L12)/12,4)</f>
        <v>0</v>
      </c>
      <c r="M25" s="483">
        <f>ROUND(SUM(L24*M11+M24*M12)/12,4)</f>
        <v>0</v>
      </c>
      <c r="N25" s="483">
        <f>ROUND(SUM(M24*N11+N24*N12)/12,4)</f>
        <v>0</v>
      </c>
      <c r="O25" s="488"/>
    </row>
    <row r="26" spans="1:15" s="18" customFormat="1" ht="15">
      <c r="A26" s="4"/>
      <c r="B26" s="480"/>
      <c r="C26" s="489"/>
      <c r="D26" s="490"/>
      <c r="E26" s="490"/>
      <c r="F26" s="490"/>
      <c r="G26" s="490"/>
      <c r="H26" s="490"/>
      <c r="I26" s="490"/>
      <c r="J26" s="490"/>
      <c r="K26" s="490"/>
      <c r="L26" s="490"/>
      <c r="M26" s="490"/>
      <c r="N26" s="486"/>
      <c r="O26" s="488"/>
    </row>
    <row r="27" spans="2:15" s="64" customFormat="1" ht="15">
      <c r="B27" s="594" t="str">
        <f>'1.  LRAMVA Summary'!B31</f>
        <v>GS 50 to 4,999 kW</v>
      </c>
      <c r="C27" s="831" t="str">
        <f>'2. LRAMVA Threshold'!F43</f>
        <v>kW</v>
      </c>
      <c r="D27" s="46">
        <v>4.343</v>
      </c>
      <c r="E27" s="46">
        <v>4.3209</v>
      </c>
      <c r="F27" s="46">
        <v>4.3307000000000002</v>
      </c>
      <c r="G27" s="46">
        <v>5.2253999999999996</v>
      </c>
      <c r="H27" s="46">
        <v>5.2986000000000004</v>
      </c>
      <c r="I27" s="46">
        <v>5.3594999999999997</v>
      </c>
      <c r="J27" s="46">
        <v>5.3708</v>
      </c>
      <c r="K27" s="46">
        <v>5.4473000000000003</v>
      </c>
      <c r="L27" s="46"/>
      <c r="M27" s="46"/>
      <c r="N27" s="46"/>
      <c r="O27" s="69"/>
    </row>
    <row r="28" spans="1:15" s="18" customFormat="1" ht="15" outlineLevel="1">
      <c r="A28" s="4"/>
      <c r="B28" s="526" t="s">
        <v>432</v>
      </c>
      <c r="C28" s="832"/>
      <c r="D28" s="46"/>
      <c r="E28" s="46"/>
      <c r="F28" s="46"/>
      <c r="G28" s="46"/>
      <c r="H28" s="46"/>
      <c r="I28" s="46"/>
      <c r="J28" s="46"/>
      <c r="K28" s="46"/>
      <c r="L28" s="46"/>
      <c r="M28" s="46"/>
      <c r="N28" s="46"/>
      <c r="O28" s="69"/>
    </row>
    <row r="29" spans="1:15" s="18" customFormat="1" ht="15" outlineLevel="1">
      <c r="A29" s="4"/>
      <c r="B29" s="526" t="s">
        <v>433</v>
      </c>
      <c r="C29" s="832"/>
      <c r="D29" s="46"/>
      <c r="E29" s="46"/>
      <c r="F29" s="46"/>
      <c r="G29" s="46"/>
      <c r="H29" s="46"/>
      <c r="I29" s="46"/>
      <c r="J29" s="46"/>
      <c r="K29" s="46"/>
      <c r="L29" s="46"/>
      <c r="M29" s="46"/>
      <c r="N29" s="46"/>
      <c r="O29" s="69"/>
    </row>
    <row r="30" spans="1:15" s="18" customFormat="1" ht="15" outlineLevel="1">
      <c r="A30" s="4"/>
      <c r="B30" s="526" t="s">
        <v>417</v>
      </c>
      <c r="C30" s="832"/>
      <c r="D30" s="46"/>
      <c r="E30" s="46"/>
      <c r="F30" s="46"/>
      <c r="G30" s="46"/>
      <c r="H30" s="46"/>
      <c r="I30" s="46"/>
      <c r="J30" s="46">
        <v>0.0101</v>
      </c>
      <c r="K30" s="46">
        <v>-0.27339999999999998</v>
      </c>
      <c r="L30" s="46"/>
      <c r="M30" s="46"/>
      <c r="N30" s="46"/>
      <c r="O30" s="69"/>
    </row>
    <row r="31" spans="1:15" s="18" customFormat="1" ht="15">
      <c r="A31" s="4"/>
      <c r="B31" s="526" t="s">
        <v>434</v>
      </c>
      <c r="C31" s="833"/>
      <c r="D31" s="65">
        <f>SUM(D27:D30)</f>
        <v>4.343</v>
      </c>
      <c r="E31" s="65">
        <f>SUM(E27:E30)</f>
        <v>4.3209</v>
      </c>
      <c r="F31" s="65">
        <f>SUM(F27:F30)</f>
        <v>4.3307000000000002</v>
      </c>
      <c r="G31" s="65">
        <f>SUM(G27:G30)</f>
        <v>5.2253999999999996</v>
      </c>
      <c r="H31" s="65">
        <f>SUM(H27:H30)</f>
        <v>5.2986000000000004</v>
      </c>
      <c r="I31" s="65">
        <f>SUM(I27:I30)</f>
        <v>5.3594999999999997</v>
      </c>
      <c r="J31" s="65">
        <f>SUM(J27:J30)</f>
        <v>5.3809000000000005</v>
      </c>
      <c r="K31" s="65">
        <f>SUM(K27:K30)</f>
        <v>5.1739000000000006</v>
      </c>
      <c r="L31" s="65">
        <f>SUM(L27:L30)</f>
        <v>0</v>
      </c>
      <c r="M31" s="65">
        <f>SUM(M27:M30)</f>
        <v>0</v>
      </c>
      <c r="N31" s="65">
        <f>SUM(N27:N30)</f>
        <v>0</v>
      </c>
      <c r="O31" s="76"/>
    </row>
    <row r="32" spans="1:15" s="18" customFormat="1" ht="15">
      <c r="A32" s="4"/>
      <c r="B32" s="491" t="s">
        <v>435</v>
      </c>
      <c r="C32" s="487"/>
      <c r="D32" s="71"/>
      <c r="E32" s="483">
        <f>ROUND(SUM(D31*E11+E31*E12)/12,4)</f>
        <v>4.3282999999999996</v>
      </c>
      <c r="F32" s="483">
        <f>ROUND(SUM(E31*F11+F31*F12)/12,4)</f>
        <v>4.325</v>
      </c>
      <c r="G32" s="483">
        <f>ROUND(SUM(F31*G11+G31*G12)/12,4)</f>
        <v>4.7781000000000002</v>
      </c>
      <c r="H32" s="483">
        <f>ROUND(SUM(G31*H11+H31*H12)/12,4)</f>
        <v>5.2742000000000004</v>
      </c>
      <c r="I32" s="483">
        <f>ROUND(SUM(H31*I11+I31*I12)/12,4)</f>
        <v>5.3391999999999999</v>
      </c>
      <c r="J32" s="483">
        <f>ROUND(SUM(I31*J11+J31*J12)/12,4)</f>
        <v>5.3738000000000001</v>
      </c>
      <c r="K32" s="483">
        <f>ROUND(SUM(J31*K11+K31*K12)/12,4)</f>
        <v>5.2428999999999997</v>
      </c>
      <c r="L32" s="483">
        <f>ROUND(SUM(K31*L11+L31*L12)/12,4)</f>
        <v>0</v>
      </c>
      <c r="M32" s="483">
        <f>ROUND(SUM(L31*M11+M31*M12)/12,4)</f>
        <v>0</v>
      </c>
      <c r="N32" s="483">
        <f>ROUND(SUM(M31*N11+N31*N12)/12,4)</f>
        <v>0</v>
      </c>
      <c r="O32" s="488"/>
    </row>
    <row r="33" spans="2:15" s="70" customFormat="1" ht="15.75" customHeight="1">
      <c r="B33" s="491"/>
      <c r="C33" s="487"/>
      <c r="D33" s="71"/>
      <c r="E33" s="71"/>
      <c r="F33" s="71"/>
      <c r="G33" s="71"/>
      <c r="H33" s="71"/>
      <c r="I33" s="71"/>
      <c r="J33" s="71"/>
      <c r="K33" s="71"/>
      <c r="L33" s="486"/>
      <c r="M33" s="486"/>
      <c r="N33" s="486"/>
      <c r="O33" s="492"/>
    </row>
    <row r="34" spans="1:15" s="64" customFormat="1" ht="15">
      <c r="A34" s="62"/>
      <c r="B34" s="594" t="str">
        <f>'1.  LRAMVA Summary'!B32</f>
        <v>Unmetered Scattered Load</v>
      </c>
      <c r="C34" s="831" t="str">
        <f>'2. LRAMVA Threshold'!G43</f>
        <v>kWh</v>
      </c>
      <c r="D34" s="46">
        <v>0.0269</v>
      </c>
      <c r="E34" s="46">
        <v>0.026699999999999998</v>
      </c>
      <c r="F34" s="46">
        <v>0.026800000000000001</v>
      </c>
      <c r="G34" s="46">
        <v>0.029899999999999999</v>
      </c>
      <c r="H34" s="46">
        <v>0.030300000000000001</v>
      </c>
      <c r="I34" s="46">
        <v>0.030599999999999999</v>
      </c>
      <c r="J34" s="46">
        <v>0.030699999999999998</v>
      </c>
      <c r="K34" s="46">
        <v>0.031099999999999999</v>
      </c>
      <c r="L34" s="46"/>
      <c r="M34" s="46"/>
      <c r="N34" s="46"/>
      <c r="O34" s="69"/>
    </row>
    <row r="35" spans="1:15" s="18" customFormat="1" ht="15" outlineLevel="1">
      <c r="A35" s="4"/>
      <c r="B35" s="526" t="s">
        <v>432</v>
      </c>
      <c r="C35" s="832"/>
      <c r="D35" s="46"/>
      <c r="E35" s="46"/>
      <c r="F35" s="46"/>
      <c r="G35" s="46"/>
      <c r="H35" s="46"/>
      <c r="I35" s="46"/>
      <c r="J35" s="46"/>
      <c r="K35" s="46"/>
      <c r="L35" s="46"/>
      <c r="M35" s="46"/>
      <c r="N35" s="46"/>
      <c r="O35" s="69"/>
    </row>
    <row r="36" spans="1:15" s="18" customFormat="1" ht="15" outlineLevel="1">
      <c r="A36" s="4"/>
      <c r="B36" s="526" t="s">
        <v>433</v>
      </c>
      <c r="C36" s="832"/>
      <c r="D36" s="46"/>
      <c r="E36" s="46"/>
      <c r="F36" s="46"/>
      <c r="G36" s="46"/>
      <c r="H36" s="46"/>
      <c r="I36" s="46"/>
      <c r="J36" s="46"/>
      <c r="K36" s="46"/>
      <c r="L36" s="46"/>
      <c r="M36" s="46"/>
      <c r="N36" s="46"/>
      <c r="O36" s="69"/>
    </row>
    <row r="37" spans="1:15" s="18" customFormat="1" ht="15" outlineLevel="1">
      <c r="A37" s="4"/>
      <c r="B37" s="526" t="s">
        <v>417</v>
      </c>
      <c r="C37" s="832"/>
      <c r="D37" s="46"/>
      <c r="E37" s="46"/>
      <c r="F37" s="46"/>
      <c r="G37" s="46"/>
      <c r="H37" s="46"/>
      <c r="I37" s="46"/>
      <c r="J37" s="46">
        <v>0.00010000000000000001</v>
      </c>
      <c r="K37" s="46">
        <v>-0.0016000000000000001</v>
      </c>
      <c r="L37" s="46"/>
      <c r="M37" s="46"/>
      <c r="N37" s="46"/>
      <c r="O37" s="69"/>
    </row>
    <row r="38" spans="1:15" s="18" customFormat="1" ht="15">
      <c r="A38" s="4"/>
      <c r="B38" s="526" t="s">
        <v>434</v>
      </c>
      <c r="C38" s="833"/>
      <c r="D38" s="65">
        <f>SUM(D34:D37)</f>
        <v>0.0269</v>
      </c>
      <c r="E38" s="65">
        <f>SUM(E34:E37)</f>
        <v>0.026699999999999998</v>
      </c>
      <c r="F38" s="65">
        <f>SUM(F34:F37)</f>
        <v>0.026800000000000001</v>
      </c>
      <c r="G38" s="65">
        <f>SUM(G34:G37)</f>
        <v>0.029899999999999999</v>
      </c>
      <c r="H38" s="65">
        <f>SUM(H34:H37)</f>
        <v>0.030300000000000001</v>
      </c>
      <c r="I38" s="65">
        <f>SUM(I34:I37)</f>
        <v>0.030599999999999999</v>
      </c>
      <c r="J38" s="65">
        <f>SUM(J34:J37)</f>
        <v>0.030799999999999998</v>
      </c>
      <c r="K38" s="65">
        <f>SUM(K34:K37)</f>
        <v>0.029499999999999998</v>
      </c>
      <c r="L38" s="65">
        <f>SUM(L34:L37)</f>
        <v>0</v>
      </c>
      <c r="M38" s="65">
        <f>SUM(M34:M37)</f>
        <v>0</v>
      </c>
      <c r="N38" s="65">
        <f>SUM(N34:N37)</f>
        <v>0</v>
      </c>
      <c r="O38" s="76"/>
    </row>
    <row r="39" spans="1:15" s="14" customFormat="1" ht="15">
      <c r="A39" s="72"/>
      <c r="B39" s="491" t="s">
        <v>435</v>
      </c>
      <c r="C39" s="487"/>
      <c r="D39" s="71"/>
      <c r="E39" s="483">
        <f>ROUND(SUM(D38*E11+E38*E12)/12,4)</f>
        <v>0.026800000000000001</v>
      </c>
      <c r="F39" s="483">
        <f>ROUND(SUM(E38*F11+F38*F12)/12,4)</f>
        <v>0.026700000000000002</v>
      </c>
      <c r="G39" s="483">
        <f>ROUND(SUM(F38*G11+G38*G12)/12,4)</f>
        <v>0.028400000000000002</v>
      </c>
      <c r="H39" s="483">
        <f>ROUND(SUM(G38*H11+H38*H12)/12,4)</f>
        <v>0.030200000000000001</v>
      </c>
      <c r="I39" s="483">
        <f>ROUND(SUM(H38*I11+I38*I12)/12,4)</f>
        <v>0.030499999999999999</v>
      </c>
      <c r="J39" s="483">
        <f>ROUND(SUM(I38*J11+J38*J12)/12,4)</f>
        <v>0.030700000000000002</v>
      </c>
      <c r="K39" s="483">
        <f>ROUND(SUM(J38*K11+K38*K12)/12,4)</f>
        <v>0.029899999999999999</v>
      </c>
      <c r="L39" s="483">
        <f>ROUND(SUM(K38*L11+L38*L12)/12,4)</f>
        <v>0</v>
      </c>
      <c r="M39" s="483">
        <f>ROUND(SUM(L38*M11+M38*M12)/12,4)</f>
        <v>0</v>
      </c>
      <c r="N39" s="483">
        <f>ROUND(SUM(M38*N11+N38*N12)/12,4)</f>
        <v>0</v>
      </c>
      <c r="O39" s="488"/>
    </row>
    <row r="40" spans="1:15" s="70" customFormat="1" ht="14.25">
      <c r="A40" s="72"/>
      <c r="B40" s="491"/>
      <c r="C40" s="487"/>
      <c r="D40" s="71"/>
      <c r="E40" s="71"/>
      <c r="F40" s="71"/>
      <c r="G40" s="71"/>
      <c r="H40" s="71"/>
      <c r="I40" s="71"/>
      <c r="J40" s="71"/>
      <c r="K40" s="71"/>
      <c r="L40" s="486"/>
      <c r="M40" s="486"/>
      <c r="N40" s="486"/>
      <c r="O40" s="492"/>
    </row>
    <row r="41" spans="1:15" s="64" customFormat="1" ht="15">
      <c r="A41" s="62"/>
      <c r="B41" s="594" t="str">
        <f>'1.  LRAMVA Summary'!B33</f>
        <v>Sentinel Lighting</v>
      </c>
      <c r="C41" s="831" t="str">
        <f>'2. LRAMVA Threshold'!H43</f>
        <v>kW</v>
      </c>
      <c r="D41" s="46">
        <v>23.4679</v>
      </c>
      <c r="E41" s="46">
        <v>23.284099999999999</v>
      </c>
      <c r="F41" s="46">
        <v>23.276400000000002</v>
      </c>
      <c r="G41" s="46">
        <v>26.289400000000001</v>
      </c>
      <c r="H41" s="46">
        <v>26.6575</v>
      </c>
      <c r="I41" s="46">
        <v>26.964099999999998</v>
      </c>
      <c r="J41" s="46">
        <v>26.964299999999998</v>
      </c>
      <c r="K41" s="46">
        <v>27.4344</v>
      </c>
      <c r="L41" s="46"/>
      <c r="M41" s="46"/>
      <c r="N41" s="46"/>
      <c r="O41" s="69"/>
    </row>
    <row r="42" spans="1:15" s="18" customFormat="1" ht="15" outlineLevel="1">
      <c r="A42" s="4"/>
      <c r="B42" s="526" t="s">
        <v>432</v>
      </c>
      <c r="C42" s="832"/>
      <c r="D42" s="46"/>
      <c r="E42" s="46"/>
      <c r="F42" s="46"/>
      <c r="G42" s="46"/>
      <c r="H42" s="46"/>
      <c r="I42" s="46"/>
      <c r="J42" s="46"/>
      <c r="K42" s="46"/>
      <c r="L42" s="46"/>
      <c r="M42" s="46"/>
      <c r="N42" s="46"/>
      <c r="O42" s="69"/>
    </row>
    <row r="43" spans="1:15" s="18" customFormat="1" ht="15" outlineLevel="1">
      <c r="A43" s="4"/>
      <c r="B43" s="526" t="s">
        <v>433</v>
      </c>
      <c r="C43" s="832"/>
      <c r="D43" s="46"/>
      <c r="E43" s="46"/>
      <c r="F43" s="46"/>
      <c r="G43" s="46"/>
      <c r="H43" s="46"/>
      <c r="I43" s="46"/>
      <c r="J43" s="46"/>
      <c r="K43" s="46"/>
      <c r="L43" s="46"/>
      <c r="M43" s="46"/>
      <c r="N43" s="46"/>
      <c r="O43" s="69"/>
    </row>
    <row r="44" spans="1:15" s="18" customFormat="1" ht="15" outlineLevel="1">
      <c r="A44" s="4"/>
      <c r="B44" s="526" t="s">
        <v>417</v>
      </c>
      <c r="C44" s="832"/>
      <c r="D44" s="46"/>
      <c r="E44" s="46"/>
      <c r="F44" s="46"/>
      <c r="G44" s="46"/>
      <c r="H44" s="46"/>
      <c r="I44" s="46"/>
      <c r="J44" s="46">
        <v>0.079299999999999995</v>
      </c>
      <c r="K44" s="46">
        <v>-1.3742000000000001</v>
      </c>
      <c r="L44" s="46"/>
      <c r="M44" s="46"/>
      <c r="N44" s="46"/>
      <c r="O44" s="69"/>
    </row>
    <row r="45" spans="1:15" s="18" customFormat="1" ht="15">
      <c r="A45" s="4"/>
      <c r="B45" s="526" t="s">
        <v>434</v>
      </c>
      <c r="C45" s="833"/>
      <c r="D45" s="65">
        <f>SUM(D41:D44)</f>
        <v>23.4679</v>
      </c>
      <c r="E45" s="65">
        <f>SUM(E41:E44)</f>
        <v>23.284099999999999</v>
      </c>
      <c r="F45" s="65">
        <f>SUM(F41:F44)</f>
        <v>23.276400000000002</v>
      </c>
      <c r="G45" s="65">
        <f>SUM(G41:G44)</f>
        <v>26.289400000000001</v>
      </c>
      <c r="H45" s="65">
        <f>SUM(H41:H44)</f>
        <v>26.6575</v>
      </c>
      <c r="I45" s="65">
        <f>SUM(I41:I44)</f>
        <v>26.964099999999998</v>
      </c>
      <c r="J45" s="65">
        <f>SUM(J41:J44)</f>
        <v>27.043599999999998</v>
      </c>
      <c r="K45" s="65">
        <f>SUM(K41:K44)</f>
        <v>26.060200000000002</v>
      </c>
      <c r="L45" s="65">
        <f>SUM(L41:L44)</f>
        <v>0</v>
      </c>
      <c r="M45" s="65">
        <f>SUM(M41:M44)</f>
        <v>0</v>
      </c>
      <c r="N45" s="65">
        <f>SUM(N41:N44)</f>
        <v>0</v>
      </c>
      <c r="O45" s="76"/>
    </row>
    <row r="46" spans="1:15" s="14" customFormat="1" ht="15">
      <c r="A46" s="72"/>
      <c r="B46" s="491" t="s">
        <v>435</v>
      </c>
      <c r="C46" s="487"/>
      <c r="D46" s="71"/>
      <c r="E46" s="483">
        <f>ROUND(SUM(D45*E11+E45*E12)/12,4)</f>
        <v>23.345400000000001</v>
      </c>
      <c r="F46" s="483">
        <f>ROUND(SUM(E45*F11+F45*F12)/12,4)</f>
        <v>23.280899999999999</v>
      </c>
      <c r="G46" s="483">
        <f>ROUND(SUM(F45*G11+G45*G12)/12,4)</f>
        <v>24.782900000000001</v>
      </c>
      <c r="H46" s="483">
        <f>ROUND(SUM(G45*H11+H45*H12)/12,4)</f>
        <v>26.534800000000001</v>
      </c>
      <c r="I46" s="483">
        <f>ROUND(SUM(H45*I11+I45*I12)/12,4)</f>
        <v>26.861899999999999</v>
      </c>
      <c r="J46" s="483">
        <f>ROUND(SUM(I45*J11+J45*J12)/12,4)</f>
        <v>27.017099999999999</v>
      </c>
      <c r="K46" s="483">
        <f>ROUND(SUM(J45*K11+K45*K12)/12,4)</f>
        <v>26.388000000000002</v>
      </c>
      <c r="L46" s="483">
        <f>ROUND(SUM(K45*L11+L45*L12)/12,4)</f>
        <v>0</v>
      </c>
      <c r="M46" s="483">
        <f>ROUND(SUM(L45*M11+M45*M12)/12,4)</f>
        <v>0</v>
      </c>
      <c r="N46" s="483">
        <f>ROUND(SUM(M45*N11+N45*N12)/12,4)</f>
        <v>0</v>
      </c>
      <c r="O46" s="488"/>
    </row>
    <row r="47" spans="1:15" s="70" customFormat="1" ht="14.25">
      <c r="A47" s="72"/>
      <c r="B47" s="491"/>
      <c r="C47" s="487"/>
      <c r="D47" s="71"/>
      <c r="E47" s="71"/>
      <c r="F47" s="71"/>
      <c r="G47" s="71"/>
      <c r="H47" s="71"/>
      <c r="I47" s="71"/>
      <c r="J47" s="71"/>
      <c r="K47" s="71"/>
      <c r="L47" s="493"/>
      <c r="M47" s="493"/>
      <c r="N47" s="493"/>
      <c r="O47" s="492"/>
    </row>
    <row r="48" spans="1:15" s="64" customFormat="1" ht="15">
      <c r="A48" s="62"/>
      <c r="B48" s="594" t="str">
        <f>'1.  LRAMVA Summary'!B34</f>
        <v>Street Lighting</v>
      </c>
      <c r="C48" s="831" t="str">
        <f>'2. LRAMVA Threshold'!I43</f>
        <v>kW</v>
      </c>
      <c r="D48" s="46">
        <v>16.448799999999999</v>
      </c>
      <c r="E48" s="46">
        <v>16.319400000000002</v>
      </c>
      <c r="F48" s="46">
        <v>16.313800000000001</v>
      </c>
      <c r="G48" s="46">
        <v>18.4267</v>
      </c>
      <c r="H48" s="46">
        <v>18.684699999999999</v>
      </c>
      <c r="I48" s="46">
        <v>18.8996</v>
      </c>
      <c r="J48" s="46">
        <v>18.961400000000001</v>
      </c>
      <c r="K48" s="46">
        <v>19.235600000000002</v>
      </c>
      <c r="L48" s="46"/>
      <c r="M48" s="46"/>
      <c r="N48" s="46"/>
      <c r="O48" s="69"/>
    </row>
    <row r="49" spans="1:15" s="18" customFormat="1" ht="15" outlineLevel="1">
      <c r="A49" s="4"/>
      <c r="B49" s="526" t="s">
        <v>432</v>
      </c>
      <c r="C49" s="832"/>
      <c r="D49" s="46"/>
      <c r="E49" s="46"/>
      <c r="F49" s="46"/>
      <c r="G49" s="46"/>
      <c r="H49" s="46"/>
      <c r="I49" s="46"/>
      <c r="J49" s="46"/>
      <c r="K49" s="46"/>
      <c r="L49" s="46"/>
      <c r="M49" s="46"/>
      <c r="N49" s="46"/>
      <c r="O49" s="69"/>
    </row>
    <row r="50" spans="1:15" s="18" customFormat="1" ht="15" outlineLevel="1">
      <c r="A50" s="4"/>
      <c r="B50" s="526" t="s">
        <v>433</v>
      </c>
      <c r="C50" s="832"/>
      <c r="D50" s="46"/>
      <c r="E50" s="46"/>
      <c r="F50" s="46"/>
      <c r="G50" s="46"/>
      <c r="H50" s="46"/>
      <c r="I50" s="46"/>
      <c r="J50" s="46"/>
      <c r="K50" s="46"/>
      <c r="L50" s="46"/>
      <c r="M50" s="46"/>
      <c r="N50" s="46"/>
      <c r="O50" s="69"/>
    </row>
    <row r="51" spans="1:15" s="18" customFormat="1" ht="15" outlineLevel="1">
      <c r="A51" s="4"/>
      <c r="B51" s="526" t="s">
        <v>417</v>
      </c>
      <c r="C51" s="832"/>
      <c r="D51" s="46"/>
      <c r="E51" s="46"/>
      <c r="F51" s="46"/>
      <c r="G51" s="46"/>
      <c r="H51" s="46"/>
      <c r="I51" s="46"/>
      <c r="J51" s="46">
        <v>0.062</v>
      </c>
      <c r="K51" s="46">
        <v>-0.37009999999999998</v>
      </c>
      <c r="L51" s="46"/>
      <c r="M51" s="46"/>
      <c r="N51" s="46"/>
      <c r="O51" s="69"/>
    </row>
    <row r="52" spans="1:15" s="18" customFormat="1" ht="15">
      <c r="A52" s="4"/>
      <c r="B52" s="526" t="s">
        <v>434</v>
      </c>
      <c r="C52" s="833"/>
      <c r="D52" s="65">
        <f>SUM(D48:D51)</f>
        <v>16.448799999999999</v>
      </c>
      <c r="E52" s="65">
        <f>SUM(E48:E51)</f>
        <v>16.319400000000002</v>
      </c>
      <c r="F52" s="65">
        <f>SUM(F48:F51)</f>
        <v>16.313800000000001</v>
      </c>
      <c r="G52" s="65">
        <f>SUM(G48:G51)</f>
        <v>18.4267</v>
      </c>
      <c r="H52" s="65">
        <f>SUM(H48:H51)</f>
        <v>18.684699999999999</v>
      </c>
      <c r="I52" s="65">
        <f>SUM(I48:I51)</f>
        <v>18.8996</v>
      </c>
      <c r="J52" s="65">
        <f>SUM(J48:J51)</f>
        <v>19.023400000000002</v>
      </c>
      <c r="K52" s="65">
        <f>SUM(K48:K51)</f>
        <v>18.865500000000001</v>
      </c>
      <c r="L52" s="65">
        <f>SUM(L48:L51)</f>
        <v>0</v>
      </c>
      <c r="M52" s="65">
        <f>SUM(M48:M51)</f>
        <v>0</v>
      </c>
      <c r="N52" s="65">
        <f>SUM(N48:N51)</f>
        <v>0</v>
      </c>
      <c r="O52" s="77"/>
    </row>
    <row r="53" spans="1:15" s="14" customFormat="1" ht="15">
      <c r="A53" s="72"/>
      <c r="B53" s="491" t="s">
        <v>435</v>
      </c>
      <c r="C53" s="487"/>
      <c r="D53" s="71"/>
      <c r="E53" s="483">
        <f>ROUND(SUM(D52*E11+E52*E12)/12,4)</f>
        <v>16.3625</v>
      </c>
      <c r="F53" s="483">
        <f>ROUND(SUM(E52*F11+F52*F12)/12,4)</f>
        <v>16.3171</v>
      </c>
      <c r="G53" s="483">
        <f>ROUND(SUM(F52*G11+G52*G12)/12,4)</f>
        <v>17.3703</v>
      </c>
      <c r="H53" s="483">
        <f>ROUND(SUM(G52*H11+H52*H12)/12,4)</f>
        <v>18.598700000000001</v>
      </c>
      <c r="I53" s="483">
        <f>ROUND(SUM(H52*I11+I52*I12)/12,4)</f>
        <v>18.827999999999999</v>
      </c>
      <c r="J53" s="483">
        <f>ROUND(SUM(I52*J11+J52*J12)/12,4)</f>
        <v>18.982099999999999</v>
      </c>
      <c r="K53" s="483">
        <f>ROUND(SUM(J52*K11+K52*K12)/12,4)</f>
        <v>18.918099999999999</v>
      </c>
      <c r="L53" s="483">
        <f>ROUND(SUM(K52*L11+L52*L12)/12,4)</f>
        <v>0</v>
      </c>
      <c r="M53" s="483">
        <f>ROUND(SUM(L52*M11+M52*M12)/12,4)</f>
        <v>0</v>
      </c>
      <c r="N53" s="483">
        <f>ROUND(SUM(M52*N11+N52*N12)/12,4)</f>
        <v>0</v>
      </c>
      <c r="O53" s="488"/>
    </row>
    <row r="54" spans="1:15" s="70" customFormat="1" ht="14.25">
      <c r="A54" s="72"/>
      <c r="B54" s="491"/>
      <c r="C54" s="487"/>
      <c r="D54" s="71"/>
      <c r="E54" s="71"/>
      <c r="F54" s="71"/>
      <c r="G54" s="71"/>
      <c r="H54" s="71"/>
      <c r="I54" s="71"/>
      <c r="J54" s="71"/>
      <c r="K54" s="71"/>
      <c r="L54" s="493"/>
      <c r="M54" s="493"/>
      <c r="N54" s="493"/>
      <c r="O54" s="492"/>
    </row>
    <row r="55" spans="1:15" s="64" customFormat="1" ht="15">
      <c r="A55" s="62"/>
      <c r="B55" s="594">
        <f>'1.  LRAMVA Summary'!B35</f>
        <v>0</v>
      </c>
      <c r="C55" s="831">
        <f>'2. LRAMVA Threshold'!J43</f>
        <v>0</v>
      </c>
      <c r="D55" s="46"/>
      <c r="E55" s="46"/>
      <c r="F55" s="46"/>
      <c r="G55" s="46"/>
      <c r="H55" s="46"/>
      <c r="I55" s="46"/>
      <c r="J55" s="46"/>
      <c r="K55" s="46"/>
      <c r="L55" s="46"/>
      <c r="M55" s="46"/>
      <c r="N55" s="46"/>
      <c r="O55" s="69"/>
    </row>
    <row r="56" spans="1:15" s="18" customFormat="1" ht="15" outlineLevel="1">
      <c r="A56" s="4"/>
      <c r="B56" s="526" t="s">
        <v>432</v>
      </c>
      <c r="C56" s="832"/>
      <c r="D56" s="46"/>
      <c r="E56" s="46"/>
      <c r="F56" s="46"/>
      <c r="G56" s="46"/>
      <c r="H56" s="46"/>
      <c r="I56" s="46"/>
      <c r="J56" s="46"/>
      <c r="K56" s="46"/>
      <c r="L56" s="46"/>
      <c r="M56" s="46"/>
      <c r="N56" s="46"/>
      <c r="O56" s="69"/>
    </row>
    <row r="57" spans="1:15" s="18" customFormat="1" ht="15" outlineLevel="1">
      <c r="A57" s="4"/>
      <c r="B57" s="526" t="s">
        <v>433</v>
      </c>
      <c r="C57" s="832"/>
      <c r="D57" s="46"/>
      <c r="E57" s="46"/>
      <c r="F57" s="46"/>
      <c r="G57" s="46"/>
      <c r="H57" s="46"/>
      <c r="I57" s="46"/>
      <c r="J57" s="46"/>
      <c r="K57" s="46"/>
      <c r="L57" s="46"/>
      <c r="M57" s="46"/>
      <c r="N57" s="46"/>
      <c r="O57" s="69"/>
    </row>
    <row r="58" spans="1:15" s="18" customFormat="1" ht="15" outlineLevel="1">
      <c r="A58" s="4"/>
      <c r="B58" s="526" t="s">
        <v>417</v>
      </c>
      <c r="C58" s="832"/>
      <c r="D58" s="46"/>
      <c r="E58" s="46"/>
      <c r="F58" s="46"/>
      <c r="G58" s="46"/>
      <c r="H58" s="46"/>
      <c r="I58" s="46"/>
      <c r="J58" s="46"/>
      <c r="K58" s="46"/>
      <c r="L58" s="46"/>
      <c r="M58" s="46"/>
      <c r="N58" s="46"/>
      <c r="O58" s="69"/>
    </row>
    <row r="59" spans="1:15" s="18" customFormat="1" ht="15">
      <c r="A59" s="4"/>
      <c r="B59" s="526" t="s">
        <v>434</v>
      </c>
      <c r="C59" s="833"/>
      <c r="D59" s="65">
        <f>SUM(D55:D58)</f>
        <v>0</v>
      </c>
      <c r="E59" s="65">
        <f>SUM(E55:E58)</f>
        <v>0</v>
      </c>
      <c r="F59" s="65">
        <f>SUM(F55:F58)</f>
        <v>0</v>
      </c>
      <c r="G59" s="65">
        <f>SUM(G55:G58)</f>
        <v>0</v>
      </c>
      <c r="H59" s="65">
        <f>SUM(H55:H58)</f>
        <v>0</v>
      </c>
      <c r="I59" s="65">
        <f>SUM(I55:I58)</f>
        <v>0</v>
      </c>
      <c r="J59" s="65">
        <f>SUM(J55:J58)</f>
        <v>0</v>
      </c>
      <c r="K59" s="65">
        <f>SUM(K55:K58)</f>
        <v>0</v>
      </c>
      <c r="L59" s="65">
        <f>SUM(L55:L58)</f>
        <v>0</v>
      </c>
      <c r="M59" s="65">
        <f>SUM(M55:M58)</f>
        <v>0</v>
      </c>
      <c r="N59" s="65">
        <f>SUM(N55:N58)</f>
        <v>0</v>
      </c>
      <c r="O59" s="77"/>
    </row>
    <row r="60" spans="1:15" s="14" customFormat="1" ht="15">
      <c r="A60" s="72"/>
      <c r="B60" s="491" t="s">
        <v>435</v>
      </c>
      <c r="C60" s="487"/>
      <c r="D60" s="71"/>
      <c r="E60" s="483">
        <f>ROUND(SUM(D59*E11+E59*E12)/12,4)</f>
        <v>0</v>
      </c>
      <c r="F60" s="483">
        <f>ROUND(SUM(E59*F11+F59*F12)/12,4)</f>
        <v>0</v>
      </c>
      <c r="G60" s="483">
        <f>ROUND(SUM(F59*G11+G59*G12)/12,4)</f>
        <v>0</v>
      </c>
      <c r="H60" s="483">
        <f>ROUND(SUM(G59*H11+H59*H12)/12,4)</f>
        <v>0</v>
      </c>
      <c r="I60" s="483">
        <f>ROUND(SUM(H59*I11+I59*I12)/12,4)</f>
        <v>0</v>
      </c>
      <c r="J60" s="483">
        <f>ROUND(SUM(I59*J11+J59*J12)/12,4)</f>
        <v>0</v>
      </c>
      <c r="K60" s="483">
        <f>ROUND(SUM(J59*K11+K59*K12)/12,4)</f>
        <v>0</v>
      </c>
      <c r="L60" s="483">
        <f>ROUND(SUM(K59*L11+L59*L12)/12,4)</f>
        <v>0</v>
      </c>
      <c r="M60" s="483">
        <f>ROUND(SUM(L59*M11+M59*M12)/12,4)</f>
        <v>0</v>
      </c>
      <c r="N60" s="483">
        <f>ROUND(SUM(M59*N11+N59*N12)/12,4)</f>
        <v>0</v>
      </c>
      <c r="O60" s="488"/>
    </row>
    <row r="61" spans="1:15" s="14" customFormat="1" ht="15">
      <c r="A61" s="72"/>
      <c r="B61" s="73"/>
      <c r="C61" s="80"/>
      <c r="D61" s="71"/>
      <c r="E61" s="71"/>
      <c r="F61" s="71"/>
      <c r="G61" s="71"/>
      <c r="H61" s="71"/>
      <c r="I61" s="71"/>
      <c r="J61" s="71"/>
      <c r="K61" s="71"/>
      <c r="L61" s="486"/>
      <c r="M61" s="486"/>
      <c r="N61" s="486"/>
      <c r="O61" s="488"/>
    </row>
    <row r="62" spans="1:15" s="64" customFormat="1" ht="15">
      <c r="A62" s="62"/>
      <c r="B62" s="594">
        <f>'1.  LRAMVA Summary'!B36</f>
        <v>0</v>
      </c>
      <c r="C62" s="831">
        <f>'2. LRAMVA Threshold'!K43</f>
        <v>0</v>
      </c>
      <c r="D62" s="46"/>
      <c r="E62" s="46"/>
      <c r="F62" s="46"/>
      <c r="G62" s="46"/>
      <c r="H62" s="46"/>
      <c r="I62" s="46"/>
      <c r="J62" s="46"/>
      <c r="K62" s="46"/>
      <c r="L62" s="46"/>
      <c r="M62" s="46"/>
      <c r="N62" s="46"/>
      <c r="O62" s="69"/>
    </row>
    <row r="63" spans="1:15" s="18" customFormat="1" ht="15" outlineLevel="1">
      <c r="A63" s="4"/>
      <c r="B63" s="526" t="s">
        <v>432</v>
      </c>
      <c r="C63" s="832"/>
      <c r="D63" s="46"/>
      <c r="E63" s="46"/>
      <c r="F63" s="46"/>
      <c r="G63" s="46"/>
      <c r="H63" s="46"/>
      <c r="I63" s="46"/>
      <c r="J63" s="46"/>
      <c r="K63" s="46"/>
      <c r="L63" s="46"/>
      <c r="M63" s="46"/>
      <c r="N63" s="46"/>
      <c r="O63" s="69"/>
    </row>
    <row r="64" spans="1:15" s="18" customFormat="1" ht="15" outlineLevel="1">
      <c r="A64" s="4"/>
      <c r="B64" s="526" t="s">
        <v>433</v>
      </c>
      <c r="C64" s="832"/>
      <c r="D64" s="46"/>
      <c r="E64" s="46"/>
      <c r="F64" s="46"/>
      <c r="G64" s="46"/>
      <c r="H64" s="46"/>
      <c r="I64" s="46"/>
      <c r="J64" s="46"/>
      <c r="K64" s="46"/>
      <c r="L64" s="46"/>
      <c r="M64" s="46"/>
      <c r="N64" s="46"/>
      <c r="O64" s="69"/>
    </row>
    <row r="65" spans="1:15" s="18" customFormat="1" ht="15" outlineLevel="1">
      <c r="A65" s="4"/>
      <c r="B65" s="526" t="s">
        <v>417</v>
      </c>
      <c r="C65" s="832"/>
      <c r="D65" s="46"/>
      <c r="E65" s="46"/>
      <c r="F65" s="46"/>
      <c r="G65" s="46"/>
      <c r="H65" s="46"/>
      <c r="I65" s="46"/>
      <c r="J65" s="46"/>
      <c r="K65" s="46"/>
      <c r="L65" s="46"/>
      <c r="M65" s="46"/>
      <c r="N65" s="46"/>
      <c r="O65" s="69"/>
    </row>
    <row r="66" spans="1:15" s="18" customFormat="1" ht="15">
      <c r="A66" s="4"/>
      <c r="B66" s="526" t="s">
        <v>434</v>
      </c>
      <c r="C66" s="833"/>
      <c r="D66" s="65">
        <f>SUM(D62:D65)</f>
        <v>0</v>
      </c>
      <c r="E66" s="65">
        <f>SUM(E62:E65)</f>
        <v>0</v>
      </c>
      <c r="F66" s="65">
        <f>SUM(F62:F65)</f>
        <v>0</v>
      </c>
      <c r="G66" s="65">
        <f>SUM(G62:G65)</f>
        <v>0</v>
      </c>
      <c r="H66" s="65">
        <f>SUM(H62:H65)</f>
        <v>0</v>
      </c>
      <c r="I66" s="65">
        <f>SUM(I62:I65)</f>
        <v>0</v>
      </c>
      <c r="J66" s="65">
        <f>SUM(J62:J65)</f>
        <v>0</v>
      </c>
      <c r="K66" s="65">
        <f>SUM(K62:K65)</f>
        <v>0</v>
      </c>
      <c r="L66" s="65">
        <f>SUM(L62:L65)</f>
        <v>0</v>
      </c>
      <c r="M66" s="65">
        <f>SUM(M62:M65)</f>
        <v>0</v>
      </c>
      <c r="N66" s="65">
        <f>SUM(N62:N65)</f>
        <v>0</v>
      </c>
      <c r="O66" s="77"/>
    </row>
    <row r="67" spans="1:15" s="14" customFormat="1" ht="15">
      <c r="A67" s="72"/>
      <c r="B67" s="491" t="s">
        <v>435</v>
      </c>
      <c r="C67" s="487"/>
      <c r="D67" s="71"/>
      <c r="E67" s="483">
        <f>ROUND(SUM(D66*E11+E66*E12)/12,4)</f>
        <v>0</v>
      </c>
      <c r="F67" s="483">
        <f>ROUND(SUM(E66*F11+F66*F12)/12,4)</f>
        <v>0</v>
      </c>
      <c r="G67" s="483">
        <f>ROUND(SUM(F66*G11+G66*G12)/12,4)</f>
        <v>0</v>
      </c>
      <c r="H67" s="483">
        <f>ROUND(SUM(G66*H11+H66*H12)/12,4)</f>
        <v>0</v>
      </c>
      <c r="I67" s="483">
        <f>ROUND(SUM(H66*I11+I66*I12)/12,4)</f>
        <v>0</v>
      </c>
      <c r="J67" s="483">
        <f>ROUND(SUM(I66*J11+J66*J12)/12,4)</f>
        <v>0</v>
      </c>
      <c r="K67" s="483">
        <f>ROUND(SUM(J66*K11+K66*K12)/12,4)</f>
        <v>0</v>
      </c>
      <c r="L67" s="483">
        <f>ROUND(SUM(K66*L11+L66*L12)/12,4)</f>
        <v>0</v>
      </c>
      <c r="M67" s="483">
        <f>ROUND(SUM(L66*M11+M66*M12)/12,4)</f>
        <v>0</v>
      </c>
      <c r="N67" s="483">
        <f>ROUND(SUM(M66*N11+N66*N12)/12,4)</f>
        <v>0</v>
      </c>
      <c r="O67" s="488"/>
    </row>
    <row r="68" spans="1:15" s="14" customFormat="1" ht="15">
      <c r="A68" s="72"/>
      <c r="B68" s="480"/>
      <c r="C68" s="487"/>
      <c r="D68" s="71"/>
      <c r="E68" s="483"/>
      <c r="F68" s="483"/>
      <c r="G68" s="483"/>
      <c r="H68" s="483"/>
      <c r="I68" s="483"/>
      <c r="J68" s="483"/>
      <c r="K68" s="483"/>
      <c r="L68" s="483"/>
      <c r="M68" s="483"/>
      <c r="N68" s="483"/>
      <c r="O68" s="488"/>
    </row>
    <row r="69" spans="1:15" s="64" customFormat="1" ht="15">
      <c r="A69" s="62"/>
      <c r="B69" s="594">
        <f>'1.  LRAMVA Summary'!B37</f>
        <v>0</v>
      </c>
      <c r="C69" s="831">
        <f>'2. LRAMVA Threshold'!L43</f>
        <v>0</v>
      </c>
      <c r="D69" s="46"/>
      <c r="E69" s="46"/>
      <c r="F69" s="46"/>
      <c r="G69" s="46"/>
      <c r="H69" s="46"/>
      <c r="I69" s="46"/>
      <c r="J69" s="46"/>
      <c r="K69" s="46"/>
      <c r="L69" s="46"/>
      <c r="M69" s="46"/>
      <c r="N69" s="46"/>
      <c r="O69" s="69"/>
    </row>
    <row r="70" spans="1:15" s="18" customFormat="1" ht="15" outlineLevel="1">
      <c r="A70" s="4"/>
      <c r="B70" s="526" t="s">
        <v>432</v>
      </c>
      <c r="C70" s="832"/>
      <c r="D70" s="46"/>
      <c r="E70" s="46"/>
      <c r="F70" s="46"/>
      <c r="G70" s="46"/>
      <c r="H70" s="46"/>
      <c r="I70" s="46"/>
      <c r="J70" s="46"/>
      <c r="K70" s="46"/>
      <c r="L70" s="46"/>
      <c r="M70" s="46"/>
      <c r="N70" s="46"/>
      <c r="O70" s="69"/>
    </row>
    <row r="71" spans="1:15" s="18" customFormat="1" ht="15" outlineLevel="1">
      <c r="A71" s="4"/>
      <c r="B71" s="526" t="s">
        <v>433</v>
      </c>
      <c r="C71" s="832"/>
      <c r="D71" s="46"/>
      <c r="E71" s="46"/>
      <c r="F71" s="46"/>
      <c r="G71" s="46"/>
      <c r="H71" s="46"/>
      <c r="I71" s="46"/>
      <c r="J71" s="46"/>
      <c r="K71" s="46"/>
      <c r="L71" s="46"/>
      <c r="M71" s="46"/>
      <c r="N71" s="46"/>
      <c r="O71" s="69"/>
    </row>
    <row r="72" spans="1:15" s="18" customFormat="1" ht="15" outlineLevel="1">
      <c r="A72" s="4"/>
      <c r="B72" s="526" t="s">
        <v>417</v>
      </c>
      <c r="C72" s="832"/>
      <c r="D72" s="46"/>
      <c r="E72" s="46"/>
      <c r="F72" s="46"/>
      <c r="G72" s="46"/>
      <c r="H72" s="46"/>
      <c r="I72" s="46"/>
      <c r="J72" s="46"/>
      <c r="K72" s="46"/>
      <c r="L72" s="46"/>
      <c r="M72" s="46"/>
      <c r="N72" s="46"/>
      <c r="O72" s="69"/>
    </row>
    <row r="73" spans="1:15" s="18" customFormat="1" ht="15">
      <c r="A73" s="4"/>
      <c r="B73" s="526" t="s">
        <v>434</v>
      </c>
      <c r="C73" s="833"/>
      <c r="D73" s="65">
        <f>SUM(D69:D72)</f>
        <v>0</v>
      </c>
      <c r="E73" s="65">
        <f>SUM(E69:E72)</f>
        <v>0</v>
      </c>
      <c r="F73" s="65">
        <f>SUM(F69:F72)</f>
        <v>0</v>
      </c>
      <c r="G73" s="65">
        <f>SUM(G69:G72)</f>
        <v>0</v>
      </c>
      <c r="H73" s="65">
        <f>SUM(H69:H72)</f>
        <v>0</v>
      </c>
      <c r="I73" s="65">
        <f>SUM(I69:I72)</f>
        <v>0</v>
      </c>
      <c r="J73" s="65">
        <f>SUM(J69:J72)</f>
        <v>0</v>
      </c>
      <c r="K73" s="65">
        <f>SUM(K69:K72)</f>
        <v>0</v>
      </c>
      <c r="L73" s="65">
        <f>SUM(L69:L72)</f>
        <v>0</v>
      </c>
      <c r="M73" s="65">
        <f>SUM(M69:M72)</f>
        <v>0</v>
      </c>
      <c r="N73" s="65">
        <f>SUM(N69:N72)</f>
        <v>0</v>
      </c>
      <c r="O73" s="77"/>
    </row>
    <row r="74" spans="1:15" s="14" customFormat="1" ht="15">
      <c r="A74" s="72"/>
      <c r="B74" s="491" t="s">
        <v>435</v>
      </c>
      <c r="C74" s="487"/>
      <c r="D74" s="71"/>
      <c r="E74" s="483">
        <f>ROUND(SUM(D73*E11+E73*E12)/12,4)</f>
        <v>0</v>
      </c>
      <c r="F74" s="483">
        <f>ROUND(SUM(E73*F11+F73*F12)/12,4)</f>
        <v>0</v>
      </c>
      <c r="G74" s="483">
        <f>ROUND(SUM(F73*G11+G73*G12)/12,4)</f>
        <v>0</v>
      </c>
      <c r="H74" s="483">
        <f>ROUND(SUM(G73*H11+H73*H12)/12,4)</f>
        <v>0</v>
      </c>
      <c r="I74" s="483">
        <f>ROUND(SUM(H73*I11+I73*I12)/12,4)</f>
        <v>0</v>
      </c>
      <c r="J74" s="483">
        <f>ROUND(SUM(I73*J11+J73*J12)/12,4)</f>
        <v>0</v>
      </c>
      <c r="K74" s="483">
        <f>ROUND(SUM(J73*K11+K73*K12)/12,4)</f>
        <v>0</v>
      </c>
      <c r="L74" s="483">
        <f>ROUND(SUM(K73*L11+L73*L12)/12,4)</f>
        <v>0</v>
      </c>
      <c r="M74" s="483">
        <f>ROUND(SUM(L73*M11+M73*M12)/12,4)</f>
        <v>0</v>
      </c>
      <c r="N74" s="483">
        <f>ROUND(SUM(M73*N11+N73*N12)/12,4)</f>
        <v>0</v>
      </c>
      <c r="O74" s="488"/>
    </row>
    <row r="75" spans="1:15" s="14" customFormat="1" ht="15">
      <c r="A75" s="72"/>
      <c r="B75" s="480"/>
      <c r="C75" s="487"/>
      <c r="D75" s="71"/>
      <c r="E75" s="483"/>
      <c r="F75" s="483"/>
      <c r="G75" s="483"/>
      <c r="H75" s="483"/>
      <c r="I75" s="483"/>
      <c r="J75" s="483"/>
      <c r="K75" s="483"/>
      <c r="L75" s="483"/>
      <c r="M75" s="483"/>
      <c r="N75" s="483"/>
      <c r="O75" s="488"/>
    </row>
    <row r="76" spans="1:15" s="64" customFormat="1" ht="15">
      <c r="A76" s="62"/>
      <c r="B76" s="594">
        <f>'1.  LRAMVA Summary'!B38</f>
        <v>0</v>
      </c>
      <c r="C76" s="831">
        <f>'2. LRAMVA Threshold'!M43</f>
        <v>0</v>
      </c>
      <c r="D76" s="46"/>
      <c r="E76" s="46"/>
      <c r="F76" s="46"/>
      <c r="G76" s="46"/>
      <c r="H76" s="46"/>
      <c r="I76" s="46"/>
      <c r="J76" s="46"/>
      <c r="K76" s="46"/>
      <c r="L76" s="46"/>
      <c r="M76" s="46"/>
      <c r="N76" s="46"/>
      <c r="O76" s="69"/>
    </row>
    <row r="77" spans="1:15" s="18" customFormat="1" ht="15" outlineLevel="1">
      <c r="A77" s="4"/>
      <c r="B77" s="526" t="s">
        <v>432</v>
      </c>
      <c r="C77" s="832"/>
      <c r="D77" s="46"/>
      <c r="E77" s="46"/>
      <c r="F77" s="46"/>
      <c r="G77" s="46"/>
      <c r="H77" s="46"/>
      <c r="I77" s="46"/>
      <c r="J77" s="46"/>
      <c r="K77" s="46"/>
      <c r="L77" s="46"/>
      <c r="M77" s="46"/>
      <c r="N77" s="46"/>
      <c r="O77" s="69"/>
    </row>
    <row r="78" spans="1:15" s="18" customFormat="1" ht="15" outlineLevel="1">
      <c r="A78" s="4"/>
      <c r="B78" s="526" t="s">
        <v>433</v>
      </c>
      <c r="C78" s="832"/>
      <c r="D78" s="46"/>
      <c r="E78" s="46"/>
      <c r="F78" s="46"/>
      <c r="G78" s="46"/>
      <c r="H78" s="46"/>
      <c r="I78" s="46"/>
      <c r="J78" s="46"/>
      <c r="K78" s="46"/>
      <c r="L78" s="46"/>
      <c r="M78" s="46"/>
      <c r="N78" s="46"/>
      <c r="O78" s="69"/>
    </row>
    <row r="79" spans="1:15" s="18" customFormat="1" ht="15" outlineLevel="1">
      <c r="A79" s="4"/>
      <c r="B79" s="526" t="s">
        <v>417</v>
      </c>
      <c r="C79" s="832"/>
      <c r="D79" s="46"/>
      <c r="E79" s="46"/>
      <c r="F79" s="46"/>
      <c r="G79" s="46"/>
      <c r="H79" s="46"/>
      <c r="I79" s="46"/>
      <c r="J79" s="46"/>
      <c r="K79" s="46"/>
      <c r="L79" s="46"/>
      <c r="M79" s="46"/>
      <c r="N79" s="46"/>
      <c r="O79" s="69"/>
    </row>
    <row r="80" spans="1:15" s="18" customFormat="1" ht="15">
      <c r="A80" s="4"/>
      <c r="B80" s="526" t="s">
        <v>434</v>
      </c>
      <c r="C80" s="833"/>
      <c r="D80" s="65">
        <f>SUM(D76:D79)</f>
        <v>0</v>
      </c>
      <c r="E80" s="65">
        <f>SUM(E76:E79)</f>
        <v>0</v>
      </c>
      <c r="F80" s="65">
        <f>SUM(F76:F79)</f>
        <v>0</v>
      </c>
      <c r="G80" s="65">
        <f>SUM(G76:G79)</f>
        <v>0</v>
      </c>
      <c r="H80" s="65">
        <f>SUM(H76:H79)</f>
        <v>0</v>
      </c>
      <c r="I80" s="65">
        <f>SUM(I76:I79)</f>
        <v>0</v>
      </c>
      <c r="J80" s="65">
        <f>SUM(J76:J79)</f>
        <v>0</v>
      </c>
      <c r="K80" s="65">
        <f>SUM(K76:K79)</f>
        <v>0</v>
      </c>
      <c r="L80" s="65">
        <f>SUM(L76:L79)</f>
        <v>0</v>
      </c>
      <c r="M80" s="65">
        <f>SUM(M76:M79)</f>
        <v>0</v>
      </c>
      <c r="N80" s="65">
        <f>SUM(N76:N79)</f>
        <v>0</v>
      </c>
      <c r="O80" s="77"/>
    </row>
    <row r="81" spans="1:15" s="14" customFormat="1" ht="15">
      <c r="A81" s="72"/>
      <c r="B81" s="491" t="s">
        <v>435</v>
      </c>
      <c r="C81" s="487"/>
      <c r="D81" s="71"/>
      <c r="E81" s="483">
        <f>ROUND(SUM(D80*E11+E80*E12)/12,4)</f>
        <v>0</v>
      </c>
      <c r="F81" s="483">
        <f>ROUND(SUM(E80*F11+F80*F12)/12,4)</f>
        <v>0</v>
      </c>
      <c r="G81" s="483">
        <f>ROUND(SUM(F80*G11+G80*G12)/12,4)</f>
        <v>0</v>
      </c>
      <c r="H81" s="483">
        <f>ROUND(SUM(G80*H11+H80*H12)/12,4)</f>
        <v>0</v>
      </c>
      <c r="I81" s="483">
        <f>ROUND(SUM(H80*I11+I80*I12)/12,4)</f>
        <v>0</v>
      </c>
      <c r="J81" s="483">
        <f>ROUND(SUM(I80*J11+J80*J12)/12,4)</f>
        <v>0</v>
      </c>
      <c r="K81" s="483">
        <f>ROUND(SUM(J80*K11+K80*K12)/12,4)</f>
        <v>0</v>
      </c>
      <c r="L81" s="483">
        <f>ROUND(SUM(K80*L11+L80*L12)/12,4)</f>
        <v>0</v>
      </c>
      <c r="M81" s="483">
        <f>ROUND(SUM(L80*M11+M80*M12)/12,4)</f>
        <v>0</v>
      </c>
      <c r="N81" s="483">
        <f>ROUND(SUM(M80*N11+N80*N12)/12,4)</f>
        <v>0</v>
      </c>
      <c r="O81" s="488"/>
    </row>
    <row r="82" spans="1:15" s="14" customFormat="1" ht="15">
      <c r="A82" s="72"/>
      <c r="B82" s="480"/>
      <c r="C82" s="487"/>
      <c r="D82" s="71"/>
      <c r="E82" s="483"/>
      <c r="F82" s="483"/>
      <c r="G82" s="483"/>
      <c r="H82" s="483"/>
      <c r="I82" s="483"/>
      <c r="J82" s="483"/>
      <c r="K82" s="483"/>
      <c r="L82" s="483"/>
      <c r="M82" s="483"/>
      <c r="N82" s="483"/>
      <c r="O82" s="488"/>
    </row>
    <row r="83" spans="1:15" s="64" customFormat="1" ht="15">
      <c r="A83" s="62"/>
      <c r="B83" s="594">
        <f>'1.  LRAMVA Summary'!B39</f>
        <v>0</v>
      </c>
      <c r="C83" s="831">
        <f>'2. LRAMVA Threshold'!N43</f>
        <v>0</v>
      </c>
      <c r="D83" s="46"/>
      <c r="E83" s="46"/>
      <c r="F83" s="46"/>
      <c r="G83" s="46"/>
      <c r="H83" s="46"/>
      <c r="I83" s="46"/>
      <c r="J83" s="46"/>
      <c r="K83" s="46"/>
      <c r="L83" s="46"/>
      <c r="M83" s="46"/>
      <c r="N83" s="46"/>
      <c r="O83" s="69"/>
    </row>
    <row r="84" spans="1:15" s="18" customFormat="1" ht="15" outlineLevel="1">
      <c r="A84" s="4"/>
      <c r="B84" s="526" t="s">
        <v>432</v>
      </c>
      <c r="C84" s="832"/>
      <c r="D84" s="46"/>
      <c r="E84" s="46"/>
      <c r="F84" s="46"/>
      <c r="G84" s="46"/>
      <c r="H84" s="46"/>
      <c r="I84" s="46"/>
      <c r="J84" s="46"/>
      <c r="K84" s="46"/>
      <c r="L84" s="46"/>
      <c r="M84" s="46"/>
      <c r="N84" s="46"/>
      <c r="O84" s="69"/>
    </row>
    <row r="85" spans="1:15" s="18" customFormat="1" ht="15" outlineLevel="1">
      <c r="A85" s="4"/>
      <c r="B85" s="526" t="s">
        <v>433</v>
      </c>
      <c r="C85" s="832"/>
      <c r="D85" s="46"/>
      <c r="E85" s="46"/>
      <c r="F85" s="46"/>
      <c r="G85" s="46"/>
      <c r="H85" s="46"/>
      <c r="I85" s="46"/>
      <c r="J85" s="46"/>
      <c r="K85" s="46"/>
      <c r="L85" s="46"/>
      <c r="M85" s="46"/>
      <c r="N85" s="46"/>
      <c r="O85" s="69"/>
    </row>
    <row r="86" spans="1:15" s="18" customFormat="1" ht="15" outlineLevel="1">
      <c r="A86" s="4"/>
      <c r="B86" s="526" t="s">
        <v>417</v>
      </c>
      <c r="C86" s="832"/>
      <c r="D86" s="46"/>
      <c r="E86" s="46"/>
      <c r="F86" s="46"/>
      <c r="G86" s="46"/>
      <c r="H86" s="46"/>
      <c r="I86" s="46"/>
      <c r="J86" s="46"/>
      <c r="K86" s="46"/>
      <c r="L86" s="46"/>
      <c r="M86" s="46"/>
      <c r="N86" s="46"/>
      <c r="O86" s="69"/>
    </row>
    <row r="87" spans="1:15" s="18" customFormat="1" ht="15">
      <c r="A87" s="4"/>
      <c r="B87" s="526" t="s">
        <v>434</v>
      </c>
      <c r="C87" s="833"/>
      <c r="D87" s="65">
        <f>SUM(D83:D86)</f>
        <v>0</v>
      </c>
      <c r="E87" s="65">
        <f>SUM(E83:E86)</f>
        <v>0</v>
      </c>
      <c r="F87" s="65">
        <f>SUM(F83:F86)</f>
        <v>0</v>
      </c>
      <c r="G87" s="65">
        <f>SUM(G83:G86)</f>
        <v>0</v>
      </c>
      <c r="H87" s="65">
        <f>SUM(H83:H86)</f>
        <v>0</v>
      </c>
      <c r="I87" s="65">
        <f>SUM(I83:I86)</f>
        <v>0</v>
      </c>
      <c r="J87" s="65">
        <f>SUM(J83:J86)</f>
        <v>0</v>
      </c>
      <c r="K87" s="65">
        <f>SUM(K83:K86)</f>
        <v>0</v>
      </c>
      <c r="L87" s="65">
        <f>SUM(L83:L86)</f>
        <v>0</v>
      </c>
      <c r="M87" s="65">
        <f>SUM(M83:M86)</f>
        <v>0</v>
      </c>
      <c r="N87" s="65">
        <f>SUM(N83:N86)</f>
        <v>0</v>
      </c>
      <c r="O87" s="77"/>
    </row>
    <row r="88" spans="1:15" s="14" customFormat="1" ht="15">
      <c r="A88" s="72"/>
      <c r="B88" s="491" t="s">
        <v>435</v>
      </c>
      <c r="C88" s="487"/>
      <c r="D88" s="71"/>
      <c r="E88" s="483">
        <f>ROUND(SUM(D87*E11+E87*E12)/12,4)</f>
        <v>0</v>
      </c>
      <c r="F88" s="483">
        <f>ROUND(SUM(E87*F11+F87*F12)/12,4)</f>
        <v>0</v>
      </c>
      <c r="G88" s="483">
        <f>ROUND(SUM(F87*G11+G87*G12)/12,4)</f>
        <v>0</v>
      </c>
      <c r="H88" s="483">
        <f>ROUND(SUM(G87*H11+H87*H12)/12,4)</f>
        <v>0</v>
      </c>
      <c r="I88" s="483">
        <f>ROUND(SUM(H87*I11+I87*I12)/12,4)</f>
        <v>0</v>
      </c>
      <c r="J88" s="483">
        <f>ROUND(SUM(I87*J11+J87*J12)/12,4)</f>
        <v>0</v>
      </c>
      <c r="K88" s="483">
        <f>ROUND(SUM(J87*K11+K87*K12)/12,4)</f>
        <v>0</v>
      </c>
      <c r="L88" s="483">
        <f>ROUND(SUM(K87*L11+L87*L12)/12,4)</f>
        <v>0</v>
      </c>
      <c r="M88" s="483">
        <f>ROUND(SUM(L87*M11+M87*M12)/12,4)</f>
        <v>0</v>
      </c>
      <c r="N88" s="483">
        <f>ROUND(SUM(M87*N11+N87*N12)/12,4)</f>
        <v>0</v>
      </c>
      <c r="O88" s="488"/>
    </row>
    <row r="89" spans="1:15" s="14" customFormat="1" ht="15">
      <c r="A89" s="72"/>
      <c r="B89" s="480"/>
      <c r="C89" s="487"/>
      <c r="D89" s="71"/>
      <c r="E89" s="483"/>
      <c r="F89" s="483"/>
      <c r="G89" s="483"/>
      <c r="H89" s="483"/>
      <c r="I89" s="483"/>
      <c r="J89" s="483"/>
      <c r="K89" s="483"/>
      <c r="L89" s="483"/>
      <c r="M89" s="483"/>
      <c r="N89" s="483"/>
      <c r="O89" s="488"/>
    </row>
    <row r="90" spans="1:15" s="64" customFormat="1" ht="15">
      <c r="A90" s="62"/>
      <c r="B90" s="594">
        <f>'1.  LRAMVA Summary'!B40</f>
        <v>0</v>
      </c>
      <c r="C90" s="831">
        <f>'2. LRAMVA Threshold'!O43</f>
        <v>0</v>
      </c>
      <c r="D90" s="46"/>
      <c r="E90" s="46"/>
      <c r="F90" s="46"/>
      <c r="G90" s="46"/>
      <c r="H90" s="46"/>
      <c r="I90" s="46"/>
      <c r="J90" s="46"/>
      <c r="K90" s="46"/>
      <c r="L90" s="46"/>
      <c r="M90" s="46"/>
      <c r="N90" s="46"/>
      <c r="O90" s="69"/>
    </row>
    <row r="91" spans="1:15" s="18" customFormat="1" ht="15" outlineLevel="1">
      <c r="A91" s="4"/>
      <c r="B91" s="526" t="s">
        <v>432</v>
      </c>
      <c r="C91" s="832"/>
      <c r="D91" s="46"/>
      <c r="E91" s="46"/>
      <c r="F91" s="46"/>
      <c r="G91" s="46"/>
      <c r="H91" s="46"/>
      <c r="I91" s="46"/>
      <c r="J91" s="46"/>
      <c r="K91" s="46"/>
      <c r="L91" s="46"/>
      <c r="M91" s="46"/>
      <c r="N91" s="46"/>
      <c r="O91" s="69"/>
    </row>
    <row r="92" spans="1:15" s="18" customFormat="1" ht="15" outlineLevel="1">
      <c r="A92" s="4"/>
      <c r="B92" s="526" t="s">
        <v>433</v>
      </c>
      <c r="C92" s="832"/>
      <c r="D92" s="46"/>
      <c r="E92" s="46"/>
      <c r="F92" s="46"/>
      <c r="G92" s="46"/>
      <c r="H92" s="46"/>
      <c r="I92" s="46"/>
      <c r="J92" s="46"/>
      <c r="K92" s="46"/>
      <c r="L92" s="46"/>
      <c r="M92" s="46"/>
      <c r="N92" s="46"/>
      <c r="O92" s="69"/>
    </row>
    <row r="93" spans="1:15" s="18" customFormat="1" ht="15" outlineLevel="1">
      <c r="A93" s="4"/>
      <c r="B93" s="526" t="s">
        <v>417</v>
      </c>
      <c r="C93" s="832"/>
      <c r="D93" s="46"/>
      <c r="E93" s="46"/>
      <c r="F93" s="46"/>
      <c r="G93" s="46"/>
      <c r="H93" s="46"/>
      <c r="I93" s="46"/>
      <c r="J93" s="46"/>
      <c r="K93" s="46"/>
      <c r="L93" s="46"/>
      <c r="M93" s="46"/>
      <c r="N93" s="46"/>
      <c r="O93" s="69"/>
    </row>
    <row r="94" spans="1:15" s="18" customFormat="1" ht="15">
      <c r="A94" s="4"/>
      <c r="B94" s="526" t="s">
        <v>434</v>
      </c>
      <c r="C94" s="833"/>
      <c r="D94" s="65">
        <f>SUM(D90:D93)</f>
        <v>0</v>
      </c>
      <c r="E94" s="65">
        <f>SUM(E90:E93)</f>
        <v>0</v>
      </c>
      <c r="F94" s="65">
        <f>SUM(F90:F93)</f>
        <v>0</v>
      </c>
      <c r="G94" s="65">
        <f>SUM(G90:G93)</f>
        <v>0</v>
      </c>
      <c r="H94" s="65">
        <f>SUM(H90:H93)</f>
        <v>0</v>
      </c>
      <c r="I94" s="65">
        <f>SUM(I90:I93)</f>
        <v>0</v>
      </c>
      <c r="J94" s="65">
        <f>SUM(J90:J93)</f>
        <v>0</v>
      </c>
      <c r="K94" s="65">
        <f>SUM(K90:K93)</f>
        <v>0</v>
      </c>
      <c r="L94" s="65">
        <f>SUM(L90:L93)</f>
        <v>0</v>
      </c>
      <c r="M94" s="65">
        <f>SUM(M90:M93)</f>
        <v>0</v>
      </c>
      <c r="N94" s="65">
        <f>SUM(N90:N93)</f>
        <v>0</v>
      </c>
      <c r="O94" s="77"/>
    </row>
    <row r="95" spans="1:15" s="14" customFormat="1" ht="15">
      <c r="A95" s="72"/>
      <c r="B95" s="491" t="s">
        <v>435</v>
      </c>
      <c r="C95" s="487"/>
      <c r="D95" s="71"/>
      <c r="E95" s="483">
        <f>ROUND(SUM(D94*E11+E94*E12)/12,4)</f>
        <v>0</v>
      </c>
      <c r="F95" s="483">
        <f>ROUND(SUM(E94*F11+F94*F12)/12,4)</f>
        <v>0</v>
      </c>
      <c r="G95" s="483">
        <f>ROUND(SUM(F94*G11+G94*G12)/12,4)</f>
        <v>0</v>
      </c>
      <c r="H95" s="483">
        <f>ROUND(SUM(G94*H11+H94*H12)/12,4)</f>
        <v>0</v>
      </c>
      <c r="I95" s="483">
        <f>ROUND(SUM(H94*I11+I94*I12)/12,4)</f>
        <v>0</v>
      </c>
      <c r="J95" s="483">
        <f>ROUND(SUM(I94*J11+J94*J12)/12,4)</f>
        <v>0</v>
      </c>
      <c r="K95" s="483">
        <f>ROUND(SUM(J94*K11+K94*K12)/12,4)</f>
        <v>0</v>
      </c>
      <c r="L95" s="483">
        <f>ROUND(SUM(K94*L11+L94*L12)/12,4)</f>
        <v>0</v>
      </c>
      <c r="M95" s="483">
        <f>ROUND(SUM(L94*M11+M94*M12)/12,4)</f>
        <v>0</v>
      </c>
      <c r="N95" s="483">
        <f>ROUND(SUM(M94*N11+N94*N12)/12,4)</f>
        <v>0</v>
      </c>
      <c r="O95" s="488"/>
    </row>
    <row r="96" spans="1:15" s="14" customFormat="1" ht="15">
      <c r="A96" s="72"/>
      <c r="B96" s="480"/>
      <c r="C96" s="487"/>
      <c r="D96" s="71"/>
      <c r="E96" s="483"/>
      <c r="F96" s="483"/>
      <c r="G96" s="483"/>
      <c r="H96" s="483"/>
      <c r="I96" s="483"/>
      <c r="J96" s="483"/>
      <c r="K96" s="483"/>
      <c r="L96" s="483"/>
      <c r="M96" s="483"/>
      <c r="N96" s="483"/>
      <c r="O96" s="488"/>
    </row>
    <row r="97" spans="1:15" s="64" customFormat="1" ht="15">
      <c r="A97" s="62"/>
      <c r="B97" s="594">
        <f>'1.  LRAMVA Summary'!B41</f>
        <v>0</v>
      </c>
      <c r="C97" s="831">
        <f>'2. LRAMVA Threshold'!P43</f>
        <v>0</v>
      </c>
      <c r="D97" s="46"/>
      <c r="E97" s="46"/>
      <c r="F97" s="46"/>
      <c r="G97" s="46"/>
      <c r="H97" s="46"/>
      <c r="I97" s="46"/>
      <c r="J97" s="46"/>
      <c r="K97" s="46"/>
      <c r="L97" s="46"/>
      <c r="M97" s="46"/>
      <c r="N97" s="46"/>
      <c r="O97" s="69"/>
    </row>
    <row r="98" spans="1:15" s="18" customFormat="1" ht="15" outlineLevel="1">
      <c r="A98" s="4"/>
      <c r="B98" s="526" t="s">
        <v>432</v>
      </c>
      <c r="C98" s="832"/>
      <c r="D98" s="46"/>
      <c r="E98" s="46"/>
      <c r="F98" s="46"/>
      <c r="G98" s="46"/>
      <c r="H98" s="46"/>
      <c r="I98" s="46"/>
      <c r="J98" s="46"/>
      <c r="K98" s="46"/>
      <c r="L98" s="46"/>
      <c r="M98" s="46"/>
      <c r="N98" s="46"/>
      <c r="O98" s="69"/>
    </row>
    <row r="99" spans="1:15" s="18" customFormat="1" ht="15" outlineLevel="1">
      <c r="A99" s="4"/>
      <c r="B99" s="526" t="s">
        <v>433</v>
      </c>
      <c r="C99" s="832"/>
      <c r="D99" s="46"/>
      <c r="E99" s="46"/>
      <c r="F99" s="46"/>
      <c r="G99" s="46"/>
      <c r="H99" s="46"/>
      <c r="I99" s="46"/>
      <c r="J99" s="46"/>
      <c r="K99" s="46"/>
      <c r="L99" s="46"/>
      <c r="M99" s="46"/>
      <c r="N99" s="46"/>
      <c r="O99" s="69"/>
    </row>
    <row r="100" spans="1:15" s="18" customFormat="1" ht="15" outlineLevel="1">
      <c r="A100" s="4"/>
      <c r="B100" s="526" t="s">
        <v>417</v>
      </c>
      <c r="C100" s="832"/>
      <c r="D100" s="46"/>
      <c r="E100" s="46"/>
      <c r="F100" s="46"/>
      <c r="G100" s="46"/>
      <c r="H100" s="46"/>
      <c r="I100" s="46"/>
      <c r="J100" s="46"/>
      <c r="K100" s="46"/>
      <c r="L100" s="46"/>
      <c r="M100" s="46"/>
      <c r="N100" s="46"/>
      <c r="O100" s="69"/>
    </row>
    <row r="101" spans="1:15" s="18" customFormat="1" ht="15">
      <c r="A101" s="4"/>
      <c r="B101" s="526" t="s">
        <v>434</v>
      </c>
      <c r="C101" s="833"/>
      <c r="D101" s="65">
        <f>SUM(D97:D100)</f>
        <v>0</v>
      </c>
      <c r="E101" s="65">
        <f>SUM(E97:E100)</f>
        <v>0</v>
      </c>
      <c r="F101" s="65">
        <f>SUM(F97:F100)</f>
        <v>0</v>
      </c>
      <c r="G101" s="65">
        <f>SUM(G97:G100)</f>
        <v>0</v>
      </c>
      <c r="H101" s="65">
        <f>SUM(H97:H100)</f>
        <v>0</v>
      </c>
      <c r="I101" s="65">
        <f>SUM(I97:I100)</f>
        <v>0</v>
      </c>
      <c r="J101" s="65">
        <f>SUM(J97:J100)</f>
        <v>0</v>
      </c>
      <c r="K101" s="65">
        <f>SUM(K97:K100)</f>
        <v>0</v>
      </c>
      <c r="L101" s="65">
        <f>SUM(L97:L100)</f>
        <v>0</v>
      </c>
      <c r="M101" s="65">
        <f>SUM(M97:M100)</f>
        <v>0</v>
      </c>
      <c r="N101" s="65">
        <f>SUM(N97:N100)</f>
        <v>0</v>
      </c>
      <c r="O101" s="77"/>
    </row>
    <row r="102" spans="1:15" s="14" customFormat="1" ht="15">
      <c r="A102" s="72"/>
      <c r="B102" s="491" t="s">
        <v>435</v>
      </c>
      <c r="C102" s="487"/>
      <c r="D102" s="71"/>
      <c r="E102" s="483">
        <f>ROUND(SUM(D101*E11+E101*E12)/12,4)</f>
        <v>0</v>
      </c>
      <c r="F102" s="483">
        <f>ROUND(SUM(E101*F11+F101*F12)/12,4)</f>
        <v>0</v>
      </c>
      <c r="G102" s="483">
        <f>ROUND(SUM(F101*G11+G101*G12)/12,4)</f>
        <v>0</v>
      </c>
      <c r="H102" s="483">
        <f>ROUND(SUM(G101*H11+H101*H12)/12,4)</f>
        <v>0</v>
      </c>
      <c r="I102" s="483">
        <f>ROUND(SUM(H101*I11+I101*I12)/12,4)</f>
        <v>0</v>
      </c>
      <c r="J102" s="483">
        <f>ROUND(SUM(I101*J11+J101*J12)/12,4)</f>
        <v>0</v>
      </c>
      <c r="K102" s="483">
        <f>ROUND(SUM(J101*K11+K101*K12)/12,4)</f>
        <v>0</v>
      </c>
      <c r="L102" s="483">
        <f>ROUND(SUM(K101*L11+L101*L12)/12,4)</f>
        <v>0</v>
      </c>
      <c r="M102" s="483">
        <f>ROUND(SUM(L101*M11+M101*M12)/12,4)</f>
        <v>0</v>
      </c>
      <c r="N102" s="483">
        <f>ROUND(SUM(M101*N11+N101*N12)/12,4)</f>
        <v>0</v>
      </c>
      <c r="O102" s="488"/>
    </row>
    <row r="103" spans="1:15" s="14" customFormat="1" ht="15">
      <c r="A103" s="72"/>
      <c r="B103" s="480"/>
      <c r="C103" s="487"/>
      <c r="D103" s="71"/>
      <c r="E103" s="483"/>
      <c r="F103" s="483"/>
      <c r="G103" s="483"/>
      <c r="H103" s="483"/>
      <c r="I103" s="483"/>
      <c r="J103" s="483"/>
      <c r="K103" s="483"/>
      <c r="L103" s="483"/>
      <c r="M103" s="483"/>
      <c r="N103" s="483"/>
      <c r="O103" s="488"/>
    </row>
    <row r="104" spans="1:15" s="64" customFormat="1" ht="15">
      <c r="A104" s="62"/>
      <c r="B104" s="594">
        <f>'1.  LRAMVA Summary'!B42</f>
        <v>0</v>
      </c>
      <c r="C104" s="831">
        <f>'2. LRAMVA Threshold'!Q43</f>
        <v>0</v>
      </c>
      <c r="D104" s="46"/>
      <c r="E104" s="46"/>
      <c r="F104" s="46"/>
      <c r="G104" s="46"/>
      <c r="H104" s="46"/>
      <c r="I104" s="46"/>
      <c r="J104" s="46"/>
      <c r="K104" s="46"/>
      <c r="L104" s="46"/>
      <c r="M104" s="46"/>
      <c r="N104" s="46"/>
      <c r="O104" s="69"/>
    </row>
    <row r="105" spans="1:15" s="18" customFormat="1" ht="15" outlineLevel="1">
      <c r="A105" s="4"/>
      <c r="B105" s="526" t="s">
        <v>432</v>
      </c>
      <c r="C105" s="832"/>
      <c r="D105" s="46"/>
      <c r="E105" s="46"/>
      <c r="F105" s="46"/>
      <c r="G105" s="46"/>
      <c r="H105" s="46"/>
      <c r="I105" s="46"/>
      <c r="J105" s="46"/>
      <c r="K105" s="46"/>
      <c r="L105" s="46"/>
      <c r="M105" s="46"/>
      <c r="N105" s="46"/>
      <c r="O105" s="69"/>
    </row>
    <row r="106" spans="1:15" s="18" customFormat="1" ht="15" outlineLevel="1">
      <c r="A106" s="4"/>
      <c r="B106" s="526" t="s">
        <v>433</v>
      </c>
      <c r="C106" s="832"/>
      <c r="D106" s="46"/>
      <c r="E106" s="46"/>
      <c r="F106" s="46"/>
      <c r="G106" s="46"/>
      <c r="H106" s="46"/>
      <c r="I106" s="46"/>
      <c r="J106" s="46"/>
      <c r="K106" s="46"/>
      <c r="L106" s="46"/>
      <c r="M106" s="46"/>
      <c r="N106" s="46"/>
      <c r="O106" s="69"/>
    </row>
    <row r="107" spans="1:15" s="18" customFormat="1" ht="15" outlineLevel="1">
      <c r="A107" s="4"/>
      <c r="B107" s="526" t="s">
        <v>417</v>
      </c>
      <c r="C107" s="832"/>
      <c r="D107" s="46"/>
      <c r="E107" s="46"/>
      <c r="F107" s="46"/>
      <c r="G107" s="46"/>
      <c r="H107" s="46"/>
      <c r="I107" s="46"/>
      <c r="J107" s="46"/>
      <c r="K107" s="46"/>
      <c r="L107" s="46"/>
      <c r="M107" s="46"/>
      <c r="N107" s="46"/>
      <c r="O107" s="69"/>
    </row>
    <row r="108" spans="1:15" s="18" customFormat="1" ht="15">
      <c r="A108" s="4"/>
      <c r="B108" s="526" t="s">
        <v>434</v>
      </c>
      <c r="C108" s="833"/>
      <c r="D108" s="65">
        <f>SUM(D104:D107)</f>
        <v>0</v>
      </c>
      <c r="E108" s="65">
        <f>SUM(E104:E107)</f>
        <v>0</v>
      </c>
      <c r="F108" s="65">
        <f>SUM(F104:F107)</f>
        <v>0</v>
      </c>
      <c r="G108" s="65">
        <f>SUM(G104:G107)</f>
        <v>0</v>
      </c>
      <c r="H108" s="65">
        <f>SUM(H104:H107)</f>
        <v>0</v>
      </c>
      <c r="I108" s="65">
        <f>SUM(I104:I107)</f>
        <v>0</v>
      </c>
      <c r="J108" s="65">
        <f>SUM(J104:J107)</f>
        <v>0</v>
      </c>
      <c r="K108" s="65">
        <f>SUM(K104:K107)</f>
        <v>0</v>
      </c>
      <c r="L108" s="65">
        <f>SUM(L104:L107)</f>
        <v>0</v>
      </c>
      <c r="M108" s="65">
        <f>SUM(M104:M107)</f>
        <v>0</v>
      </c>
      <c r="N108" s="65">
        <f>SUM(N104:N107)</f>
        <v>0</v>
      </c>
      <c r="O108" s="77"/>
    </row>
    <row r="109" spans="1:15" s="14" customFormat="1" ht="15">
      <c r="A109" s="72"/>
      <c r="B109" s="491" t="s">
        <v>435</v>
      </c>
      <c r="C109" s="487"/>
      <c r="D109" s="71"/>
      <c r="E109" s="483">
        <f>ROUND(SUM(D108*E11+E108*E12)/12,4)</f>
        <v>0</v>
      </c>
      <c r="F109" s="483">
        <f>ROUND(SUM(E108*F11+F108*F12)/12,4)</f>
        <v>0</v>
      </c>
      <c r="G109" s="483">
        <f>ROUND(SUM(F108*G11+G108*G12)/12,4)</f>
        <v>0</v>
      </c>
      <c r="H109" s="483">
        <f>ROUND(SUM(G108*H11+H108*H12)/12,4)</f>
        <v>0</v>
      </c>
      <c r="I109" s="483">
        <f>ROUND(SUM(H108*I11+I108*I12)/12,4)</f>
        <v>0</v>
      </c>
      <c r="J109" s="483">
        <f>ROUND(SUM(I108*J11+J108*J12)/12,4)</f>
        <v>0</v>
      </c>
      <c r="K109" s="483">
        <f>ROUND(SUM(J108*K11+K108*K12)/12,4)</f>
        <v>0</v>
      </c>
      <c r="L109" s="483">
        <f>ROUND(SUM(K108*L11+L108*L12)/12,4)</f>
        <v>0</v>
      </c>
      <c r="M109" s="483">
        <f>ROUND(SUM(L108*M11+M108*M12)/12,4)</f>
        <v>0</v>
      </c>
      <c r="N109" s="483">
        <f>ROUND(SUM(M108*N11+N108*N12)/12,4)</f>
        <v>0</v>
      </c>
      <c r="O109" s="488"/>
    </row>
    <row r="110" spans="1:15" s="70" customFormat="1" ht="14.25">
      <c r="A110" s="72"/>
      <c r="B110" s="74"/>
      <c r="C110" s="81"/>
      <c r="D110" s="75"/>
      <c r="E110" s="75"/>
      <c r="F110" s="75"/>
      <c r="G110" s="75"/>
      <c r="H110" s="75"/>
      <c r="I110" s="75"/>
      <c r="J110" s="75"/>
      <c r="K110" s="494"/>
      <c r="L110" s="495"/>
      <c r="M110" s="495"/>
      <c r="N110" s="495"/>
      <c r="O110" s="496"/>
    </row>
    <row r="111" spans="1:15" s="3" customFormat="1" ht="21" customHeight="1">
      <c r="A111" s="4"/>
      <c r="B111" s="497" t="s">
        <v>679</v>
      </c>
      <c r="C111" s="98"/>
      <c r="D111" s="498"/>
      <c r="E111" s="498"/>
      <c r="F111" s="498"/>
      <c r="G111" s="498"/>
      <c r="H111" s="498"/>
      <c r="I111" s="498"/>
      <c r="J111" s="498"/>
      <c r="K111" s="498"/>
      <c r="L111" s="498"/>
      <c r="M111" s="498"/>
      <c r="N111" s="498"/>
      <c r="O111" s="498"/>
    </row>
    <row r="112" ht="15"/>
    <row r="113" ht="15"/>
    <row r="114" spans="2:10" ht="15.75">
      <c r="B114" s="118" t="s">
        <v>411</v>
      </c>
      <c r="J114" s="18"/>
    </row>
    <row r="115" spans="1:16" s="14" customFormat="1" ht="75.4" customHeight="1">
      <c r="A115" s="72"/>
      <c r="B115" s="835" t="s">
        <v>575</v>
      </c>
      <c r="C115" s="835"/>
      <c r="D115" s="835"/>
      <c r="E115" s="835"/>
      <c r="F115" s="835"/>
      <c r="G115" s="835"/>
      <c r="H115" s="835"/>
      <c r="I115" s="835"/>
      <c r="J115" s="835"/>
      <c r="K115" s="835"/>
      <c r="L115" s="835"/>
      <c r="M115" s="835"/>
      <c r="N115" s="835"/>
      <c r="O115" s="835"/>
      <c r="P115" s="835"/>
    </row>
    <row r="116" spans="1:3" s="18" customFormat="1" ht="9" customHeight="1">
      <c r="A116" s="4"/>
      <c r="B116" s="118"/>
      <c r="C116" s="78"/>
    </row>
    <row r="117" spans="2:17" ht="63.75" customHeight="1">
      <c r="B117" s="244" t="s">
        <v>206</v>
      </c>
      <c r="C117" s="244" t="str">
        <f>'1.  LRAMVA Summary'!D52</f>
        <v>Residential</v>
      </c>
      <c r="D117" s="244" t="str">
        <f>'1.  LRAMVA Summary'!E52</f>
        <v>GS&lt;50 kW</v>
      </c>
      <c r="E117" s="244" t="str">
        <f>'1.  LRAMVA Summary'!F52</f>
        <v>GS 50 to 4,999 kW</v>
      </c>
      <c r="F117" s="244" t="str">
        <f>'1.  LRAMVA Summary'!G52</f>
        <v>Unmetered Scattered Load</v>
      </c>
      <c r="G117" s="244" t="str">
        <f>'1.  LRAMVA Summary'!H52</f>
        <v>Sentinel Lighting</v>
      </c>
      <c r="H117" s="244" t="str">
        <f>'1.  LRAMVA Summary'!I52</f>
        <v>Street Lighting</v>
      </c>
      <c r="I117" s="244" t="str">
        <f>'1.  LRAMVA Summary'!J52</f>
        <v/>
      </c>
      <c r="J117" s="244" t="str">
        <f>'1.  LRAMVA Summary'!K52</f>
        <v/>
      </c>
      <c r="K117" s="244" t="str">
        <f>'1.  LRAMVA Summary'!L52</f>
        <v/>
      </c>
      <c r="L117" s="244" t="str">
        <f>'1.  LRAMVA Summary'!M52</f>
        <v/>
      </c>
      <c r="M117" s="244" t="str">
        <f>'1.  LRAMVA Summary'!N52</f>
        <v/>
      </c>
      <c r="N117" s="244" t="str">
        <f>'1.  LRAMVA Summary'!O52</f>
        <v/>
      </c>
      <c r="O117" s="244" t="str">
        <f>'1.  LRAMVA Summary'!P52</f>
        <v/>
      </c>
      <c r="P117" s="244" t="str">
        <f>'1.  LRAMVA Summary'!Q52</f>
        <v/>
      </c>
      <c r="Q117" s="18"/>
    </row>
    <row r="118" spans="1:16" s="18" customFormat="1" ht="15">
      <c r="A118" s="91"/>
      <c r="B118" s="575"/>
      <c r="C118" s="576" t="str">
        <f>'1.  LRAMVA Summary'!D53</f>
        <v>kWh</v>
      </c>
      <c r="D118" s="576" t="str">
        <f>'1.  LRAMVA Summary'!E53</f>
        <v>kWh</v>
      </c>
      <c r="E118" s="576" t="str">
        <f>'1.  LRAMVA Summary'!F53</f>
        <v>kW</v>
      </c>
      <c r="F118" s="576" t="str">
        <f>'1.  LRAMVA Summary'!G53</f>
        <v>kWh</v>
      </c>
      <c r="G118" s="576" t="str">
        <f>'1.  LRAMVA Summary'!H53</f>
        <v>kW</v>
      </c>
      <c r="H118" s="576" t="str">
        <f>'1.  LRAMVA Summary'!I53</f>
        <v>kW</v>
      </c>
      <c r="I118" s="576">
        <f>'1.  LRAMVA Summary'!J53</f>
        <v>0</v>
      </c>
      <c r="J118" s="576">
        <f>'1.  LRAMVA Summary'!K53</f>
        <v>0</v>
      </c>
      <c r="K118" s="576">
        <f>'1.  LRAMVA Summary'!L53</f>
        <v>0</v>
      </c>
      <c r="L118" s="576">
        <f>'1.  LRAMVA Summary'!M53</f>
        <v>0</v>
      </c>
      <c r="M118" s="576">
        <f>'1.  LRAMVA Summary'!N53</f>
        <v>0</v>
      </c>
      <c r="N118" s="576">
        <f>'1.  LRAMVA Summary'!O53</f>
        <v>0</v>
      </c>
      <c r="O118" s="576">
        <f>'1.  LRAMVA Summary'!P53</f>
        <v>0</v>
      </c>
      <c r="P118" s="577">
        <f>'1.  LRAMVA Summary'!Q53</f>
        <v>0</v>
      </c>
    </row>
    <row r="119" spans="2:16" ht="15">
      <c r="B119" s="786">
        <v>2011</v>
      </c>
      <c r="C119" s="671"/>
      <c r="D119" s="672"/>
      <c r="E119" s="673"/>
      <c r="F119" s="672"/>
      <c r="G119" s="673"/>
      <c r="H119" s="672"/>
      <c r="I119" s="673">
        <f>HLOOKUP(B119,$E$10:$O$109,51,FALSE)</f>
        <v>0</v>
      </c>
      <c r="J119" s="673">
        <f>HLOOKUP(B119,$E$10:$O$109,58,FALSE)</f>
        <v>0</v>
      </c>
      <c r="K119" s="673">
        <f>HLOOKUP(B119,$E$10:$O$109,65,FALSE)</f>
        <v>0</v>
      </c>
      <c r="L119" s="673">
        <f>HLOOKUP(B119,$E$10:$O$109,72,FALSE)</f>
        <v>0</v>
      </c>
      <c r="M119" s="673">
        <f>HLOOKUP(B119,$E$10:$O$109,79,FALSE)</f>
        <v>0</v>
      </c>
      <c r="N119" s="673">
        <f>HLOOKUP(B119,$E$10:$O$109,86,FALSE)</f>
        <v>0</v>
      </c>
      <c r="O119" s="673">
        <f>HLOOKUP(B119,$E$10:$O$109,93,FALSE)</f>
        <v>0</v>
      </c>
      <c r="P119" s="673">
        <f>HLOOKUP(B119,$E$10:$O$109,100,FALSE)</f>
        <v>0</v>
      </c>
    </row>
    <row r="120" spans="2:16" ht="15">
      <c r="B120" s="787">
        <v>2012</v>
      </c>
      <c r="C120" s="674"/>
      <c r="D120" s="675"/>
      <c r="E120" s="676"/>
      <c r="F120" s="675"/>
      <c r="G120" s="676"/>
      <c r="H120" s="675"/>
      <c r="I120" s="676">
        <f>HLOOKUP(B120,$E$10:$O$109,51,FALSE)</f>
        <v>0</v>
      </c>
      <c r="J120" s="676">
        <f>HLOOKUP(B120,$E$10:$O$109,58,FALSE)</f>
        <v>0</v>
      </c>
      <c r="K120" s="676">
        <f>HLOOKUP(B120,$E$10:$O$109,65,FALSE)</f>
        <v>0</v>
      </c>
      <c r="L120" s="676">
        <f>HLOOKUP(B120,$E$10:$O$109,72,FALSE)</f>
        <v>0</v>
      </c>
      <c r="M120" s="676">
        <f>HLOOKUP(B120,$E$10:$O$109,79,FALSE)</f>
        <v>0</v>
      </c>
      <c r="N120" s="676">
        <f>HLOOKUP(B120,$E$10:$O$109,86,FALSE)</f>
        <v>0</v>
      </c>
      <c r="O120" s="676">
        <f>HLOOKUP(B120,$E$10:$O$109,93,FALSE)</f>
        <v>0</v>
      </c>
      <c r="P120" s="676">
        <f>HLOOKUP(B120,$E$10:$O$109,100,FALSE)</f>
        <v>0</v>
      </c>
    </row>
    <row r="121" spans="2:16" ht="15">
      <c r="B121" s="787">
        <v>2013</v>
      </c>
      <c r="C121" s="674"/>
      <c r="D121" s="675"/>
      <c r="E121" s="676"/>
      <c r="F121" s="675"/>
      <c r="G121" s="676"/>
      <c r="H121" s="675"/>
      <c r="I121" s="676">
        <f>HLOOKUP(B121,$E$10:$O$109,51,FALSE)</f>
        <v>0</v>
      </c>
      <c r="J121" s="676">
        <f>HLOOKUP(B121,$E$10:$O$109,58,FALSE)</f>
        <v>0</v>
      </c>
      <c r="K121" s="676">
        <f>HLOOKUP(B121,$E$10:$O$109,65,FALSE)</f>
        <v>0</v>
      </c>
      <c r="L121" s="676">
        <f>HLOOKUP(B121,$E$10:$O$109,72,FALSE)</f>
        <v>0</v>
      </c>
      <c r="M121" s="676">
        <f>HLOOKUP(B121,$E$10:$O$109,79,FALSE)</f>
        <v>0</v>
      </c>
      <c r="N121" s="676">
        <f>HLOOKUP(B121,$E$10:$O$109,86,FALSE)</f>
        <v>0</v>
      </c>
      <c r="O121" s="676">
        <f>HLOOKUP(B121,$E$10:$O$109,93,FALSE)</f>
        <v>0</v>
      </c>
      <c r="P121" s="676">
        <f>HLOOKUP(B121,$E$10:$O$109,100,FALSE)</f>
        <v>0</v>
      </c>
    </row>
    <row r="122" spans="2:16" ht="15">
      <c r="B122" s="787">
        <v>2014</v>
      </c>
      <c r="C122" s="674"/>
      <c r="D122" s="675"/>
      <c r="E122" s="676"/>
      <c r="F122" s="675"/>
      <c r="G122" s="676"/>
      <c r="H122" s="675"/>
      <c r="I122" s="676">
        <f>HLOOKUP(B122,$E$10:$O$109,51,FALSE)</f>
        <v>0</v>
      </c>
      <c r="J122" s="676">
        <f>HLOOKUP(B122,$E$10:$O$109,58,FALSE)</f>
        <v>0</v>
      </c>
      <c r="K122" s="676">
        <f>HLOOKUP(B122,$E$10:$O$109,65,FALSE)</f>
        <v>0</v>
      </c>
      <c r="L122" s="676">
        <f>HLOOKUP(B122,$E$10:$O$109,72,FALSE)</f>
        <v>0</v>
      </c>
      <c r="M122" s="676">
        <f>HLOOKUP(B122,$E$10:$O$109,79,FALSE)</f>
        <v>0</v>
      </c>
      <c r="N122" s="676">
        <f>HLOOKUP(B122,$E$10:$O$109,86,FALSE)</f>
        <v>0</v>
      </c>
      <c r="O122" s="676">
        <f>HLOOKUP(B122,$E$10:$O$109,93,FALSE)</f>
        <v>0</v>
      </c>
      <c r="P122" s="676">
        <f>HLOOKUP(B122,$E$10:$O$109,100,FALSE)</f>
        <v>0</v>
      </c>
    </row>
    <row r="123" spans="2:16" ht="15">
      <c r="B123" s="787">
        <v>2015</v>
      </c>
      <c r="C123" s="674"/>
      <c r="D123" s="675"/>
      <c r="E123" s="676"/>
      <c r="F123" s="675"/>
      <c r="G123" s="676"/>
      <c r="H123" s="675"/>
      <c r="I123" s="676">
        <f>HLOOKUP(B123,$E$10:$O$109,51,FALSE)</f>
        <v>0</v>
      </c>
      <c r="J123" s="676">
        <f>HLOOKUP(B123,$E$10:$O$109,58,FALSE)</f>
        <v>0</v>
      </c>
      <c r="K123" s="676">
        <f>HLOOKUP(B123,$E$10:$O$109,65,FALSE)</f>
        <v>0</v>
      </c>
      <c r="L123" s="676">
        <f>HLOOKUP(B123,$E$10:$O$109,72,FALSE)</f>
        <v>0</v>
      </c>
      <c r="M123" s="676">
        <f>HLOOKUP(B123,$E$10:$O$109,79,FALSE)</f>
        <v>0</v>
      </c>
      <c r="N123" s="676">
        <f>HLOOKUP(B123,$E$10:$O$109,86,FALSE)</f>
        <v>0</v>
      </c>
      <c r="O123" s="676">
        <f>HLOOKUP(B123,$E$10:$O$109,93,FALSE)</f>
        <v>0</v>
      </c>
      <c r="P123" s="676">
        <f>HLOOKUP(B123,$E$10:$O$109,100,FALSE)</f>
        <v>0</v>
      </c>
    </row>
    <row r="124" spans="2:16" ht="15">
      <c r="B124" s="787">
        <v>2016</v>
      </c>
      <c r="C124" s="674"/>
      <c r="D124" s="675"/>
      <c r="E124" s="676"/>
      <c r="F124" s="675"/>
      <c r="G124" s="676"/>
      <c r="H124" s="675"/>
      <c r="I124" s="676">
        <f>HLOOKUP(B124,$E$10:$O$109,51,FALSE)</f>
        <v>0</v>
      </c>
      <c r="J124" s="676">
        <f>HLOOKUP(B124,$E$10:$O$109,58,FALSE)</f>
        <v>0</v>
      </c>
      <c r="K124" s="676">
        <f>HLOOKUP(B124,$E$10:$O$109,65,FALSE)</f>
        <v>0</v>
      </c>
      <c r="L124" s="676">
        <f>HLOOKUP(B124,$E$10:$O$109,72,FALSE)</f>
        <v>0</v>
      </c>
      <c r="M124" s="676">
        <f>HLOOKUP(B124,$E$10:$O$109,79,FALSE)</f>
        <v>0</v>
      </c>
      <c r="N124" s="676">
        <f>HLOOKUP(B124,$E$10:$O$109,86,FALSE)</f>
        <v>0</v>
      </c>
      <c r="O124" s="676">
        <f>HLOOKUP(B124,$E$10:$O$109,93,FALSE)</f>
        <v>0</v>
      </c>
      <c r="P124" s="676">
        <f>HLOOKUP(B124,$E$10:$O$109,100,FALSE)</f>
        <v>0</v>
      </c>
    </row>
    <row r="125" spans="2:16" ht="15">
      <c r="B125" s="499">
        <v>2017</v>
      </c>
      <c r="C125" s="674">
        <f>HLOOKUP(B125,$E$10:$O$109,9,FALSE)</f>
        <v>0.0115</v>
      </c>
      <c r="D125" s="675">
        <f>HLOOKUP(B125,$E$10:$O$109,16,FALSE)</f>
        <v>0.0212</v>
      </c>
      <c r="E125" s="676">
        <f>HLOOKUP(B125,$E$10:$O$109,23,FALSE)</f>
        <v>5.2428999999999997</v>
      </c>
      <c r="F125" s="675">
        <f>HLOOKUP(B125,$E$10:$O$109,30,FALSE)</f>
        <v>0.029899999999999999</v>
      </c>
      <c r="G125" s="676">
        <f>HLOOKUP(B125,$E$10:$O$109,37,FALSE)</f>
        <v>26.388000000000002</v>
      </c>
      <c r="H125" s="675">
        <f>HLOOKUP(B125,$E$10:$O$109,44,FALSE)</f>
        <v>18.918099999999999</v>
      </c>
      <c r="I125" s="676">
        <f>HLOOKUP(B125,$E$10:$O$109,51,FALSE)</f>
        <v>0</v>
      </c>
      <c r="J125" s="676">
        <f>HLOOKUP(B125,$E$10:$O$109,58,FALSE)</f>
        <v>0</v>
      </c>
      <c r="K125" s="676">
        <f>HLOOKUP(B125,$E$10:$O$109,65,FALSE)</f>
        <v>0</v>
      </c>
      <c r="L125" s="676">
        <f>HLOOKUP(B125,$E$10:$O$109,72,FALSE)</f>
        <v>0</v>
      </c>
      <c r="M125" s="676">
        <f>HLOOKUP(B125,$E$10:$O$109,79,FALSE)</f>
        <v>0</v>
      </c>
      <c r="N125" s="676">
        <f>HLOOKUP(B125,$E$10:$O$109,86,FALSE)</f>
        <v>0</v>
      </c>
      <c r="O125" s="676">
        <f>HLOOKUP(B125,$E$10:$O$109,93,FALSE)</f>
        <v>0</v>
      </c>
      <c r="P125" s="676">
        <f>HLOOKUP(B125,$E$10:$O$109,100,FALSE)</f>
        <v>0</v>
      </c>
    </row>
    <row r="126" spans="2:16" ht="18.75" customHeight="1">
      <c r="B126" s="497" t="s">
        <v>680</v>
      </c>
      <c r="C126" s="588"/>
      <c r="D126" s="589"/>
      <c r="E126" s="590"/>
      <c r="F126" s="589"/>
      <c r="G126" s="589"/>
      <c r="H126" s="589"/>
      <c r="I126" s="589"/>
      <c r="J126" s="589"/>
      <c r="K126" s="589"/>
      <c r="L126" s="589"/>
      <c r="M126" s="589"/>
      <c r="N126" s="589"/>
      <c r="O126" s="589"/>
      <c r="P126" s="589"/>
    </row>
    <row r="127" ht="15"/>
    <row r="128" spans="2:2" ht="15">
      <c r="B128" s="582" t="s">
        <v>445</v>
      </c>
    </row>
  </sheetData>
  <sheetProtection formatCells="0" formatColumns="0" formatRows="0" insertColumns="0" insertRows="0" insertHyperlinks="0" deleteColumns="0" deleteRows="0" sort="0" autoFilter="0" pivotTables="0"/>
  <mergeCells count="17">
    <mergeCell ref="C10:C12"/>
    <mergeCell ref="C41:C45"/>
    <mergeCell ref="C48:C52"/>
    <mergeCell ref="C55:C59"/>
    <mergeCell ref="C13:C17"/>
    <mergeCell ref="C20:C24"/>
    <mergeCell ref="C27:C31"/>
    <mergeCell ref="C34:C38"/>
    <mergeCell ref="C97:C101"/>
    <mergeCell ref="B7:O7"/>
    <mergeCell ref="B115:P115"/>
    <mergeCell ref="C104:C108"/>
    <mergeCell ref="C62:C66"/>
    <mergeCell ref="C69:C73"/>
    <mergeCell ref="C76:C80"/>
    <mergeCell ref="C83:C87"/>
    <mergeCell ref="C90:C94"/>
  </mergeCells>
  <hyperlinks>
    <hyperlink ref="B128" location="'3.  Distribution Rates'!A1" display="Return to top"/>
  </hyperlinks>
  <pageMargins left="0.7" right="0.7" top="0.75" bottom="0.75" header="0.3" footer="0.3"/>
  <pageSetup fitToHeight="3" orientation="landscape" paperSize="17" scale="72" r:id="rId2"/>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B14:X21"/>
  <sheetViews>
    <sheetView tabSelected="1" zoomScale="90" zoomScaleNormal="90" workbookViewId="0" topLeftCell="A1">
      <selection pane="topLeft" activeCell="F6" sqref="F6"/>
    </sheetView>
  </sheetViews>
  <sheetFormatPr defaultColWidth="9.14428571428571" defaultRowHeight="15"/>
  <cols>
    <col min="1" max="1" width="9.14285714285714" style="12"/>
    <col min="2" max="24" width="9.14285714285714" style="12"/>
    <col min="25" max="16384" width="9.14285714285714" style="12"/>
  </cols>
  <sheetData>
    <row r="14" spans="2:2" ht="15.75">
      <c r="B14" s="578" t="s">
        <v>426</v>
      </c>
    </row>
    <row r="15" spans="2:2" ht="15.75">
      <c r="B15" s="578"/>
    </row>
    <row r="16" spans="2:24" s="658" customFormat="1" ht="28.5" customHeight="1">
      <c r="B16" s="841" t="s">
        <v>531</v>
      </c>
      <c r="C16" s="841"/>
      <c r="D16" s="841"/>
      <c r="E16" s="841"/>
      <c r="F16" s="841"/>
      <c r="G16" s="841"/>
      <c r="H16" s="841"/>
      <c r="I16" s="841"/>
      <c r="J16" s="841"/>
      <c r="K16" s="841"/>
      <c r="L16" s="841"/>
      <c r="M16" s="841"/>
      <c r="N16" s="841"/>
      <c r="O16" s="841"/>
      <c r="P16" s="841"/>
      <c r="Q16" s="841"/>
      <c r="R16" s="841"/>
      <c r="S16" s="841"/>
      <c r="T16" s="841"/>
      <c r="U16" s="841"/>
      <c r="V16" s="841"/>
      <c r="W16" s="841"/>
      <c r="X16" s="841"/>
    </row>
    <row r="17" ht="15"/>
    <row r="18" ht="15"/>
    <row r="19" spans="4:4" ht="15">
      <c r="D19" s="12" t="s">
        <v>681</v>
      </c>
    </row>
    <row r="20" spans="4:4" ht="15">
      <c r="D20" s="12" t="s">
        <v>682</v>
      </c>
    </row>
    <row r="21" spans="4:4" ht="15">
      <c r="D21" s="12" t="s">
        <v>683</v>
      </c>
    </row>
  </sheetData>
  <mergeCells count="1">
    <mergeCell ref="B16:X16"/>
  </mergeCells>
  <pageMargins left="0.7" right="0.7" top="0.75" bottom="0.75" header="0.3" footer="0.3"/>
  <pageSetup orientation="landscape" scale="56" r:id="rId2"/>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3:AP534"/>
  <sheetViews>
    <sheetView tabSelected="1" zoomScale="90" zoomScaleNormal="90" zoomScaleSheetLayoutView="80" zoomScalePageLayoutView="85" workbookViewId="0" topLeftCell="A502">
      <selection pane="topLeft" activeCell="F6" sqref="F6"/>
    </sheetView>
  </sheetViews>
  <sheetFormatPr defaultColWidth="9.14428571428571" defaultRowHeight="14.25" outlineLevelRow="1" outlineLevelCol="1"/>
  <cols>
    <col min="1" max="1" width="4.71428571428571" style="507" customWidth="1"/>
    <col min="2" max="2" width="43.7142857142857" style="254" customWidth="1"/>
    <col min="3" max="3" width="14" style="254" customWidth="1"/>
    <col min="4" max="4" width="18.1428571428571" style="253" customWidth="1"/>
    <col min="5" max="8" width="10.4285714285714" style="253" customWidth="1" outlineLevel="1"/>
    <col min="9" max="13" width="9.14285714285714" style="253" customWidth="1" outlineLevel="1"/>
    <col min="14" max="14" width="12.4285714285714" style="253" customWidth="1" outlineLevel="1"/>
    <col min="15" max="15" width="17.4285714285714" style="253" customWidth="1"/>
    <col min="16" max="24" width="9.42857142857143" style="253" customWidth="1" outlineLevel="1"/>
    <col min="25" max="25" width="14.1428571428571" style="255" customWidth="1"/>
    <col min="26" max="26" width="14.4285714285714" style="255" customWidth="1"/>
    <col min="27" max="27" width="16.7142857142857" style="255" customWidth="1"/>
    <col min="28" max="28" width="17.4285714285714" style="255" customWidth="1"/>
    <col min="29" max="35" width="14.4285714285714" style="255" customWidth="1"/>
    <col min="36" max="38" width="15" style="255" customWidth="1"/>
    <col min="39" max="39" width="14.2857142857143" style="256" customWidth="1"/>
    <col min="40" max="40" width="14.4285714285714" style="253" customWidth="1"/>
    <col min="41" max="41" width="14.7142857142857" style="253" customWidth="1"/>
    <col min="42" max="42" width="14" style="253" customWidth="1"/>
    <col min="43" max="43" width="9.71428571428571" style="253" customWidth="1"/>
    <col min="44" max="44" width="11.1428571428571" style="253" customWidth="1"/>
    <col min="45" max="45" width="12.1428571428571" style="253" customWidth="1"/>
    <col min="46" max="46" width="6.42857142857143" style="253" bestFit="1" customWidth="1"/>
    <col min="47" max="51" width="9.14285714285714" style="253"/>
    <col min="52" max="52" width="6.42857142857143" style="253" bestFit="1" customWidth="1"/>
    <col min="53" max="16384" width="9.14285714285714" style="253"/>
  </cols>
  <sheetData>
    <row r="1" ht="164.25" customHeight="1"/>
    <row r="2" ht="23.25" customHeight="1" thickBot="1"/>
    <row r="3" spans="2:39" ht="25.5" customHeight="1" thickBot="1">
      <c r="B3" s="842" t="s">
        <v>149</v>
      </c>
      <c r="C3" s="257" t="s">
        <v>153</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2:39" ht="24" customHeight="1" thickBot="1">
      <c r="B4" s="842"/>
      <c r="C4" s="261" t="s">
        <v>150</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2:39" ht="29.25" customHeight="1" thickBot="1">
      <c r="B5" s="555"/>
      <c r="C5" s="839" t="s">
        <v>467</v>
      </c>
      <c r="D5" s="84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2: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2:38" ht="70.5" customHeight="1">
      <c r="B7" s="842" t="s">
        <v>426</v>
      </c>
      <c r="C7" s="843" t="s">
        <v>529</v>
      </c>
      <c r="D7" s="843"/>
      <c r="E7" s="843"/>
      <c r="F7" s="843"/>
      <c r="G7" s="843"/>
      <c r="H7" s="843"/>
      <c r="I7" s="843"/>
      <c r="J7" s="843"/>
      <c r="K7" s="843"/>
      <c r="L7" s="843"/>
      <c r="M7" s="843"/>
      <c r="N7" s="843"/>
      <c r="O7" s="843"/>
      <c r="P7" s="843"/>
      <c r="Q7" s="843"/>
      <c r="R7" s="843"/>
      <c r="S7" s="843"/>
      <c r="T7" s="843"/>
      <c r="U7" s="843"/>
      <c r="V7" s="843"/>
      <c r="W7" s="843"/>
      <c r="X7" s="843"/>
      <c r="Y7" s="596"/>
      <c r="Z7" s="596"/>
      <c r="AA7" s="596"/>
      <c r="AB7" s="596"/>
      <c r="AC7" s="596"/>
      <c r="AD7" s="596"/>
      <c r="AE7" s="270"/>
      <c r="AF7" s="270"/>
      <c r="AG7" s="270"/>
      <c r="AH7" s="270"/>
      <c r="AI7" s="270"/>
      <c r="AJ7" s="270"/>
      <c r="AK7" s="270"/>
      <c r="AL7" s="270"/>
    </row>
    <row r="8" spans="1:39" s="271" customFormat="1" ht="58.5" customHeight="1">
      <c r="A8" s="507"/>
      <c r="B8" s="842"/>
      <c r="C8" s="843" t="s">
        <v>483</v>
      </c>
      <c r="D8" s="843"/>
      <c r="E8" s="843"/>
      <c r="F8" s="843"/>
      <c r="G8" s="843"/>
      <c r="H8" s="843"/>
      <c r="I8" s="843"/>
      <c r="J8" s="843"/>
      <c r="K8" s="843"/>
      <c r="L8" s="843"/>
      <c r="M8" s="843"/>
      <c r="N8" s="843"/>
      <c r="O8" s="843"/>
      <c r="P8" s="843"/>
      <c r="Q8" s="843"/>
      <c r="R8" s="843"/>
      <c r="S8" s="843"/>
      <c r="T8" s="843"/>
      <c r="U8" s="843"/>
      <c r="V8" s="843"/>
      <c r="W8" s="843"/>
      <c r="X8" s="843"/>
      <c r="Y8" s="596"/>
      <c r="Z8" s="596"/>
      <c r="AA8" s="596"/>
      <c r="AB8" s="596"/>
      <c r="AC8" s="596"/>
      <c r="AD8" s="596"/>
      <c r="AE8" s="272"/>
      <c r="AF8" s="255"/>
      <c r="AG8" s="255"/>
      <c r="AH8" s="255"/>
      <c r="AI8" s="255"/>
      <c r="AJ8" s="255"/>
      <c r="AK8" s="255"/>
      <c r="AL8" s="255"/>
      <c r="AM8" s="256"/>
    </row>
    <row r="9" spans="1:39" s="271" customFormat="1" ht="57.75" customHeight="1">
      <c r="A9" s="507"/>
      <c r="B9" s="273"/>
      <c r="C9" s="843" t="s">
        <v>482</v>
      </c>
      <c r="D9" s="843"/>
      <c r="E9" s="843"/>
      <c r="F9" s="843"/>
      <c r="G9" s="843"/>
      <c r="H9" s="843"/>
      <c r="I9" s="843"/>
      <c r="J9" s="843"/>
      <c r="K9" s="843"/>
      <c r="L9" s="843"/>
      <c r="M9" s="843"/>
      <c r="N9" s="843"/>
      <c r="O9" s="843"/>
      <c r="P9" s="843"/>
      <c r="Q9" s="843"/>
      <c r="R9" s="843"/>
      <c r="S9" s="843"/>
      <c r="T9" s="843"/>
      <c r="U9" s="843"/>
      <c r="V9" s="843"/>
      <c r="W9" s="843"/>
      <c r="X9" s="843"/>
      <c r="Y9" s="596"/>
      <c r="Z9" s="596"/>
      <c r="AA9" s="596"/>
      <c r="AB9" s="596"/>
      <c r="AC9" s="596"/>
      <c r="AD9" s="596"/>
      <c r="AE9" s="272"/>
      <c r="AF9" s="255"/>
      <c r="AG9" s="255"/>
      <c r="AH9" s="255"/>
      <c r="AI9" s="255"/>
      <c r="AJ9" s="255"/>
      <c r="AK9" s="255"/>
      <c r="AL9" s="255"/>
      <c r="AM9" s="256"/>
    </row>
    <row r="10" spans="2:38" ht="41.25" customHeight="1">
      <c r="B10" s="275"/>
      <c r="C10" s="843" t="s">
        <v>532</v>
      </c>
      <c r="D10" s="843"/>
      <c r="E10" s="843"/>
      <c r="F10" s="843"/>
      <c r="G10" s="843"/>
      <c r="H10" s="843"/>
      <c r="I10" s="843"/>
      <c r="J10" s="843"/>
      <c r="K10" s="843"/>
      <c r="L10" s="843"/>
      <c r="M10" s="843"/>
      <c r="N10" s="843"/>
      <c r="O10" s="843"/>
      <c r="P10" s="843"/>
      <c r="Q10" s="843"/>
      <c r="R10" s="843"/>
      <c r="S10" s="843"/>
      <c r="T10" s="843"/>
      <c r="U10" s="843"/>
      <c r="V10" s="843"/>
      <c r="W10" s="843"/>
      <c r="X10" s="843"/>
      <c r="Y10" s="596"/>
      <c r="Z10" s="596"/>
      <c r="AA10" s="596"/>
      <c r="AB10" s="596"/>
      <c r="AC10" s="596"/>
      <c r="AD10" s="596"/>
      <c r="AE10" s="272"/>
      <c r="AF10" s="276"/>
      <c r="AG10" s="276"/>
      <c r="AH10" s="276"/>
      <c r="AI10" s="276"/>
      <c r="AJ10" s="276"/>
      <c r="AK10" s="276"/>
      <c r="AL10" s="276"/>
    </row>
    <row r="11" spans="3:39" ht="53.25" customHeight="1">
      <c r="C11" s="843" t="s">
        <v>518</v>
      </c>
      <c r="D11" s="843"/>
      <c r="E11" s="843"/>
      <c r="F11" s="843"/>
      <c r="G11" s="843"/>
      <c r="H11" s="843"/>
      <c r="I11" s="843"/>
      <c r="J11" s="843"/>
      <c r="K11" s="843"/>
      <c r="L11" s="843"/>
      <c r="M11" s="843"/>
      <c r="N11" s="843"/>
      <c r="O11" s="843"/>
      <c r="P11" s="843"/>
      <c r="Q11" s="843"/>
      <c r="R11" s="843"/>
      <c r="S11" s="843"/>
      <c r="T11" s="843"/>
      <c r="U11" s="843"/>
      <c r="V11" s="843"/>
      <c r="W11" s="843"/>
      <c r="X11" s="843"/>
      <c r="Y11" s="596"/>
      <c r="Z11" s="596"/>
      <c r="AA11" s="596"/>
      <c r="AB11" s="596"/>
      <c r="AC11" s="596"/>
      <c r="AD11" s="596"/>
      <c r="AE11" s="272"/>
      <c r="AF11" s="276"/>
      <c r="AG11" s="276"/>
      <c r="AH11" s="276"/>
      <c r="AI11" s="276"/>
      <c r="AJ11" s="276"/>
      <c r="AK11" s="276"/>
      <c r="AL11" s="276"/>
      <c r="AM11" s="253"/>
    </row>
    <row r="12" spans="3: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2:39" ht="20.25" customHeight="1">
      <c r="B13" s="842" t="s">
        <v>446</v>
      </c>
      <c r="C13" s="581" t="s">
        <v>441</v>
      </c>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272"/>
      <c r="AF13" s="276"/>
      <c r="AG13" s="276"/>
      <c r="AH13" s="276"/>
      <c r="AI13" s="276"/>
      <c r="AJ13" s="276"/>
      <c r="AK13" s="276"/>
      <c r="AL13" s="276"/>
      <c r="AM13" s="253"/>
    </row>
    <row r="14" spans="2:39" ht="20.25" customHeight="1">
      <c r="B14" s="842"/>
      <c r="C14" s="581" t="s">
        <v>442</v>
      </c>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272"/>
      <c r="AF14" s="276"/>
      <c r="AG14" s="276"/>
      <c r="AH14" s="276"/>
      <c r="AI14" s="276"/>
      <c r="AJ14" s="276"/>
      <c r="AK14" s="276"/>
      <c r="AL14" s="276"/>
      <c r="AM14" s="253"/>
    </row>
    <row r="15" spans="3:39" ht="20.25" customHeight="1">
      <c r="C15" s="581" t="s">
        <v>443</v>
      </c>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272"/>
      <c r="AF15" s="276"/>
      <c r="AG15" s="276"/>
      <c r="AH15" s="276"/>
      <c r="AI15" s="276"/>
      <c r="AJ15" s="276"/>
      <c r="AK15" s="276"/>
      <c r="AL15" s="276"/>
      <c r="AM15" s="253"/>
    </row>
    <row r="16" spans="3:39" ht="20.25" customHeight="1">
      <c r="C16" s="581" t="s">
        <v>444</v>
      </c>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272"/>
      <c r="AF16" s="276"/>
      <c r="AG16" s="276"/>
      <c r="AH16" s="276"/>
      <c r="AI16" s="276"/>
      <c r="AJ16" s="276"/>
      <c r="AK16" s="276"/>
      <c r="AL16" s="276"/>
      <c r="AM16" s="253"/>
    </row>
    <row r="17" spans="2:25"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2:39" ht="15.75">
      <c r="B18" s="280" t="s">
        <v>213</v>
      </c>
      <c r="C18" s="281"/>
      <c r="E18" s="580"/>
      <c r="O18" s="281"/>
      <c r="Y18" s="270"/>
      <c r="Z18" s="267"/>
      <c r="AA18" s="267"/>
      <c r="AB18" s="267"/>
      <c r="AC18" s="267"/>
      <c r="AD18" s="267"/>
      <c r="AE18" s="267"/>
      <c r="AF18" s="267"/>
      <c r="AG18" s="267"/>
      <c r="AH18" s="267"/>
      <c r="AI18" s="267"/>
      <c r="AJ18" s="267"/>
      <c r="AK18" s="267"/>
      <c r="AL18" s="267"/>
      <c r="AM18" s="282"/>
    </row>
    <row r="19" spans="1:39" s="283" customFormat="1" ht="36" customHeight="1">
      <c r="A19" s="507"/>
      <c r="B19" s="844" t="s">
        <v>189</v>
      </c>
      <c r="C19" s="846" t="s">
        <v>33</v>
      </c>
      <c r="D19" s="284" t="s">
        <v>350</v>
      </c>
      <c r="E19" s="848" t="s">
        <v>187</v>
      </c>
      <c r="F19" s="849"/>
      <c r="G19" s="849"/>
      <c r="H19" s="849"/>
      <c r="I19" s="849"/>
      <c r="J19" s="849"/>
      <c r="K19" s="849"/>
      <c r="L19" s="849"/>
      <c r="M19" s="850"/>
      <c r="N19" s="854" t="s">
        <v>191</v>
      </c>
      <c r="O19" s="284" t="s">
        <v>351</v>
      </c>
      <c r="P19" s="848" t="s">
        <v>190</v>
      </c>
      <c r="Q19" s="849"/>
      <c r="R19" s="849"/>
      <c r="S19" s="849"/>
      <c r="T19" s="849"/>
      <c r="U19" s="849"/>
      <c r="V19" s="849"/>
      <c r="W19" s="849"/>
      <c r="X19" s="850"/>
      <c r="Y19" s="851" t="s">
        <v>215</v>
      </c>
      <c r="Z19" s="852"/>
      <c r="AA19" s="852"/>
      <c r="AB19" s="852"/>
      <c r="AC19" s="852"/>
      <c r="AD19" s="852"/>
      <c r="AE19" s="852"/>
      <c r="AF19" s="852"/>
      <c r="AG19" s="852"/>
      <c r="AH19" s="852"/>
      <c r="AI19" s="852"/>
      <c r="AJ19" s="852"/>
      <c r="AK19" s="852"/>
      <c r="AL19" s="852"/>
      <c r="AM19" s="853"/>
    </row>
    <row r="20" spans="1:39" s="283" customFormat="1" ht="59.25" customHeight="1">
      <c r="A20" s="507"/>
      <c r="B20" s="845"/>
      <c r="C20" s="847"/>
      <c r="D20" s="285">
        <v>2011</v>
      </c>
      <c r="E20" s="285">
        <v>2012</v>
      </c>
      <c r="F20" s="285">
        <v>2013</v>
      </c>
      <c r="G20" s="285">
        <v>2014</v>
      </c>
      <c r="H20" s="285">
        <v>2015</v>
      </c>
      <c r="I20" s="285">
        <v>2016</v>
      </c>
      <c r="J20" s="285">
        <v>2017</v>
      </c>
      <c r="K20" s="285">
        <v>2018</v>
      </c>
      <c r="L20" s="285">
        <v>2019</v>
      </c>
      <c r="M20" s="285">
        <v>2020</v>
      </c>
      <c r="N20" s="85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Unmetered Scattered Load</v>
      </c>
      <c r="AC20" s="286" t="str">
        <f>'1.  LRAMVA Summary'!H52</f>
        <v>Sentinel Lighting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7">
        <v>1</v>
      </c>
      <c r="B22" s="294" t="s">
        <v>1</v>
      </c>
      <c r="C22" s="291" t="s">
        <v>25</v>
      </c>
      <c r="D22" s="295">
        <v>115082.76700000001</v>
      </c>
      <c r="E22" s="295">
        <v>115082.76727274369</v>
      </c>
      <c r="F22" s="295">
        <v>115082.76727274369</v>
      </c>
      <c r="G22" s="295">
        <v>114576.61676993429</v>
      </c>
      <c r="H22" s="295">
        <v>81087.640290048599</v>
      </c>
      <c r="I22" s="295">
        <v>0</v>
      </c>
      <c r="J22" s="295">
        <v>0</v>
      </c>
      <c r="K22" s="295"/>
      <c r="L22" s="295"/>
      <c r="M22" s="295"/>
      <c r="N22" s="291">
        <v>12</v>
      </c>
      <c r="O22" s="295">
        <v>17.12</v>
      </c>
      <c r="P22" s="295">
        <v>17.120294687905101</v>
      </c>
      <c r="Q22" s="295">
        <v>17.120294687905101</v>
      </c>
      <c r="R22" s="295">
        <v>16.554291891264533</v>
      </c>
      <c r="S22" s="295">
        <v>10.66138051226908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7"/>
      <c r="B23" s="294" t="s">
        <v>192</v>
      </c>
      <c r="C23" s="291" t="s">
        <v>141</v>
      </c>
      <c r="D23" s="295"/>
      <c r="E23" s="295"/>
      <c r="F23" s="295"/>
      <c r="G23" s="295"/>
      <c r="H23" s="295"/>
      <c r="I23" s="295"/>
      <c r="J23" s="295"/>
      <c r="K23" s="295"/>
      <c r="L23" s="295"/>
      <c r="M23" s="295"/>
      <c r="N23" s="467">
        <v>12</v>
      </c>
      <c r="O23" s="295"/>
      <c r="P23" s="295"/>
      <c r="Q23" s="295"/>
      <c r="R23" s="295"/>
      <c r="S23" s="295"/>
      <c r="T23" s="295"/>
      <c r="U23" s="295"/>
      <c r="V23" s="295"/>
      <c r="W23" s="295"/>
      <c r="X23" s="295"/>
      <c r="Y23" s="411">
        <v>1</v>
      </c>
      <c r="Z23" s="411">
        <f>Z22</f>
        <v>0</v>
      </c>
      <c r="AA23" s="411">
        <f t="shared" si="0" ref="AA23:AL23">AA22</f>
        <v>0</v>
      </c>
      <c r="AB23" s="411">
        <f>AB22</f>
        <v>0</v>
      </c>
      <c r="AC23" s="411">
        <f>AC22</f>
        <v>0</v>
      </c>
      <c r="AD23" s="411">
        <f>AD22</f>
        <v>0</v>
      </c>
      <c r="AE23" s="411">
        <f>AE22</f>
        <v>0</v>
      </c>
      <c r="AF23" s="411">
        <f>AF22</f>
        <v>0</v>
      </c>
      <c r="AG23" s="411">
        <f>AG22</f>
        <v>0</v>
      </c>
      <c r="AH23" s="411">
        <f>AH22</f>
        <v>0</v>
      </c>
      <c r="AI23" s="411">
        <f>AI22</f>
        <v>0</v>
      </c>
      <c r="AJ23" s="411">
        <f>AJ22</f>
        <v>0</v>
      </c>
      <c r="AK23" s="411">
        <f>AK22</f>
        <v>0</v>
      </c>
      <c r="AL23" s="411">
        <f>AL22</f>
        <v>0</v>
      </c>
      <c r="AM23" s="297"/>
    </row>
    <row r="24" spans="1:39" s="303" customFormat="1" ht="15.75"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7">
        <v>2</v>
      </c>
      <c r="B25" s="294" t="s">
        <v>2</v>
      </c>
      <c r="C25" s="291" t="s">
        <v>25</v>
      </c>
      <c r="D25" s="295">
        <v>9081.2369999999992</v>
      </c>
      <c r="E25" s="295">
        <v>9081.2369059730336</v>
      </c>
      <c r="F25" s="295">
        <v>9081.2369059730336</v>
      </c>
      <c r="G25" s="295">
        <v>7115.9732192403744</v>
      </c>
      <c r="H25" s="295">
        <v>0</v>
      </c>
      <c r="I25" s="295">
        <v>0</v>
      </c>
      <c r="J25" s="295">
        <v>0</v>
      </c>
      <c r="K25" s="295"/>
      <c r="L25" s="295"/>
      <c r="M25" s="295"/>
      <c r="N25" s="291">
        <v>12</v>
      </c>
      <c r="O25" s="295">
        <v>6.1890000000000001</v>
      </c>
      <c r="P25" s="295">
        <v>6.1885291756214489</v>
      </c>
      <c r="Q25" s="295">
        <v>6.1885291756214489</v>
      </c>
      <c r="R25" s="295">
        <v>3.9908730700703763</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7"/>
      <c r="B26" s="294" t="s">
        <v>192</v>
      </c>
      <c r="C26" s="291" t="s">
        <v>141</v>
      </c>
      <c r="D26" s="295"/>
      <c r="E26" s="295"/>
      <c r="F26" s="295"/>
      <c r="G26" s="295"/>
      <c r="H26" s="295"/>
      <c r="I26" s="295"/>
      <c r="J26" s="295"/>
      <c r="K26" s="295"/>
      <c r="L26" s="295"/>
      <c r="M26" s="295"/>
      <c r="N26" s="467">
        <v>12</v>
      </c>
      <c r="O26" s="295"/>
      <c r="P26" s="295"/>
      <c r="Q26" s="295"/>
      <c r="R26" s="295"/>
      <c r="S26" s="295"/>
      <c r="T26" s="295"/>
      <c r="U26" s="295"/>
      <c r="V26" s="295"/>
      <c r="W26" s="295"/>
      <c r="X26" s="295"/>
      <c r="Y26" s="411">
        <v>1</v>
      </c>
      <c r="Z26" s="411">
        <f>Z25</f>
        <v>0</v>
      </c>
      <c r="AA26" s="411">
        <f t="shared" si="1" ref="AA26:AL26">AA25</f>
        <v>0</v>
      </c>
      <c r="AB26" s="411">
        <f>AB25</f>
        <v>0</v>
      </c>
      <c r="AC26" s="411">
        <f>AC25</f>
        <v>0</v>
      </c>
      <c r="AD26" s="411">
        <f>AD25</f>
        <v>0</v>
      </c>
      <c r="AE26" s="411">
        <f>AE25</f>
        <v>0</v>
      </c>
      <c r="AF26" s="411">
        <f>AF25</f>
        <v>0</v>
      </c>
      <c r="AG26" s="411">
        <f>AG25</f>
        <v>0</v>
      </c>
      <c r="AH26" s="411">
        <f>AH25</f>
        <v>0</v>
      </c>
      <c r="AI26" s="411">
        <f>AI25</f>
        <v>0</v>
      </c>
      <c r="AJ26" s="411">
        <f>AJ25</f>
        <v>0</v>
      </c>
      <c r="AK26" s="411">
        <f>AK25</f>
        <v>0</v>
      </c>
      <c r="AL26" s="411">
        <f>AL25</f>
        <v>0</v>
      </c>
      <c r="AM26" s="297"/>
    </row>
    <row r="27" spans="1:39" s="303" customFormat="1" ht="15.75"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7">
        <v>3</v>
      </c>
      <c r="B28" s="294" t="s">
        <v>3</v>
      </c>
      <c r="C28" s="291" t="s">
        <v>25</v>
      </c>
      <c r="D28" s="295">
        <v>302460.49699999997</v>
      </c>
      <c r="E28" s="295">
        <v>302460.49723637302</v>
      </c>
      <c r="F28" s="295">
        <v>302460.49723637302</v>
      </c>
      <c r="G28" s="295">
        <v>302460.49723637302</v>
      </c>
      <c r="H28" s="295">
        <v>302460.49723637302</v>
      </c>
      <c r="I28" s="295">
        <v>302460.49723637302</v>
      </c>
      <c r="J28" s="295">
        <v>302460.49723637302</v>
      </c>
      <c r="K28" s="295">
        <v>302460.49723637302</v>
      </c>
      <c r="L28" s="295">
        <v>302460.49723637302</v>
      </c>
      <c r="M28" s="295">
        <v>302460.49723637302</v>
      </c>
      <c r="N28" s="291">
        <v>12</v>
      </c>
      <c r="O28" s="295">
        <v>148.131</v>
      </c>
      <c r="P28" s="295">
        <v>148.13136423291519</v>
      </c>
      <c r="Q28" s="295">
        <v>148.13136423291519</v>
      </c>
      <c r="R28" s="295">
        <v>148.13136423291519</v>
      </c>
      <c r="S28" s="295">
        <v>148.13136423291519</v>
      </c>
      <c r="T28" s="295">
        <v>148.13136423291519</v>
      </c>
      <c r="U28" s="295">
        <v>148.13136423291519</v>
      </c>
      <c r="V28" s="295">
        <v>148.13136423291519</v>
      </c>
      <c r="W28" s="295">
        <v>148.13136423291519</v>
      </c>
      <c r="X28" s="295">
        <v>148.13136423291519</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7"/>
      <c r="B29" s="294" t="s">
        <v>192</v>
      </c>
      <c r="C29" s="291" t="s">
        <v>141</v>
      </c>
      <c r="D29" s="295">
        <v>-30798.384999999998</v>
      </c>
      <c r="E29" s="295">
        <v>-30798.385438083456</v>
      </c>
      <c r="F29" s="295">
        <v>-30798.385438083456</v>
      </c>
      <c r="G29" s="295">
        <v>-30798.385438083456</v>
      </c>
      <c r="H29" s="295">
        <v>-30798.385438083456</v>
      </c>
      <c r="I29" s="295">
        <v>-30798.385438083456</v>
      </c>
      <c r="J29" s="295">
        <v>-30798.385438083456</v>
      </c>
      <c r="K29" s="295"/>
      <c r="L29" s="295"/>
      <c r="M29" s="295"/>
      <c r="N29" s="467">
        <v>12</v>
      </c>
      <c r="O29" s="295">
        <v>-15.326000000000001</v>
      </c>
      <c r="P29" s="295">
        <v>-15.326012458285222</v>
      </c>
      <c r="Q29" s="295">
        <v>-15.326012458285222</v>
      </c>
      <c r="R29" s="295">
        <v>-15.326012458285222</v>
      </c>
      <c r="S29" s="295">
        <v>-15.326012458285222</v>
      </c>
      <c r="T29" s="295">
        <v>-15.326012458285222</v>
      </c>
      <c r="U29" s="295">
        <v>-15.326012458285222</v>
      </c>
      <c r="V29" s="295"/>
      <c r="W29" s="295"/>
      <c r="X29" s="295"/>
      <c r="Y29" s="411">
        <v>1</v>
      </c>
      <c r="Z29" s="411">
        <f>Z28</f>
        <v>0</v>
      </c>
      <c r="AA29" s="411">
        <f t="shared" si="2" ref="AA29:AL29">AA28</f>
        <v>0</v>
      </c>
      <c r="AB29" s="411">
        <f>AB28</f>
        <v>0</v>
      </c>
      <c r="AC29" s="411">
        <f>AC28</f>
        <v>0</v>
      </c>
      <c r="AD29" s="411">
        <f>AD28</f>
        <v>0</v>
      </c>
      <c r="AE29" s="411">
        <f>AE28</f>
        <v>0</v>
      </c>
      <c r="AF29" s="411">
        <f>AF28</f>
        <v>0</v>
      </c>
      <c r="AG29" s="411">
        <f>AG28</f>
        <v>0</v>
      </c>
      <c r="AH29" s="411">
        <f>AH28</f>
        <v>0</v>
      </c>
      <c r="AI29" s="411">
        <f>AI28</f>
        <v>0</v>
      </c>
      <c r="AJ29" s="411">
        <f>AJ28</f>
        <v>0</v>
      </c>
      <c r="AK29" s="411">
        <f>AK28</f>
        <v>0</v>
      </c>
      <c r="AL29" s="411">
        <f>AL28</f>
        <v>0</v>
      </c>
      <c r="AM29" s="297"/>
    </row>
    <row r="30" spans="1:39" s="283" customFormat="1" ht="15"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7">
        <v>4</v>
      </c>
      <c r="B31" s="294" t="s">
        <v>4</v>
      </c>
      <c r="C31" s="291" t="s">
        <v>25</v>
      </c>
      <c r="D31" s="295">
        <v>166009.58799999999</v>
      </c>
      <c r="E31" s="295">
        <v>166009.58775958544</v>
      </c>
      <c r="F31" s="295">
        <v>166009.58775958544</v>
      </c>
      <c r="G31" s="295">
        <v>166009.58775958544</v>
      </c>
      <c r="H31" s="295">
        <v>152836.96672543761</v>
      </c>
      <c r="I31" s="295">
        <v>138446.43311524554</v>
      </c>
      <c r="J31" s="295">
        <v>109025.09969543018</v>
      </c>
      <c r="K31" s="295">
        <v>108238.20652934878</v>
      </c>
      <c r="L31" s="295">
        <v>135801.36117368867</v>
      </c>
      <c r="M31" s="295">
        <v>53073.143743953588</v>
      </c>
      <c r="N31" s="291">
        <v>12</v>
      </c>
      <c r="O31" s="295">
        <v>10.294000000000001</v>
      </c>
      <c r="P31" s="295">
        <v>10.293553994848136</v>
      </c>
      <c r="Q31" s="295">
        <v>10.293553994848136</v>
      </c>
      <c r="R31" s="295">
        <v>10.293553994848136</v>
      </c>
      <c r="S31" s="295">
        <v>9.6836227803784638</v>
      </c>
      <c r="T31" s="295">
        <v>9.0172986206704184</v>
      </c>
      <c r="U31" s="295">
        <v>7.6550040873694316</v>
      </c>
      <c r="V31" s="295">
        <v>7.5651761003738391</v>
      </c>
      <c r="W31" s="295">
        <v>8.8414314745515572</v>
      </c>
      <c r="X31" s="295">
        <v>5.0108709507936666</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7"/>
      <c r="B32" s="294" t="s">
        <v>192</v>
      </c>
      <c r="C32" s="291" t="s">
        <v>141</v>
      </c>
      <c r="D32" s="295">
        <v>2395</v>
      </c>
      <c r="E32" s="295">
        <v>2395</v>
      </c>
      <c r="F32" s="295">
        <v>2395</v>
      </c>
      <c r="G32" s="295">
        <v>2395</v>
      </c>
      <c r="H32" s="295">
        <v>2204.9602089099071</v>
      </c>
      <c r="I32" s="295">
        <v>1997.3497421799821</v>
      </c>
      <c r="J32" s="295">
        <v>1572.8917666412217</v>
      </c>
      <c r="K32" s="295"/>
      <c r="L32" s="295"/>
      <c r="M32" s="295"/>
      <c r="N32" s="467">
        <v>12</v>
      </c>
      <c r="O32" s="295">
        <v>0.14000000000000001</v>
      </c>
      <c r="P32" s="295">
        <v>0.13985964876365331</v>
      </c>
      <c r="Q32" s="295">
        <v>0.13985964876365331</v>
      </c>
      <c r="R32" s="295">
        <v>0.13985964876365331</v>
      </c>
      <c r="S32" s="295">
        <v>0.13985964876365331</v>
      </c>
      <c r="T32" s="295">
        <v>0.13028823656693528</v>
      </c>
      <c r="U32" s="295">
        <v>0</v>
      </c>
      <c r="V32" s="295"/>
      <c r="W32" s="295"/>
      <c r="X32" s="295"/>
      <c r="Y32" s="411">
        <v>1</v>
      </c>
      <c r="Z32" s="411">
        <f>Z31</f>
        <v>0</v>
      </c>
      <c r="AA32" s="411">
        <f t="shared" si="3" ref="AA32:AL32">AA31</f>
        <v>0</v>
      </c>
      <c r="AB32" s="411">
        <f>AB31</f>
        <v>0</v>
      </c>
      <c r="AC32" s="411">
        <f>AC31</f>
        <v>0</v>
      </c>
      <c r="AD32" s="411">
        <f>AD31</f>
        <v>0</v>
      </c>
      <c r="AE32" s="411">
        <f>AE31</f>
        <v>0</v>
      </c>
      <c r="AF32" s="411">
        <f>AF31</f>
        <v>0</v>
      </c>
      <c r="AG32" s="411">
        <f>AG31</f>
        <v>0</v>
      </c>
      <c r="AH32" s="411">
        <f>AH31</f>
        <v>0</v>
      </c>
      <c r="AI32" s="411">
        <f>AI31</f>
        <v>0</v>
      </c>
      <c r="AJ32" s="411">
        <f>AJ31</f>
        <v>0</v>
      </c>
      <c r="AK32" s="411">
        <f>AK31</f>
        <v>0</v>
      </c>
      <c r="AL32" s="411">
        <f>AL31</f>
        <v>0</v>
      </c>
      <c r="AM32" s="297"/>
    </row>
    <row r="33" spans="1:39" s="283" customFormat="1" ht="15"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7">
        <v>5</v>
      </c>
      <c r="B34" s="294" t="s">
        <v>5</v>
      </c>
      <c r="C34" s="291" t="s">
        <v>25</v>
      </c>
      <c r="D34" s="295">
        <v>255303.008</v>
      </c>
      <c r="E34" s="295">
        <v>255303.00833704518</v>
      </c>
      <c r="F34" s="295">
        <v>255303.00833704518</v>
      </c>
      <c r="G34" s="295">
        <v>255303.00833704518</v>
      </c>
      <c r="H34" s="295">
        <v>233328.1478775421</v>
      </c>
      <c r="I34" s="295">
        <v>209321.53847141218</v>
      </c>
      <c r="J34" s="295">
        <v>157815.09609244755</v>
      </c>
      <c r="K34" s="295">
        <v>157239.39294913824</v>
      </c>
      <c r="L34" s="295">
        <v>203220.86281477133</v>
      </c>
      <c r="M34" s="295">
        <v>65211.803769563216</v>
      </c>
      <c r="N34" s="291">
        <v>12</v>
      </c>
      <c r="O34" s="295">
        <v>14.608000000000001</v>
      </c>
      <c r="P34" s="295">
        <v>14.607805257431183</v>
      </c>
      <c r="Q34" s="295">
        <v>14.607805257431183</v>
      </c>
      <c r="R34" s="295">
        <v>14.607805257431183</v>
      </c>
      <c r="S34" s="295">
        <v>13.590304390054762</v>
      </c>
      <c r="T34" s="295">
        <v>12.478727552580883</v>
      </c>
      <c r="U34" s="295">
        <v>10.09382732112543</v>
      </c>
      <c r="V34" s="295">
        <v>10.028107784217973</v>
      </c>
      <c r="W34" s="295">
        <v>12.157185489068276</v>
      </c>
      <c r="X34" s="295">
        <v>5.7669589143381383</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7"/>
      <c r="B35" s="294" t="s">
        <v>192</v>
      </c>
      <c r="C35" s="291" t="s">
        <v>141</v>
      </c>
      <c r="D35" s="295">
        <v>18968.161</v>
      </c>
      <c r="E35" s="295">
        <v>18968.160980307755</v>
      </c>
      <c r="F35" s="295">
        <v>18968.160980307755</v>
      </c>
      <c r="G35" s="295">
        <v>18968.160980307755</v>
      </c>
      <c r="H35" s="295">
        <v>18968.160980307755</v>
      </c>
      <c r="I35" s="295">
        <v>17236.62137320004</v>
      </c>
      <c r="J35" s="295">
        <v>9305.8649553673386</v>
      </c>
      <c r="K35" s="295"/>
      <c r="L35" s="295"/>
      <c r="M35" s="295"/>
      <c r="N35" s="467">
        <v>12</v>
      </c>
      <c r="O35" s="295">
        <v>0.93700000000000006</v>
      </c>
      <c r="P35" s="295">
        <v>0.93706682916071959</v>
      </c>
      <c r="Q35" s="295">
        <v>0.93706682916071959</v>
      </c>
      <c r="R35" s="295">
        <v>0.93706682916071959</v>
      </c>
      <c r="S35" s="295">
        <v>0.93706682916071959</v>
      </c>
      <c r="T35" s="295">
        <v>0.85689143713146954</v>
      </c>
      <c r="U35" s="295">
        <v>0.4896740184376368</v>
      </c>
      <c r="V35" s="295"/>
      <c r="W35" s="295"/>
      <c r="X35" s="295"/>
      <c r="Y35" s="411">
        <v>1</v>
      </c>
      <c r="Z35" s="411">
        <f>Z34</f>
        <v>0</v>
      </c>
      <c r="AA35" s="411">
        <f t="shared" si="4" ref="AA35:AL35">AA34</f>
        <v>0</v>
      </c>
      <c r="AB35" s="411">
        <f>AB34</f>
        <v>0</v>
      </c>
      <c r="AC35" s="411">
        <f>AC34</f>
        <v>0</v>
      </c>
      <c r="AD35" s="411">
        <f>AD34</f>
        <v>0</v>
      </c>
      <c r="AE35" s="411">
        <f>AE34</f>
        <v>0</v>
      </c>
      <c r="AF35" s="411">
        <f>AF34</f>
        <v>0</v>
      </c>
      <c r="AG35" s="411">
        <f>AG34</f>
        <v>0</v>
      </c>
      <c r="AH35" s="411">
        <f>AH34</f>
        <v>0</v>
      </c>
      <c r="AI35" s="411">
        <f>AI34</f>
        <v>0</v>
      </c>
      <c r="AJ35" s="411">
        <f>AJ34</f>
        <v>0</v>
      </c>
      <c r="AK35" s="411">
        <f>AK34</f>
        <v>0</v>
      </c>
      <c r="AL35" s="411">
        <f>AL34</f>
        <v>0</v>
      </c>
      <c r="AM35" s="297"/>
    </row>
    <row r="36" spans="1:39" s="283" customFormat="1" ht="15"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7">
        <v>6</v>
      </c>
      <c r="B37" s="294" t="s">
        <v>6</v>
      </c>
      <c r="C37" s="291" t="s">
        <v>25</v>
      </c>
      <c r="D37" s="295"/>
      <c r="E37" s="295"/>
      <c r="F37" s="295"/>
      <c r="G37" s="295"/>
      <c r="H37" s="295"/>
      <c r="I37" s="295"/>
      <c r="J37" s="295"/>
      <c r="K37" s="295"/>
      <c r="L37" s="295"/>
      <c r="M37" s="295"/>
      <c r="N37" s="291">
        <v>12</v>
      </c>
      <c r="O37" s="295"/>
      <c r="P37" s="295"/>
      <c r="Q37" s="295"/>
      <c r="R37" s="295"/>
      <c r="S37" s="295"/>
      <c r="T37" s="295"/>
      <c r="U37" s="295"/>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7"/>
      <c r="B38" s="294" t="s">
        <v>192</v>
      </c>
      <c r="C38" s="291" t="s">
        <v>141</v>
      </c>
      <c r="D38" s="295"/>
      <c r="E38" s="295"/>
      <c r="F38" s="295"/>
      <c r="G38" s="295"/>
      <c r="H38" s="295"/>
      <c r="I38" s="295"/>
      <c r="J38" s="295"/>
      <c r="K38" s="295"/>
      <c r="L38" s="295"/>
      <c r="M38" s="295"/>
      <c r="N38" s="467">
        <v>12</v>
      </c>
      <c r="O38" s="295"/>
      <c r="P38" s="295"/>
      <c r="Q38" s="295"/>
      <c r="R38" s="295"/>
      <c r="S38" s="295"/>
      <c r="T38" s="295"/>
      <c r="U38" s="295"/>
      <c r="V38" s="295"/>
      <c r="W38" s="295"/>
      <c r="X38" s="295"/>
      <c r="Y38" s="411">
        <v>1</v>
      </c>
      <c r="Z38" s="411">
        <f>Z37</f>
        <v>0</v>
      </c>
      <c r="AA38" s="411">
        <f t="shared" si="5" ref="AA38:AL38">AA37</f>
        <v>0</v>
      </c>
      <c r="AB38" s="411">
        <f>AB37</f>
        <v>0</v>
      </c>
      <c r="AC38" s="411">
        <f>AC37</f>
        <v>0</v>
      </c>
      <c r="AD38" s="411">
        <f>AD37</f>
        <v>0</v>
      </c>
      <c r="AE38" s="411">
        <f>AE37</f>
        <v>0</v>
      </c>
      <c r="AF38" s="411">
        <f>AF37</f>
        <v>0</v>
      </c>
      <c r="AG38" s="411">
        <f>AG37</f>
        <v>0</v>
      </c>
      <c r="AH38" s="411">
        <f>AH37</f>
        <v>0</v>
      </c>
      <c r="AI38" s="411">
        <f>AI37</f>
        <v>0</v>
      </c>
      <c r="AJ38" s="411">
        <f>AJ37</f>
        <v>0</v>
      </c>
      <c r="AK38" s="411">
        <f>AK37</f>
        <v>0</v>
      </c>
      <c r="AL38" s="411">
        <f>AL37</f>
        <v>0</v>
      </c>
      <c r="AM38" s="297"/>
    </row>
    <row r="39" spans="1:39" s="283" customFormat="1" ht="15"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7">
        <v>7</v>
      </c>
      <c r="B40" s="294" t="s">
        <v>42</v>
      </c>
      <c r="C40" s="291" t="s">
        <v>25</v>
      </c>
      <c r="D40" s="295"/>
      <c r="E40" s="295"/>
      <c r="F40" s="295"/>
      <c r="G40" s="295"/>
      <c r="H40" s="295"/>
      <c r="I40" s="295"/>
      <c r="J40" s="295"/>
      <c r="K40" s="295"/>
      <c r="L40" s="295"/>
      <c r="M40" s="295"/>
      <c r="N40" s="291">
        <v>12</v>
      </c>
      <c r="O40" s="295"/>
      <c r="P40" s="295"/>
      <c r="Q40" s="295"/>
      <c r="R40" s="295"/>
      <c r="S40" s="295"/>
      <c r="T40" s="295"/>
      <c r="U40" s="295"/>
      <c r="V40" s="295"/>
      <c r="W40" s="295"/>
      <c r="X40" s="295"/>
      <c r="Y40" s="410">
        <v>1</v>
      </c>
      <c r="Z40" s="410"/>
      <c r="AA40" s="410"/>
      <c r="AB40" s="410"/>
      <c r="AC40" s="410"/>
      <c r="AD40" s="410"/>
      <c r="AE40" s="410"/>
      <c r="AF40" s="410"/>
      <c r="AG40" s="410"/>
      <c r="AH40" s="410"/>
      <c r="AI40" s="410"/>
      <c r="AJ40" s="410"/>
      <c r="AK40" s="410"/>
      <c r="AL40" s="410"/>
      <c r="AM40" s="296">
        <f>SUM(Y40:AL40)</f>
        <v>1</v>
      </c>
    </row>
    <row r="41" spans="1:39" s="283" customFormat="1" ht="15" outlineLevel="1">
      <c r="A41" s="507"/>
      <c r="B41" s="294" t="s">
        <v>192</v>
      </c>
      <c r="C41" s="291" t="s">
        <v>141</v>
      </c>
      <c r="D41" s="295"/>
      <c r="E41" s="295"/>
      <c r="F41" s="295"/>
      <c r="G41" s="295"/>
      <c r="H41" s="295"/>
      <c r="I41" s="295"/>
      <c r="J41" s="295"/>
      <c r="K41" s="295"/>
      <c r="L41" s="295"/>
      <c r="M41" s="295"/>
      <c r="N41" s="291">
        <v>12</v>
      </c>
      <c r="O41" s="295"/>
      <c r="P41" s="295"/>
      <c r="Q41" s="295"/>
      <c r="R41" s="295"/>
      <c r="S41" s="295"/>
      <c r="T41" s="295"/>
      <c r="U41" s="295"/>
      <c r="V41" s="295"/>
      <c r="W41" s="295"/>
      <c r="X41" s="295"/>
      <c r="Y41" s="411">
        <v>1</v>
      </c>
      <c r="Z41" s="411">
        <f>Z40</f>
        <v>0</v>
      </c>
      <c r="AA41" s="411">
        <f t="shared" si="6" ref="AA41:AL41">AA40</f>
        <v>0</v>
      </c>
      <c r="AB41" s="411">
        <f>AB40</f>
        <v>0</v>
      </c>
      <c r="AC41" s="411">
        <f>AC40</f>
        <v>0</v>
      </c>
      <c r="AD41" s="411">
        <f>AD40</f>
        <v>0</v>
      </c>
      <c r="AE41" s="411">
        <f>AE40</f>
        <v>0</v>
      </c>
      <c r="AF41" s="411">
        <f>AF40</f>
        <v>0</v>
      </c>
      <c r="AG41" s="411">
        <f>AG40</f>
        <v>0</v>
      </c>
      <c r="AH41" s="411">
        <f>AH40</f>
        <v>0</v>
      </c>
      <c r="AI41" s="411">
        <f>AI40</f>
        <v>0</v>
      </c>
      <c r="AJ41" s="411">
        <f>AJ40</f>
        <v>0</v>
      </c>
      <c r="AK41" s="411">
        <f>AK40</f>
        <v>0</v>
      </c>
      <c r="AL41" s="411">
        <f>AL40</f>
        <v>0</v>
      </c>
      <c r="AM41" s="297"/>
    </row>
    <row r="42" spans="1:39" s="283" customFormat="1" ht="15"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7">
        <v>8</v>
      </c>
      <c r="B43" s="294" t="s">
        <v>412</v>
      </c>
      <c r="C43" s="291" t="s">
        <v>25</v>
      </c>
      <c r="D43" s="295"/>
      <c r="E43" s="295"/>
      <c r="F43" s="295"/>
      <c r="G43" s="295"/>
      <c r="H43" s="295"/>
      <c r="I43" s="295"/>
      <c r="J43" s="295"/>
      <c r="K43" s="295"/>
      <c r="L43" s="295"/>
      <c r="M43" s="295"/>
      <c r="N43" s="291">
        <v>12</v>
      </c>
      <c r="O43" s="295"/>
      <c r="P43" s="295"/>
      <c r="Q43" s="295"/>
      <c r="R43" s="295"/>
      <c r="S43" s="295"/>
      <c r="T43" s="295"/>
      <c r="U43" s="295"/>
      <c r="V43" s="295"/>
      <c r="W43" s="295"/>
      <c r="X43" s="295"/>
      <c r="Y43" s="410">
        <v>0</v>
      </c>
      <c r="Z43" s="410"/>
      <c r="AA43" s="410"/>
      <c r="AB43" s="410"/>
      <c r="AC43" s="410"/>
      <c r="AD43" s="410"/>
      <c r="AE43" s="410"/>
      <c r="AF43" s="410"/>
      <c r="AG43" s="410"/>
      <c r="AH43" s="410"/>
      <c r="AI43" s="410"/>
      <c r="AJ43" s="410"/>
      <c r="AK43" s="410"/>
      <c r="AL43" s="410"/>
      <c r="AM43" s="296">
        <f>SUM(Y43:AL43)</f>
        <v>0</v>
      </c>
    </row>
    <row r="44" spans="1:39" s="283" customFormat="1" ht="15" outlineLevel="1">
      <c r="A44" s="507"/>
      <c r="B44" s="294" t="s">
        <v>192</v>
      </c>
      <c r="C44" s="291" t="s">
        <v>141</v>
      </c>
      <c r="D44" s="295"/>
      <c r="E44" s="295"/>
      <c r="F44" s="295"/>
      <c r="G44" s="295"/>
      <c r="H44" s="295"/>
      <c r="I44" s="295"/>
      <c r="J44" s="295"/>
      <c r="K44" s="295"/>
      <c r="L44" s="295"/>
      <c r="M44" s="295"/>
      <c r="N44" s="291">
        <v>12</v>
      </c>
      <c r="O44" s="295"/>
      <c r="P44" s="295"/>
      <c r="Q44" s="295"/>
      <c r="R44" s="295"/>
      <c r="S44" s="295"/>
      <c r="T44" s="295"/>
      <c r="U44" s="295"/>
      <c r="V44" s="295"/>
      <c r="W44" s="295"/>
      <c r="X44" s="295"/>
      <c r="Y44" s="411">
        <v>0</v>
      </c>
      <c r="Z44" s="411">
        <f>Z43</f>
        <v>0</v>
      </c>
      <c r="AA44" s="411">
        <f t="shared" si="7" ref="AA44:AL44">AA43</f>
        <v>0</v>
      </c>
      <c r="AB44" s="411">
        <f>AB43</f>
        <v>0</v>
      </c>
      <c r="AC44" s="411">
        <f>AC43</f>
        <v>0</v>
      </c>
      <c r="AD44" s="411">
        <f>AD43</f>
        <v>0</v>
      </c>
      <c r="AE44" s="411">
        <f>AE43</f>
        <v>0</v>
      </c>
      <c r="AF44" s="411">
        <f>AF43</f>
        <v>0</v>
      </c>
      <c r="AG44" s="411">
        <f>AG43</f>
        <v>0</v>
      </c>
      <c r="AH44" s="411">
        <f>AH43</f>
        <v>0</v>
      </c>
      <c r="AI44" s="411">
        <f>AI43</f>
        <v>0</v>
      </c>
      <c r="AJ44" s="411">
        <f>AJ43</f>
        <v>0</v>
      </c>
      <c r="AK44" s="411">
        <f>AK43</f>
        <v>0</v>
      </c>
      <c r="AL44" s="411">
        <f>AL43</f>
        <v>0</v>
      </c>
      <c r="AM44" s="297"/>
    </row>
    <row r="45" spans="1:39" s="283" customFormat="1" ht="15"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7">
        <v>9</v>
      </c>
      <c r="B46" s="294" t="s">
        <v>7</v>
      </c>
      <c r="C46" s="291" t="s">
        <v>25</v>
      </c>
      <c r="D46" s="295"/>
      <c r="E46" s="295"/>
      <c r="F46" s="295"/>
      <c r="G46" s="295"/>
      <c r="H46" s="295"/>
      <c r="I46" s="295"/>
      <c r="J46" s="295"/>
      <c r="K46" s="295"/>
      <c r="L46" s="295"/>
      <c r="M46" s="295"/>
      <c r="N46" s="291">
        <v>12</v>
      </c>
      <c r="O46" s="295"/>
      <c r="P46" s="295"/>
      <c r="Q46" s="295"/>
      <c r="R46" s="295"/>
      <c r="S46" s="295"/>
      <c r="T46" s="295"/>
      <c r="U46" s="295"/>
      <c r="V46" s="295"/>
      <c r="W46" s="295"/>
      <c r="X46" s="295"/>
      <c r="Y46" s="410">
        <v>1</v>
      </c>
      <c r="Z46" s="410"/>
      <c r="AA46" s="410"/>
      <c r="AB46" s="410"/>
      <c r="AC46" s="410"/>
      <c r="AD46" s="410"/>
      <c r="AE46" s="410"/>
      <c r="AF46" s="410"/>
      <c r="AG46" s="410"/>
      <c r="AH46" s="410"/>
      <c r="AI46" s="410"/>
      <c r="AJ46" s="410"/>
      <c r="AK46" s="410"/>
      <c r="AL46" s="410"/>
      <c r="AM46" s="296">
        <f>SUM(Y46:AL46)</f>
        <v>1</v>
      </c>
    </row>
    <row r="47" spans="1:39" s="283" customFormat="1" ht="15" outlineLevel="1">
      <c r="A47" s="507"/>
      <c r="B47" s="294" t="s">
        <v>192</v>
      </c>
      <c r="C47" s="291" t="s">
        <v>141</v>
      </c>
      <c r="D47" s="295"/>
      <c r="E47" s="295"/>
      <c r="F47" s="295"/>
      <c r="G47" s="295"/>
      <c r="H47" s="295"/>
      <c r="I47" s="295"/>
      <c r="J47" s="295"/>
      <c r="K47" s="295"/>
      <c r="L47" s="295"/>
      <c r="M47" s="295"/>
      <c r="N47" s="291">
        <v>12</v>
      </c>
      <c r="O47" s="295"/>
      <c r="P47" s="295"/>
      <c r="Q47" s="295"/>
      <c r="R47" s="295"/>
      <c r="S47" s="295"/>
      <c r="T47" s="295"/>
      <c r="U47" s="295"/>
      <c r="V47" s="295"/>
      <c r="W47" s="295"/>
      <c r="X47" s="295"/>
      <c r="Y47" s="411">
        <v>1</v>
      </c>
      <c r="Z47" s="411">
        <f>Z46</f>
        <v>0</v>
      </c>
      <c r="AA47" s="411">
        <f t="shared" si="8" ref="AA47:AL47">AA46</f>
        <v>0</v>
      </c>
      <c r="AB47" s="411">
        <f>AB46</f>
        <v>0</v>
      </c>
      <c r="AC47" s="411">
        <f>AC46</f>
        <v>0</v>
      </c>
      <c r="AD47" s="411">
        <f>AD46</f>
        <v>0</v>
      </c>
      <c r="AE47" s="411">
        <f>AE46</f>
        <v>0</v>
      </c>
      <c r="AF47" s="411">
        <f>AF46</f>
        <v>0</v>
      </c>
      <c r="AG47" s="411">
        <f>AG46</f>
        <v>0</v>
      </c>
      <c r="AH47" s="411">
        <f>AH46</f>
        <v>0</v>
      </c>
      <c r="AI47" s="411">
        <f>AI46</f>
        <v>0</v>
      </c>
      <c r="AJ47" s="411">
        <f>AJ46</f>
        <v>0</v>
      </c>
      <c r="AK47" s="411">
        <f>AK46</f>
        <v>0</v>
      </c>
      <c r="AL47" s="411">
        <f>AL46</f>
        <v>0</v>
      </c>
      <c r="AM47" s="297"/>
    </row>
    <row r="48" spans="1:39" s="283" customFormat="1" ht="15"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39" s="283" customFormat="1" ht="15" outlineLevel="1">
      <c r="A50" s="507">
        <v>10</v>
      </c>
      <c r="B50" s="310" t="s">
        <v>22</v>
      </c>
      <c r="C50" s="291" t="s">
        <v>25</v>
      </c>
      <c r="D50" s="295">
        <v>724440.03399999999</v>
      </c>
      <c r="E50" s="295">
        <v>724440.03400997678</v>
      </c>
      <c r="F50" s="295">
        <v>724440.03400997678</v>
      </c>
      <c r="G50" s="295">
        <v>724440.03400997678</v>
      </c>
      <c r="H50" s="295">
        <v>724440.03400997678</v>
      </c>
      <c r="I50" s="295">
        <v>724440.03400997678</v>
      </c>
      <c r="J50" s="295">
        <v>724440.03400997678</v>
      </c>
      <c r="K50" s="295">
        <v>724440.03400997678</v>
      </c>
      <c r="L50" s="295">
        <v>664592.01959551021</v>
      </c>
      <c r="M50" s="295">
        <v>664592.01959551021</v>
      </c>
      <c r="N50" s="295">
        <v>12</v>
      </c>
      <c r="O50" s="295">
        <v>127.812</v>
      </c>
      <c r="P50" s="295">
        <v>127.81171956083246</v>
      </c>
      <c r="Q50" s="295">
        <v>127.81171956083246</v>
      </c>
      <c r="R50" s="295">
        <v>127.81171956083246</v>
      </c>
      <c r="S50" s="295">
        <v>127.81171956083246</v>
      </c>
      <c r="T50" s="295">
        <v>127.81171956083246</v>
      </c>
      <c r="U50" s="295">
        <v>127.81171956083246</v>
      </c>
      <c r="V50" s="295">
        <v>127.81171956083246</v>
      </c>
      <c r="W50" s="295">
        <v>105.17794091418172</v>
      </c>
      <c r="X50" s="295">
        <v>105.17794091418172</v>
      </c>
      <c r="Y50" s="415">
        <v>0</v>
      </c>
      <c r="Z50" s="415">
        <v>0.15</v>
      </c>
      <c r="AA50" s="415">
        <v>0.85</v>
      </c>
      <c r="AB50" s="415"/>
      <c r="AC50" s="415"/>
      <c r="AD50" s="415"/>
      <c r="AE50" s="415"/>
      <c r="AF50" s="415"/>
      <c r="AG50" s="415"/>
      <c r="AH50" s="415"/>
      <c r="AI50" s="415"/>
      <c r="AJ50" s="415"/>
      <c r="AK50" s="415"/>
      <c r="AL50" s="415"/>
      <c r="AM50" s="296">
        <f>SUM(Y50:AL50)</f>
        <v>1</v>
      </c>
    </row>
    <row r="51" spans="1:39" s="283" customFormat="1" ht="15" outlineLevel="1">
      <c r="A51" s="507"/>
      <c r="B51" s="294" t="s">
        <v>192</v>
      </c>
      <c r="C51" s="291" t="s">
        <v>141</v>
      </c>
      <c r="D51" s="295">
        <v>428.178</v>
      </c>
      <c r="E51" s="295">
        <v>428.17848535130003</v>
      </c>
      <c r="F51" s="295">
        <v>428.17848535130003</v>
      </c>
      <c r="G51" s="295">
        <v>428.17848535130003</v>
      </c>
      <c r="H51" s="295">
        <v>428.17848535130003</v>
      </c>
      <c r="I51" s="295">
        <v>428.17848535130003</v>
      </c>
      <c r="J51" s="295">
        <v>428.17848535130003</v>
      </c>
      <c r="K51" s="295"/>
      <c r="L51" s="295"/>
      <c r="M51" s="295"/>
      <c r="N51" s="295">
        <v>12</v>
      </c>
      <c r="O51" s="295">
        <v>0.060999999999999999</v>
      </c>
      <c r="P51" s="295">
        <v>0.061435858125483959</v>
      </c>
      <c r="Q51" s="295">
        <v>0.061435858125483959</v>
      </c>
      <c r="R51" s="295">
        <v>0.061435858125483959</v>
      </c>
      <c r="S51" s="295">
        <v>0.061435858125483959</v>
      </c>
      <c r="T51" s="295">
        <v>0.061435858125483959</v>
      </c>
      <c r="U51" s="295">
        <v>0.061435858125483959</v>
      </c>
      <c r="V51" s="295"/>
      <c r="W51" s="295"/>
      <c r="X51" s="295"/>
      <c r="Y51" s="411">
        <v>0</v>
      </c>
      <c r="Z51" s="411">
        <v>0.15</v>
      </c>
      <c r="AA51" s="411">
        <v>0.85</v>
      </c>
      <c r="AB51" s="411">
        <f t="shared" si="9" ref="AB51:AL51">AB50</f>
        <v>0</v>
      </c>
      <c r="AC51" s="411">
        <f>AC50</f>
        <v>0</v>
      </c>
      <c r="AD51" s="411">
        <f>AD50</f>
        <v>0</v>
      </c>
      <c r="AE51" s="411">
        <f>AE50</f>
        <v>0</v>
      </c>
      <c r="AF51" s="411">
        <f>AF50</f>
        <v>0</v>
      </c>
      <c r="AG51" s="411">
        <f>AG50</f>
        <v>0</v>
      </c>
      <c r="AH51" s="411">
        <f>AH50</f>
        <v>0</v>
      </c>
      <c r="AI51" s="411">
        <f>AI50</f>
        <v>0</v>
      </c>
      <c r="AJ51" s="411">
        <f>AJ50</f>
        <v>0</v>
      </c>
      <c r="AK51" s="411">
        <f>AK50</f>
        <v>0</v>
      </c>
      <c r="AL51" s="411">
        <f>AL50</f>
        <v>0</v>
      </c>
      <c r="AM51" s="311"/>
    </row>
    <row r="52" spans="1:39" s="283" customFormat="1" ht="15"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39" s="283" customFormat="1" ht="15" outlineLevel="1">
      <c r="A53" s="507">
        <v>11</v>
      </c>
      <c r="B53" s="314" t="s">
        <v>21</v>
      </c>
      <c r="C53" s="291" t="s">
        <v>25</v>
      </c>
      <c r="D53" s="295">
        <v>576898.12199999997</v>
      </c>
      <c r="E53" s="295">
        <v>574835.84435167839</v>
      </c>
      <c r="F53" s="295">
        <v>571172.02982164535</v>
      </c>
      <c r="G53" s="295">
        <v>468027.65247408609</v>
      </c>
      <c r="H53" s="295">
        <v>468027.65247408609</v>
      </c>
      <c r="I53" s="295">
        <v>467591.28604297613</v>
      </c>
      <c r="J53" s="295">
        <v>92059.895035802852</v>
      </c>
      <c r="K53" s="295">
        <v>91186.396564100505</v>
      </c>
      <c r="L53" s="295">
        <v>91186.396564100505</v>
      </c>
      <c r="M53" s="295">
        <v>91186.396564100505</v>
      </c>
      <c r="N53" s="295">
        <v>12</v>
      </c>
      <c r="O53" s="295">
        <v>226.864</v>
      </c>
      <c r="P53" s="295">
        <v>226.04322202304189</v>
      </c>
      <c r="Q53" s="295">
        <v>224.73149236975297</v>
      </c>
      <c r="R53" s="295">
        <v>189.12065343795322</v>
      </c>
      <c r="S53" s="295">
        <v>189.12065343795322</v>
      </c>
      <c r="T53" s="295">
        <v>188.93806180818834</v>
      </c>
      <c r="U53" s="295">
        <v>37.921512975919022</v>
      </c>
      <c r="V53" s="295">
        <v>36.757835373967495</v>
      </c>
      <c r="W53" s="295">
        <v>36.757835373967495</v>
      </c>
      <c r="X53" s="295">
        <v>36.757835373967495</v>
      </c>
      <c r="Y53" s="415">
        <v>0</v>
      </c>
      <c r="Z53" s="415">
        <v>1</v>
      </c>
      <c r="AA53" s="415">
        <v>0</v>
      </c>
      <c r="AB53" s="415"/>
      <c r="AC53" s="415"/>
      <c r="AD53" s="415"/>
      <c r="AE53" s="415"/>
      <c r="AF53" s="415"/>
      <c r="AG53" s="415"/>
      <c r="AH53" s="415"/>
      <c r="AI53" s="415"/>
      <c r="AJ53" s="415"/>
      <c r="AK53" s="415"/>
      <c r="AL53" s="415"/>
      <c r="AM53" s="296">
        <f>SUM(Y53:AL53)</f>
        <v>1</v>
      </c>
    </row>
    <row r="54" spans="1:39" s="283" customFormat="1" ht="15" outlineLevel="1">
      <c r="A54" s="507"/>
      <c r="B54" s="315" t="s">
        <v>192</v>
      </c>
      <c r="C54" s="291" t="s">
        <v>141</v>
      </c>
      <c r="D54" s="295">
        <v>5936.0919999999996</v>
      </c>
      <c r="E54" s="295">
        <v>5936.0915090957778</v>
      </c>
      <c r="F54" s="295">
        <v>5936.0915090957778</v>
      </c>
      <c r="G54" s="295">
        <v>5936.0915090957778</v>
      </c>
      <c r="H54" s="295">
        <v>5936.0915090957778</v>
      </c>
      <c r="I54" s="295">
        <v>5936.0915090957778</v>
      </c>
      <c r="J54" s="295">
        <v>863.71701851922694</v>
      </c>
      <c r="K54" s="295"/>
      <c r="L54" s="295"/>
      <c r="M54" s="295"/>
      <c r="N54" s="295">
        <v>12</v>
      </c>
      <c r="O54" s="295">
        <v>3.0489999999999999</v>
      </c>
      <c r="P54" s="295">
        <v>3.0486048859046893</v>
      </c>
      <c r="Q54" s="295">
        <v>3.0486048859046893</v>
      </c>
      <c r="R54" s="295">
        <v>3.0486048859046893</v>
      </c>
      <c r="S54" s="295">
        <v>3.0486048859046893</v>
      </c>
      <c r="T54" s="295">
        <v>3.0486048859046893</v>
      </c>
      <c r="U54" s="295">
        <v>0.44358007599142302</v>
      </c>
      <c r="V54" s="295"/>
      <c r="W54" s="295"/>
      <c r="X54" s="295"/>
      <c r="Y54" s="411">
        <v>0</v>
      </c>
      <c r="Z54" s="411">
        <v>1</v>
      </c>
      <c r="AA54" s="411">
        <v>0</v>
      </c>
      <c r="AB54" s="411">
        <f t="shared" si="10" ref="AB54:AL54">AB53</f>
        <v>0</v>
      </c>
      <c r="AC54" s="411">
        <f>AC53</f>
        <v>0</v>
      </c>
      <c r="AD54" s="411">
        <f>AD53</f>
        <v>0</v>
      </c>
      <c r="AE54" s="411">
        <f>AE53</f>
        <v>0</v>
      </c>
      <c r="AF54" s="411">
        <f>AF53</f>
        <v>0</v>
      </c>
      <c r="AG54" s="411">
        <f>AG53</f>
        <v>0</v>
      </c>
      <c r="AH54" s="411">
        <f>AH53</f>
        <v>0</v>
      </c>
      <c r="AI54" s="411">
        <f>AI53</f>
        <v>0</v>
      </c>
      <c r="AJ54" s="411">
        <f>AJ53</f>
        <v>0</v>
      </c>
      <c r="AK54" s="411">
        <f>AK53</f>
        <v>0</v>
      </c>
      <c r="AL54" s="411">
        <f>AL53</f>
        <v>0</v>
      </c>
      <c r="AM54" s="311"/>
    </row>
    <row r="55" spans="1:39" s="283" customFormat="1" ht="15"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39" s="283" customFormat="1" ht="15"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39" s="283" customFormat="1" ht="15" outlineLevel="1">
      <c r="A57" s="507"/>
      <c r="B57" s="315" t="s">
        <v>192</v>
      </c>
      <c r="C57" s="291" t="s">
        <v>141</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si="11" ref="AA57:AL57">AA56</f>
        <v>0</v>
      </c>
      <c r="AB57" s="411">
        <f>AB56</f>
        <v>0</v>
      </c>
      <c r="AC57" s="411">
        <f>AC56</f>
        <v>0</v>
      </c>
      <c r="AD57" s="411">
        <f>AD56</f>
        <v>0</v>
      </c>
      <c r="AE57" s="411">
        <f>AE56</f>
        <v>0</v>
      </c>
      <c r="AF57" s="411">
        <f>AF56</f>
        <v>0</v>
      </c>
      <c r="AG57" s="411">
        <f>AG56</f>
        <v>0</v>
      </c>
      <c r="AH57" s="411">
        <f>AH56</f>
        <v>0</v>
      </c>
      <c r="AI57" s="411">
        <f>AI56</f>
        <v>0</v>
      </c>
      <c r="AJ57" s="411">
        <f>AJ56</f>
        <v>0</v>
      </c>
      <c r="AK57" s="411">
        <f>AK56</f>
        <v>0</v>
      </c>
      <c r="AL57" s="411">
        <f>AL56</f>
        <v>0</v>
      </c>
      <c r="AM57" s="311"/>
    </row>
    <row r="58" spans="1:39" s="283" customFormat="1" ht="15"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39" s="283" customFormat="1" ht="15"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39" s="283" customFormat="1" ht="15" outlineLevel="1">
      <c r="A60" s="507"/>
      <c r="B60" s="315" t="s">
        <v>192</v>
      </c>
      <c r="C60" s="291" t="s">
        <v>141</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si="12" ref="AA60:AL60">AA59</f>
        <v>0</v>
      </c>
      <c r="AB60" s="411">
        <f>AB59</f>
        <v>0</v>
      </c>
      <c r="AC60" s="411">
        <f>AC59</f>
        <v>0</v>
      </c>
      <c r="AD60" s="411">
        <f>AD59</f>
        <v>0</v>
      </c>
      <c r="AE60" s="411">
        <f>AE59</f>
        <v>0</v>
      </c>
      <c r="AF60" s="411">
        <f>AF59</f>
        <v>0</v>
      </c>
      <c r="AG60" s="411">
        <f>AG59</f>
        <v>0</v>
      </c>
      <c r="AH60" s="411">
        <f>AH59</f>
        <v>0</v>
      </c>
      <c r="AI60" s="411">
        <f>AI59</f>
        <v>0</v>
      </c>
      <c r="AJ60" s="411">
        <f>AJ59</f>
        <v>0</v>
      </c>
      <c r="AK60" s="411">
        <f>AK59</f>
        <v>0</v>
      </c>
      <c r="AL60" s="411">
        <f>AL59</f>
        <v>0</v>
      </c>
      <c r="AM60" s="311"/>
    </row>
    <row r="61" spans="1:39" s="283" customFormat="1" ht="15"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39" s="283" customFormat="1" ht="15"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39" s="283" customFormat="1" ht="15" outlineLevel="1">
      <c r="A63" s="507"/>
      <c r="B63" s="315" t="s">
        <v>192</v>
      </c>
      <c r="C63" s="291" t="s">
        <v>141</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si="13" ref="AA63:AL63">AA62</f>
        <v>0</v>
      </c>
      <c r="AB63" s="411">
        <f>AB62</f>
        <v>0</v>
      </c>
      <c r="AC63" s="411">
        <f>AC62</f>
        <v>0</v>
      </c>
      <c r="AD63" s="411">
        <f>AD62</f>
        <v>0</v>
      </c>
      <c r="AE63" s="411">
        <f>AE62</f>
        <v>0</v>
      </c>
      <c r="AF63" s="411">
        <f>AF62</f>
        <v>0</v>
      </c>
      <c r="AG63" s="411">
        <f>AG62</f>
        <v>0</v>
      </c>
      <c r="AH63" s="411">
        <f>AH62</f>
        <v>0</v>
      </c>
      <c r="AI63" s="411">
        <f>AI62</f>
        <v>0</v>
      </c>
      <c r="AJ63" s="411">
        <f>AJ62</f>
        <v>0</v>
      </c>
      <c r="AK63" s="411">
        <f>AK62</f>
        <v>0</v>
      </c>
      <c r="AL63" s="411">
        <f>AL62</f>
        <v>0</v>
      </c>
      <c r="AM63" s="311"/>
    </row>
    <row r="64" spans="1:39" s="283" customFormat="1" ht="15"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7">
        <v>15</v>
      </c>
      <c r="B65" s="314" t="s">
        <v>413</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7"/>
      <c r="B66" s="315" t="s">
        <v>192</v>
      </c>
      <c r="C66" s="291" t="s">
        <v>141</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si="14" ref="AA66:AL66">AA65</f>
        <v>0</v>
      </c>
      <c r="AB66" s="411">
        <f>AB65</f>
        <v>0</v>
      </c>
      <c r="AC66" s="411">
        <f>AC65</f>
        <v>0</v>
      </c>
      <c r="AD66" s="411">
        <f>AD65</f>
        <v>0</v>
      </c>
      <c r="AE66" s="411">
        <f>AE65</f>
        <v>0</v>
      </c>
      <c r="AF66" s="411">
        <f>AF65</f>
        <v>0</v>
      </c>
      <c r="AG66" s="411">
        <f>AG65</f>
        <v>0</v>
      </c>
      <c r="AH66" s="411">
        <f>AH65</f>
        <v>0</v>
      </c>
      <c r="AI66" s="411">
        <f>AI65</f>
        <v>0</v>
      </c>
      <c r="AJ66" s="411">
        <f>AJ65</f>
        <v>0</v>
      </c>
      <c r="AK66" s="411">
        <f>AK65</f>
        <v>0</v>
      </c>
      <c r="AL66" s="411">
        <f>AL65</f>
        <v>0</v>
      </c>
      <c r="AM66" s="311"/>
    </row>
    <row r="67" spans="1:39" s="283" customFormat="1" ht="15"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7">
        <v>16</v>
      </c>
      <c r="B68" s="314" t="s">
        <v>414</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7"/>
      <c r="B69" s="315" t="s">
        <v>192</v>
      </c>
      <c r="C69" s="291" t="s">
        <v>141</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si="15" ref="AA69:AL69">AA68</f>
        <v>0</v>
      </c>
      <c r="AB69" s="411">
        <f>AB68</f>
        <v>0</v>
      </c>
      <c r="AC69" s="411">
        <f>AC68</f>
        <v>0</v>
      </c>
      <c r="AD69" s="411">
        <f>AD68</f>
        <v>0</v>
      </c>
      <c r="AE69" s="411">
        <f>AE68</f>
        <v>0</v>
      </c>
      <c r="AF69" s="411">
        <f>AF68</f>
        <v>0</v>
      </c>
      <c r="AG69" s="411">
        <f>AG68</f>
        <v>0</v>
      </c>
      <c r="AH69" s="411">
        <f>AH68</f>
        <v>0</v>
      </c>
      <c r="AI69" s="411">
        <f>AI68</f>
        <v>0</v>
      </c>
      <c r="AJ69" s="411">
        <f>AJ68</f>
        <v>0</v>
      </c>
      <c r="AK69" s="411">
        <f>AK68</f>
        <v>0</v>
      </c>
      <c r="AL69" s="411">
        <f>AL68</f>
        <v>0</v>
      </c>
      <c r="AM69" s="311"/>
    </row>
    <row r="70" spans="1:39" s="283" customFormat="1" ht="15"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7">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7"/>
      <c r="B72" s="315" t="s">
        <v>192</v>
      </c>
      <c r="C72" s="291" t="s">
        <v>141</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si="16" ref="AA72:AL72">AA71</f>
        <v>0</v>
      </c>
      <c r="AB72" s="411">
        <f>AB71</f>
        <v>0</v>
      </c>
      <c r="AC72" s="411">
        <f>AC71</f>
        <v>0</v>
      </c>
      <c r="AD72" s="411">
        <f>AD71</f>
        <v>0</v>
      </c>
      <c r="AE72" s="411">
        <f>AE71</f>
        <v>0</v>
      </c>
      <c r="AF72" s="411">
        <f>AF71</f>
        <v>0</v>
      </c>
      <c r="AG72" s="411">
        <f>AG71</f>
        <v>0</v>
      </c>
      <c r="AH72" s="411">
        <f>AH71</f>
        <v>0</v>
      </c>
      <c r="AI72" s="411">
        <f>AI71</f>
        <v>0</v>
      </c>
      <c r="AJ72" s="411">
        <f>AJ71</f>
        <v>0</v>
      </c>
      <c r="AK72" s="411">
        <f>AK71</f>
        <v>0</v>
      </c>
      <c r="AL72" s="411">
        <f>AL71</f>
        <v>0</v>
      </c>
      <c r="AM72" s="311"/>
    </row>
    <row r="73" spans="1:39" s="283" customFormat="1" ht="15"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7"/>
      <c r="B76" s="315" t="s">
        <v>192</v>
      </c>
      <c r="C76" s="291" t="s">
        <v>141</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si="17" ref="AA76:AL76">AA75</f>
        <v>0</v>
      </c>
      <c r="AB76" s="411">
        <f>AB75</f>
        <v>0</v>
      </c>
      <c r="AC76" s="411">
        <f>AC75</f>
        <v>0</v>
      </c>
      <c r="AD76" s="411">
        <f>AD75</f>
        <v>0</v>
      </c>
      <c r="AE76" s="411">
        <f>AE75</f>
        <v>0</v>
      </c>
      <c r="AF76" s="411">
        <f>AF75</f>
        <v>0</v>
      </c>
      <c r="AG76" s="411">
        <f>AG75</f>
        <v>0</v>
      </c>
      <c r="AH76" s="411">
        <f>AH75</f>
        <v>0</v>
      </c>
      <c r="AI76" s="411">
        <f>AI75</f>
        <v>0</v>
      </c>
      <c r="AJ76" s="411">
        <f>AJ75</f>
        <v>0</v>
      </c>
      <c r="AK76" s="411">
        <f>AK75</f>
        <v>0</v>
      </c>
      <c r="AL76" s="411">
        <f>AL75</f>
        <v>0</v>
      </c>
      <c r="AM76" s="297"/>
    </row>
    <row r="77" spans="1:39" s="309" customFormat="1" ht="15"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7"/>
      <c r="B79" s="315" t="s">
        <v>192</v>
      </c>
      <c r="C79" s="291" t="s">
        <v>141</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si="18" ref="AA79:AL79">AA78</f>
        <v>0</v>
      </c>
      <c r="AB79" s="411">
        <f>AB78</f>
        <v>0</v>
      </c>
      <c r="AC79" s="411">
        <f>AC78</f>
        <v>0</v>
      </c>
      <c r="AD79" s="411">
        <f>AD78</f>
        <v>0</v>
      </c>
      <c r="AE79" s="411">
        <f>AE78</f>
        <v>0</v>
      </c>
      <c r="AF79" s="411">
        <f>AF78</f>
        <v>0</v>
      </c>
      <c r="AG79" s="411">
        <f>AG78</f>
        <v>0</v>
      </c>
      <c r="AH79" s="411">
        <f>AH78</f>
        <v>0</v>
      </c>
      <c r="AI79" s="411">
        <f>AI78</f>
        <v>0</v>
      </c>
      <c r="AJ79" s="411">
        <f>AJ78</f>
        <v>0</v>
      </c>
      <c r="AK79" s="411">
        <f>AK78</f>
        <v>0</v>
      </c>
      <c r="AL79" s="411">
        <f>AL78</f>
        <v>0</v>
      </c>
      <c r="AM79" s="297"/>
    </row>
    <row r="80" spans="1:39" s="283" customFormat="1" ht="15"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7"/>
      <c r="B82" s="315" t="s">
        <v>192</v>
      </c>
      <c r="C82" s="291" t="s">
        <v>141</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si="19" ref="AA82:AL82">AA81</f>
        <v>0</v>
      </c>
      <c r="AB82" s="411">
        <f>AB81</f>
        <v>0</v>
      </c>
      <c r="AC82" s="411">
        <f>AC81</f>
        <v>0</v>
      </c>
      <c r="AD82" s="411">
        <f>AD81</f>
        <v>0</v>
      </c>
      <c r="AE82" s="411">
        <f>AE81</f>
        <v>0</v>
      </c>
      <c r="AF82" s="411">
        <f>AF81</f>
        <v>0</v>
      </c>
      <c r="AG82" s="411">
        <f>AG81</f>
        <v>0</v>
      </c>
      <c r="AH82" s="411">
        <f>AH81</f>
        <v>0</v>
      </c>
      <c r="AI82" s="411">
        <f>AI81</f>
        <v>0</v>
      </c>
      <c r="AJ82" s="411">
        <f>AJ81</f>
        <v>0</v>
      </c>
      <c r="AK82" s="411">
        <f>AK81</f>
        <v>0</v>
      </c>
      <c r="AL82" s="411">
        <f>AL81</f>
        <v>0</v>
      </c>
      <c r="AM82" s="306"/>
    </row>
    <row r="83" spans="1:39" s="283" customFormat="1" ht="15"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7">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7"/>
      <c r="B85" s="315" t="s">
        <v>192</v>
      </c>
      <c r="C85" s="291" t="s">
        <v>141</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si="20" ref="AA85:AL85">AA84</f>
        <v>0</v>
      </c>
      <c r="AB85" s="411">
        <f>AB84</f>
        <v>0</v>
      </c>
      <c r="AC85" s="411">
        <f>AC84</f>
        <v>0</v>
      </c>
      <c r="AD85" s="411">
        <f>AD84</f>
        <v>0</v>
      </c>
      <c r="AE85" s="411">
        <f>AE84</f>
        <v>0</v>
      </c>
      <c r="AF85" s="411">
        <f>AF84</f>
        <v>0</v>
      </c>
      <c r="AG85" s="411">
        <f>AG84</f>
        <v>0</v>
      </c>
      <c r="AH85" s="411">
        <f>AH84</f>
        <v>0</v>
      </c>
      <c r="AI85" s="411">
        <f>AI84</f>
        <v>0</v>
      </c>
      <c r="AJ85" s="411">
        <f>AJ84</f>
        <v>0</v>
      </c>
      <c r="AK85" s="411">
        <f>AK84</f>
        <v>0</v>
      </c>
      <c r="AL85" s="411">
        <f>AL84</f>
        <v>0</v>
      </c>
      <c r="AM85" s="297"/>
    </row>
    <row r="86" spans="1:39" s="283" customFormat="1" ht="15"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7">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7"/>
      <c r="B88" s="315" t="s">
        <v>192</v>
      </c>
      <c r="C88" s="291" t="s">
        <v>141</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si="21" ref="AA88:AL88">AA87</f>
        <v>0</v>
      </c>
      <c r="AB88" s="411">
        <f>AB87</f>
        <v>0</v>
      </c>
      <c r="AC88" s="411">
        <f>AC87</f>
        <v>0</v>
      </c>
      <c r="AD88" s="411">
        <f>AD87</f>
        <v>0</v>
      </c>
      <c r="AE88" s="411">
        <f>AE87</f>
        <v>0</v>
      </c>
      <c r="AF88" s="411">
        <f>AF87</f>
        <v>0</v>
      </c>
      <c r="AG88" s="411">
        <f>AG87</f>
        <v>0</v>
      </c>
      <c r="AH88" s="411">
        <f>AH87</f>
        <v>0</v>
      </c>
      <c r="AI88" s="411">
        <f>AI87</f>
        <v>0</v>
      </c>
      <c r="AJ88" s="411">
        <f>AJ87</f>
        <v>0</v>
      </c>
      <c r="AK88" s="411">
        <f>AK87</f>
        <v>0</v>
      </c>
      <c r="AL88" s="411">
        <f>AL87</f>
        <v>0</v>
      </c>
      <c r="AM88" s="306"/>
    </row>
    <row r="89" spans="1:39" s="283" customFormat="1" ht="15"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8"/>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7"/>
      <c r="B92" s="315" t="s">
        <v>192</v>
      </c>
      <c r="C92" s="291" t="s">
        <v>141</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si="22" ref="AA92:AL92">AA91</f>
        <v>0</v>
      </c>
      <c r="AB92" s="411">
        <f>AB91</f>
        <v>0</v>
      </c>
      <c r="AC92" s="411">
        <f>AC91</f>
        <v>0</v>
      </c>
      <c r="AD92" s="411">
        <f>AD91</f>
        <v>0</v>
      </c>
      <c r="AE92" s="411">
        <f>AE91</f>
        <v>0</v>
      </c>
      <c r="AF92" s="411">
        <f>AF91</f>
        <v>0</v>
      </c>
      <c r="AG92" s="411">
        <f>AG91</f>
        <v>0</v>
      </c>
      <c r="AH92" s="411">
        <f>AH91</f>
        <v>0</v>
      </c>
      <c r="AI92" s="411">
        <f>AI91</f>
        <v>0</v>
      </c>
      <c r="AJ92" s="411">
        <f>AJ91</f>
        <v>0</v>
      </c>
      <c r="AK92" s="411">
        <f>AK91</f>
        <v>0</v>
      </c>
      <c r="AL92" s="411">
        <f>AL91</f>
        <v>0</v>
      </c>
      <c r="AM92" s="297"/>
    </row>
    <row r="93" spans="1:39" s="283" customFormat="1" ht="15"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8"/>
      <c r="B94" s="288" t="s">
        <v>415</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7"/>
      <c r="B96" s="315" t="s">
        <v>192</v>
      </c>
      <c r="C96" s="291" t="s">
        <v>141</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si="23" ref="AA96:AL96">AA95</f>
        <v>0</v>
      </c>
      <c r="AB96" s="411">
        <f>AB95</f>
        <v>0</v>
      </c>
      <c r="AC96" s="411">
        <f>AC95</f>
        <v>0</v>
      </c>
      <c r="AD96" s="411">
        <f>AD95</f>
        <v>0</v>
      </c>
      <c r="AE96" s="411">
        <f>AE95</f>
        <v>0</v>
      </c>
      <c r="AF96" s="411">
        <f>AF95</f>
        <v>0</v>
      </c>
      <c r="AG96" s="411">
        <f>AG95</f>
        <v>0</v>
      </c>
      <c r="AH96" s="411">
        <f>AH95</f>
        <v>0</v>
      </c>
      <c r="AI96" s="411">
        <f>AI95</f>
        <v>0</v>
      </c>
      <c r="AJ96" s="411">
        <f>AJ95</f>
        <v>0</v>
      </c>
      <c r="AK96" s="411">
        <f>AK95</f>
        <v>0</v>
      </c>
      <c r="AL96" s="411">
        <f>AL95</f>
        <v>0</v>
      </c>
      <c r="AM96" s="297"/>
    </row>
    <row r="97" spans="1:39" s="283" customFormat="1" ht="15"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7"/>
      <c r="B99" s="315" t="s">
        <v>192</v>
      </c>
      <c r="C99" s="291" t="s">
        <v>141</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si="24" ref="AA99:AL99">AA98</f>
        <v>0</v>
      </c>
      <c r="AB99" s="411">
        <f>AB98</f>
        <v>0</v>
      </c>
      <c r="AC99" s="411">
        <f>AC98</f>
        <v>0</v>
      </c>
      <c r="AD99" s="411">
        <f>AD98</f>
        <v>0</v>
      </c>
      <c r="AE99" s="411">
        <f>AE98</f>
        <v>0</v>
      </c>
      <c r="AF99" s="411">
        <f>AF98</f>
        <v>0</v>
      </c>
      <c r="AG99" s="411">
        <f>AG98</f>
        <v>0</v>
      </c>
      <c r="AH99" s="411">
        <f>AH98</f>
        <v>0</v>
      </c>
      <c r="AI99" s="411">
        <f>AI98</f>
        <v>0</v>
      </c>
      <c r="AJ99" s="411">
        <f>AJ98</f>
        <v>0</v>
      </c>
      <c r="AK99" s="411">
        <f>AK98</f>
        <v>0</v>
      </c>
      <c r="AL99" s="411">
        <f>AL98</f>
        <v>0</v>
      </c>
      <c r="AM99" s="311"/>
    </row>
    <row r="100" spans="1:39" s="283" customFormat="1" ht="15"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8"/>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7">
        <v>26</v>
      </c>
      <c r="B102" s="321" t="s">
        <v>16</v>
      </c>
      <c r="C102" s="291" t="s">
        <v>25</v>
      </c>
      <c r="D102" s="295">
        <v>91065.618000000002</v>
      </c>
      <c r="E102" s="295">
        <v>91065.618123479988</v>
      </c>
      <c r="F102" s="295">
        <v>91065.618123479988</v>
      </c>
      <c r="G102" s="295">
        <v>91065.618123479988</v>
      </c>
      <c r="H102" s="295">
        <v>91065.618123479988</v>
      </c>
      <c r="I102" s="295">
        <v>91065.618123479988</v>
      </c>
      <c r="J102" s="295">
        <v>91065.618123479988</v>
      </c>
      <c r="K102" s="295">
        <v>91065.618123479988</v>
      </c>
      <c r="L102" s="295">
        <v>91065.618123479988</v>
      </c>
      <c r="M102" s="295">
        <v>91065.618123479988</v>
      </c>
      <c r="N102" s="295">
        <v>12</v>
      </c>
      <c r="O102" s="295">
        <v>15.672000000000001</v>
      </c>
      <c r="P102" s="295">
        <v>15.672056399999999</v>
      </c>
      <c r="Q102" s="295">
        <v>15.672056399999999</v>
      </c>
      <c r="R102" s="295">
        <v>15.672056399999999</v>
      </c>
      <c r="S102" s="295">
        <v>15.672056399999999</v>
      </c>
      <c r="T102" s="295">
        <v>15.672056399999999</v>
      </c>
      <c r="U102" s="295">
        <v>15.672056399999999</v>
      </c>
      <c r="V102" s="295">
        <v>15.672056399999999</v>
      </c>
      <c r="W102" s="295">
        <v>15.672056399999999</v>
      </c>
      <c r="X102" s="295">
        <v>15.672056399999999</v>
      </c>
      <c r="Y102" s="410">
        <v>0</v>
      </c>
      <c r="Z102" s="410">
        <v>0</v>
      </c>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7"/>
      <c r="B103" s="315" t="s">
        <v>192</v>
      </c>
      <c r="C103" s="291" t="s">
        <v>141</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v>0</v>
      </c>
      <c r="Z103" s="411">
        <v>0</v>
      </c>
      <c r="AA103" s="411">
        <v>1</v>
      </c>
      <c r="AB103" s="411">
        <f t="shared" si="25" ref="AB103:AL103">AB102</f>
        <v>0</v>
      </c>
      <c r="AC103" s="411">
        <f>AC102</f>
        <v>0</v>
      </c>
      <c r="AD103" s="411">
        <f>AD102</f>
        <v>0</v>
      </c>
      <c r="AE103" s="411">
        <f>AE102</f>
        <v>0</v>
      </c>
      <c r="AF103" s="411">
        <f>AF102</f>
        <v>0</v>
      </c>
      <c r="AG103" s="411">
        <f>AG102</f>
        <v>0</v>
      </c>
      <c r="AH103" s="411">
        <f>AH102</f>
        <v>0</v>
      </c>
      <c r="AI103" s="411">
        <f>AI102</f>
        <v>0</v>
      </c>
      <c r="AJ103" s="411">
        <f>AJ102</f>
        <v>0</v>
      </c>
      <c r="AK103" s="411">
        <f>AK102</f>
        <v>0</v>
      </c>
      <c r="AL103" s="411">
        <f>AL102</f>
        <v>0</v>
      </c>
      <c r="AM103" s="306"/>
    </row>
    <row r="104" spans="1:39" s="309" customFormat="1" ht="15"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7">
        <v>27</v>
      </c>
      <c r="B105" s="321" t="s">
        <v>17</v>
      </c>
      <c r="C105" s="291" t="s">
        <v>25</v>
      </c>
      <c r="D105" s="295">
        <v>503822.69300000003</v>
      </c>
      <c r="E105" s="295">
        <v>503822.69345529517</v>
      </c>
      <c r="F105" s="295">
        <v>503822.69345529517</v>
      </c>
      <c r="G105" s="295">
        <v>503822.69345529517</v>
      </c>
      <c r="H105" s="295">
        <v>503822.69345529517</v>
      </c>
      <c r="I105" s="295">
        <v>503822.69345529517</v>
      </c>
      <c r="J105" s="295">
        <v>503822.69345529517</v>
      </c>
      <c r="K105" s="295">
        <v>503822.69345529517</v>
      </c>
      <c r="L105" s="295">
        <v>503822.69345529517</v>
      </c>
      <c r="M105" s="295">
        <v>503822.69345529517</v>
      </c>
      <c r="N105" s="295">
        <v>12</v>
      </c>
      <c r="O105" s="295">
        <v>98.096000000000004</v>
      </c>
      <c r="P105" s="295">
        <v>98.096318819177412</v>
      </c>
      <c r="Q105" s="295">
        <v>98.096318819177412</v>
      </c>
      <c r="R105" s="295">
        <v>98.096318819177412</v>
      </c>
      <c r="S105" s="295">
        <v>98.096318819177412</v>
      </c>
      <c r="T105" s="295">
        <v>98.096318819177412</v>
      </c>
      <c r="U105" s="295">
        <v>98.096318819177412</v>
      </c>
      <c r="V105" s="295">
        <v>98.096318819177412</v>
      </c>
      <c r="W105" s="295">
        <v>98.096318819177412</v>
      </c>
      <c r="X105" s="295">
        <v>98.096318819177412</v>
      </c>
      <c r="Y105" s="410">
        <v>0</v>
      </c>
      <c r="Z105" s="410">
        <v>0</v>
      </c>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7"/>
      <c r="B106" s="315" t="s">
        <v>192</v>
      </c>
      <c r="C106" s="291" t="s">
        <v>141</v>
      </c>
      <c r="D106" s="295">
        <v>-246135.89300000001</v>
      </c>
      <c r="E106" s="295">
        <v>-246135.89345529515</v>
      </c>
      <c r="F106" s="295">
        <v>-246135.89345529515</v>
      </c>
      <c r="G106" s="295">
        <v>-246135.89345529515</v>
      </c>
      <c r="H106" s="295">
        <v>-246135.89345529498</v>
      </c>
      <c r="I106" s="295">
        <v>-246135.89345529498</v>
      </c>
      <c r="J106" s="295">
        <v>-246135.89345529498</v>
      </c>
      <c r="K106" s="295"/>
      <c r="L106" s="295"/>
      <c r="M106" s="295"/>
      <c r="N106" s="295">
        <v>12</v>
      </c>
      <c r="O106" s="295">
        <v>-0.29599999999999999</v>
      </c>
      <c r="P106" s="295">
        <v>-0.29631881917741021</v>
      </c>
      <c r="Q106" s="295">
        <v>-0.29631881917741021</v>
      </c>
      <c r="R106" s="295">
        <v>-0.29631881917741021</v>
      </c>
      <c r="S106" s="295">
        <v>-0.29631881917740999</v>
      </c>
      <c r="T106" s="295">
        <v>-0.29631881917740999</v>
      </c>
      <c r="U106" s="295">
        <v>-0.29631881917740999</v>
      </c>
      <c r="V106" s="295"/>
      <c r="W106" s="295"/>
      <c r="X106" s="295"/>
      <c r="Y106" s="411">
        <v>0</v>
      </c>
      <c r="Z106" s="411">
        <v>0</v>
      </c>
      <c r="AA106" s="411">
        <v>1</v>
      </c>
      <c r="AB106" s="411">
        <f>AB105</f>
        <v>0</v>
      </c>
      <c r="AC106" s="411">
        <f t="shared" si="26" ref="AC106:AL106">AC105</f>
        <v>0</v>
      </c>
      <c r="AD106" s="411">
        <f>AD105</f>
        <v>0</v>
      </c>
      <c r="AE106" s="411">
        <f>AE105</f>
        <v>0</v>
      </c>
      <c r="AF106" s="411">
        <f>AF105</f>
        <v>0</v>
      </c>
      <c r="AG106" s="411">
        <f>AG105</f>
        <v>0</v>
      </c>
      <c r="AH106" s="411">
        <f>AH105</f>
        <v>0</v>
      </c>
      <c r="AI106" s="411">
        <f>AI105</f>
        <v>0</v>
      </c>
      <c r="AJ106" s="411">
        <f>AJ105</f>
        <v>0</v>
      </c>
      <c r="AK106" s="411">
        <f>AK105</f>
        <v>0</v>
      </c>
      <c r="AL106" s="411">
        <f>AL105</f>
        <v>0</v>
      </c>
      <c r="AM106" s="306"/>
    </row>
    <row r="107" spans="1:39" s="309" customFormat="1" ht="15.75"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7"/>
      <c r="B109" s="315" t="s">
        <v>192</v>
      </c>
      <c r="C109" s="291" t="s">
        <v>141</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si="27" ref="AA109:AK109">AA108</f>
        <v>0</v>
      </c>
      <c r="AB109" s="411">
        <f>AB108</f>
        <v>0</v>
      </c>
      <c r="AC109" s="411">
        <f>AC108</f>
        <v>0</v>
      </c>
      <c r="AD109" s="411">
        <f>AD108</f>
        <v>0</v>
      </c>
      <c r="AE109" s="411">
        <f>AE108</f>
        <v>0</v>
      </c>
      <c r="AF109" s="411">
        <f>AF108</f>
        <v>0</v>
      </c>
      <c r="AG109" s="411">
        <f>AG108</f>
        <v>0</v>
      </c>
      <c r="AH109" s="411">
        <f>AH108</f>
        <v>0</v>
      </c>
      <c r="AI109" s="411">
        <f>AI108</f>
        <v>0</v>
      </c>
      <c r="AJ109" s="411">
        <f>AJ108</f>
        <v>0</v>
      </c>
      <c r="AK109" s="411">
        <f>AK108</f>
        <v>0</v>
      </c>
      <c r="AL109" s="411">
        <f>AL108</f>
        <v>0</v>
      </c>
      <c r="AM109" s="297"/>
    </row>
    <row r="110" spans="1:39" s="309" customFormat="1" ht="15"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7"/>
      <c r="B112" s="324" t="s">
        <v>192</v>
      </c>
      <c r="C112" s="291" t="s">
        <v>141</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si="28" ref="Z112:AK112">Z111</f>
        <v>0</v>
      </c>
      <c r="AA112" s="411">
        <f>AA111</f>
        <v>0</v>
      </c>
      <c r="AB112" s="411">
        <f>AB111</f>
        <v>0</v>
      </c>
      <c r="AC112" s="411">
        <f>AC111</f>
        <v>0</v>
      </c>
      <c r="AD112" s="411">
        <f>AD111</f>
        <v>0</v>
      </c>
      <c r="AE112" s="411">
        <f>AE111</f>
        <v>0</v>
      </c>
      <c r="AF112" s="411">
        <f>AF111</f>
        <v>0</v>
      </c>
      <c r="AG112" s="411">
        <f>AG111</f>
        <v>0</v>
      </c>
      <c r="AH112" s="411">
        <f>AH111</f>
        <v>0</v>
      </c>
      <c r="AI112" s="411">
        <f>AI111</f>
        <v>0</v>
      </c>
      <c r="AJ112" s="411">
        <f>AJ111</f>
        <v>0</v>
      </c>
      <c r="AK112" s="411">
        <f>AK111</f>
        <v>0</v>
      </c>
      <c r="AL112" s="411">
        <f>AL111</f>
        <v>0</v>
      </c>
      <c r="AM112" s="503"/>
    </row>
    <row r="113" spans="1:39" s="283" customFormat="1" ht="15"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7">
        <v>30</v>
      </c>
      <c r="B114" s="324" t="s">
        <v>416</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7"/>
      <c r="B115" s="324" t="s">
        <v>192</v>
      </c>
      <c r="C115" s="291" t="s">
        <v>141</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si="29" ref="Z115:AL115">Z114</f>
        <v>0</v>
      </c>
      <c r="AA115" s="411">
        <f>AA114</f>
        <v>0</v>
      </c>
      <c r="AB115" s="411">
        <f>AB114</f>
        <v>0</v>
      </c>
      <c r="AC115" s="411">
        <f>AC114</f>
        <v>0</v>
      </c>
      <c r="AD115" s="411">
        <f>AD114</f>
        <v>0</v>
      </c>
      <c r="AE115" s="411">
        <f>AE114</f>
        <v>0</v>
      </c>
      <c r="AF115" s="411">
        <f>AF114</f>
        <v>0</v>
      </c>
      <c r="AG115" s="411">
        <f>AG114</f>
        <v>0</v>
      </c>
      <c r="AH115" s="411">
        <f>AH114</f>
        <v>0</v>
      </c>
      <c r="AI115" s="411">
        <f>AI114</f>
        <v>0</v>
      </c>
      <c r="AJ115" s="411">
        <f>AJ114</f>
        <v>0</v>
      </c>
      <c r="AK115" s="411">
        <f>AK114</f>
        <v>0</v>
      </c>
      <c r="AL115" s="411">
        <f>AL114</f>
        <v>0</v>
      </c>
      <c r="AM115" s="503"/>
    </row>
    <row r="116" spans="1:39" s="283" customFormat="1" ht="15"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7"/>
      <c r="B117" s="288" t="s">
        <v>417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7">
        <v>31</v>
      </c>
      <c r="B118" s="324" t="s">
        <v>418</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7"/>
      <c r="B119" s="324" t="s">
        <v>192</v>
      </c>
      <c r="C119" s="291" t="s">
        <v>141</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si="30" ref="Z119:AL119">Z118</f>
        <v>0</v>
      </c>
      <c r="AA119" s="411">
        <f>AA118</f>
        <v>0</v>
      </c>
      <c r="AB119" s="411">
        <f>AB118</f>
        <v>0</v>
      </c>
      <c r="AC119" s="411">
        <f>AC118</f>
        <v>0</v>
      </c>
      <c r="AD119" s="411">
        <f>AD118</f>
        <v>0</v>
      </c>
      <c r="AE119" s="411">
        <f>AE118</f>
        <v>0</v>
      </c>
      <c r="AF119" s="411">
        <f>AF118</f>
        <v>0</v>
      </c>
      <c r="AG119" s="411">
        <f>AG118</f>
        <v>0</v>
      </c>
      <c r="AH119" s="411">
        <f>AH118</f>
        <v>0</v>
      </c>
      <c r="AI119" s="411">
        <f>AI118</f>
        <v>0</v>
      </c>
      <c r="AJ119" s="411">
        <f>AJ118</f>
        <v>0</v>
      </c>
      <c r="AK119" s="411">
        <f>AK118</f>
        <v>0</v>
      </c>
      <c r="AL119" s="411">
        <f>AL118</f>
        <v>0</v>
      </c>
      <c r="AM119" s="503"/>
    </row>
    <row r="120" spans="1:39" s="283" customFormat="1" ht="15"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7">
        <v>32</v>
      </c>
      <c r="B121" s="324" t="s">
        <v>419</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7"/>
      <c r="B122" s="324" t="s">
        <v>192</v>
      </c>
      <c r="C122" s="291" t="s">
        <v>141</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si="31" ref="Z122:AL122">Z121</f>
        <v>0</v>
      </c>
      <c r="AA122" s="411">
        <f>AA121</f>
        <v>0</v>
      </c>
      <c r="AB122" s="411">
        <f>AB121</f>
        <v>0</v>
      </c>
      <c r="AC122" s="411">
        <f>AC121</f>
        <v>0</v>
      </c>
      <c r="AD122" s="411">
        <f>AD121</f>
        <v>0</v>
      </c>
      <c r="AE122" s="411">
        <f>AE121</f>
        <v>0</v>
      </c>
      <c r="AF122" s="411">
        <f>AF121</f>
        <v>0</v>
      </c>
      <c r="AG122" s="411">
        <f>AG121</f>
        <v>0</v>
      </c>
      <c r="AH122" s="411">
        <f>AH121</f>
        <v>0</v>
      </c>
      <c r="AI122" s="411">
        <f>AI121</f>
        <v>0</v>
      </c>
      <c r="AJ122" s="411">
        <f>AJ121</f>
        <v>0</v>
      </c>
      <c r="AK122" s="411">
        <f>AK121</f>
        <v>0</v>
      </c>
      <c r="AL122" s="411">
        <f>AL121</f>
        <v>0</v>
      </c>
      <c r="AM122" s="503"/>
    </row>
    <row r="123" spans="1:39" s="283" customFormat="1" ht="15"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7">
        <v>33</v>
      </c>
      <c r="B124" s="324" t="s">
        <v>420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7"/>
      <c r="B125" s="324" t="s">
        <v>192</v>
      </c>
      <c r="C125" s="291" t="s">
        <v>141</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si="32" ref="Z125:AL125">Z124</f>
        <v>0</v>
      </c>
      <c r="AA125" s="411">
        <f>AA124</f>
        <v>0</v>
      </c>
      <c r="AB125" s="411">
        <f>AB124</f>
        <v>0</v>
      </c>
      <c r="AC125" s="411">
        <f>AC124</f>
        <v>0</v>
      </c>
      <c r="AD125" s="411">
        <f>AD124</f>
        <v>0</v>
      </c>
      <c r="AE125" s="411">
        <f>AE124</f>
        <v>0</v>
      </c>
      <c r="AF125" s="411">
        <f>AF124</f>
        <v>0</v>
      </c>
      <c r="AG125" s="411">
        <f>AG124</f>
        <v>0</v>
      </c>
      <c r="AH125" s="411">
        <f>AH124</f>
        <v>0</v>
      </c>
      <c r="AI125" s="411">
        <f>AI124</f>
        <v>0</v>
      </c>
      <c r="AJ125" s="411">
        <f>AJ124</f>
        <v>0</v>
      </c>
      <c r="AK125" s="411">
        <f>AK124</f>
        <v>0</v>
      </c>
      <c r="AL125" s="411">
        <f>AL124</f>
        <v>0</v>
      </c>
      <c r="AM125" s="503"/>
    </row>
    <row r="126" spans="1:39" s="283" customFormat="1" ht="15"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7"/>
      <c r="B127" s="327" t="s">
        <v>209</v>
      </c>
      <c r="C127" s="328"/>
      <c r="D127" s="328">
        <f>SUM(D22:D125)</f>
        <v>2494956.7169999997</v>
      </c>
      <c r="E127" s="328"/>
      <c r="F127" s="328"/>
      <c r="G127" s="328"/>
      <c r="H127" s="328"/>
      <c r="I127" s="328"/>
      <c r="J127" s="328"/>
      <c r="K127" s="328"/>
      <c r="L127" s="328"/>
      <c r="M127" s="328"/>
      <c r="N127" s="328"/>
      <c r="O127" s="328">
        <f>SUM(O22:O125)</f>
        <v>653.351</v>
      </c>
      <c r="P127" s="328"/>
      <c r="Q127" s="328"/>
      <c r="R127" s="328"/>
      <c r="S127" s="328"/>
      <c r="T127" s="328"/>
      <c r="U127" s="328"/>
      <c r="V127" s="328"/>
      <c r="W127" s="328"/>
      <c r="X127" s="328"/>
      <c r="Y127" s="329">
        <f>IF(Y21="kWh",SUMPRODUCT(D22:D125,Y22:Y125))</f>
        <v>838501.8729999999</v>
      </c>
      <c r="Z127" s="329">
        <f>IF(Z21="kWh",SUMPRODUCT(D22:D125,Z22:Z125))</f>
        <v>691564.44579999987</v>
      </c>
      <c r="AA127" s="329">
        <f>IF(AA21="kW",SUMPRODUCT(N22:N125,O22:O125,AA22:AA125),SUMPRODUCT(D22:D125,AA22:AA125))</f>
        <v>2665.9685999999997</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7"/>
      <c r="B128" s="331" t="s">
        <v>210</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39" s="303" customFormat="1" ht="15">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6"/>
      <c r="B130" s="324" t="s">
        <v>142</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39" s="303" customFormat="1" ht="15.75">
      <c r="A131" s="509"/>
      <c r="B131" s="298" t="s">
        <v>225</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si="33" ref="Y131:AD131">Y127*Y130</f>
        <v>0</v>
      </c>
      <c r="Z131" s="346">
        <f>Z127*Z130</f>
        <v>0</v>
      </c>
      <c r="AA131" s="347">
        <f>AA127*AA130</f>
        <v>0</v>
      </c>
      <c r="AB131" s="347">
        <f>AB127*AB130</f>
        <v>0</v>
      </c>
      <c r="AC131" s="347">
        <f>AC127*AC130</f>
        <v>0</v>
      </c>
      <c r="AD131" s="347">
        <f>AD127*AD130</f>
        <v>0</v>
      </c>
      <c r="AE131" s="347">
        <f>AE127*AE130</f>
        <v>0</v>
      </c>
      <c r="AF131" s="347">
        <f t="shared" si="34" ref="AF131:AL131">AF127*AF130</f>
        <v>0</v>
      </c>
      <c r="AG131" s="347">
        <f>AG127*AG130</f>
        <v>0</v>
      </c>
      <c r="AH131" s="347">
        <f>AH127*AH130</f>
        <v>0</v>
      </c>
      <c r="AI131" s="347">
        <f>AI127*AI130</f>
        <v>0</v>
      </c>
      <c r="AJ131" s="347">
        <f>AJ127*AJ130</f>
        <v>0</v>
      </c>
      <c r="AK131" s="347">
        <f>AK127*AK130</f>
        <v>0</v>
      </c>
      <c r="AL131" s="347">
        <f>AL127*AL130</f>
        <v>0</v>
      </c>
      <c r="AM131" s="407">
        <f>SUM(Y131:AL131)</f>
        <v>0</v>
      </c>
    </row>
    <row r="132" spans="1:39" s="303" customFormat="1" ht="15.75">
      <c r="A132" s="509"/>
      <c r="B132" s="349" t="s">
        <v>188</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si="35" ref="Y132:AD132">Y128*Y130</f>
        <v>0</v>
      </c>
      <c r="Z132" s="347">
        <f>Z128*Z130</f>
        <v>0</v>
      </c>
      <c r="AA132" s="347">
        <f>AA128*AA130</f>
        <v>0</v>
      </c>
      <c r="AB132" s="347">
        <f>AB128*AB130</f>
        <v>0</v>
      </c>
      <c r="AC132" s="347">
        <f>AC128*AC130</f>
        <v>0</v>
      </c>
      <c r="AD132" s="347">
        <f>AD128*AD130</f>
        <v>0</v>
      </c>
      <c r="AE132" s="347">
        <f>AE128*AE130</f>
        <v>0</v>
      </c>
      <c r="AF132" s="347">
        <f t="shared" si="36" ref="AF132:AL132">AF128*AF130</f>
        <v>0</v>
      </c>
      <c r="AG132" s="347">
        <f>AG128*AG130</f>
        <v>0</v>
      </c>
      <c r="AH132" s="347">
        <f>AH128*AH130</f>
        <v>0</v>
      </c>
      <c r="AI132" s="347">
        <f>AI128*AI130</f>
        <v>0</v>
      </c>
      <c r="AJ132" s="347">
        <f>AJ128*AJ130</f>
        <v>0</v>
      </c>
      <c r="AK132" s="347">
        <f>AK128*AK130</f>
        <v>0</v>
      </c>
      <c r="AL132" s="347">
        <f>AL128*AL130</f>
        <v>0</v>
      </c>
      <c r="AM132" s="407">
        <f>SUM(Y132:AL132)</f>
        <v>0</v>
      </c>
    </row>
    <row r="133" spans="1:39" s="350" customFormat="1" ht="17.25" customHeight="1">
      <c r="A133" s="511"/>
      <c r="B133" s="349" t="s">
        <v>228</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39" s="354" customFormat="1" ht="19.5"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39" s="283" customFormat="1" ht="15">
      <c r="A135" s="507"/>
      <c r="B135" s="355" t="s">
        <v>193</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838501.87305394467</v>
      </c>
      <c r="Z135" s="291">
        <f>SUMPRODUCT(E22:E125,Z22:Z125)</f>
        <v>689502.16773507337</v>
      </c>
      <c r="AA135" s="291">
        <f>IF(AA21="kW",SUMPRODUCT(N22:N125,P22:P125,AA22:AA125),SUMPRODUCT(E22:E125,AA22:AA125))</f>
        <v>2665.9708620733709</v>
      </c>
      <c r="AB135" s="291">
        <f>IF(AB21="kW",SUMPRODUCT(N22:N125,P22:P125,AB22:AB125),SUMPRODUCT(E22:E125,AB22:AB125))</f>
        <v>0</v>
      </c>
      <c r="AC135" s="291">
        <f>IF(AC21="kW",SUMPRODUCT(N22:N125,P22:P125,AC22:AC125),SUMPRODUCT(E22:E125,AC22:AC125))</f>
        <v>0</v>
      </c>
      <c r="AD135" s="291">
        <f>IF(AD21="kW",SUMPRODUCT(N22:N125,P22:P125,AD22:AD125),SUMPRODUCT(E22:E125,AD22:AD125))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39" s="283" customFormat="1" ht="15">
      <c r="A136" s="507"/>
      <c r="B136" s="355" t="s">
        <v>194</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838501.87305394467</v>
      </c>
      <c r="Z136" s="291">
        <f>SUMPRODUCT(F22:F125,Z22:Z125)</f>
        <v>685838.35320504033</v>
      </c>
      <c r="AA136" s="291">
        <f>IF(AA21="kW",SUMPRODUCT(N22:N125,Q22:Q125,AA22:AA125),SUMPRODUCT(F22:F125,AA22:AA125))</f>
        <v>2665.9708620733709</v>
      </c>
      <c r="AB136" s="291">
        <f>IF(AB21="kW",SUMPRODUCT(N22:N125,Q22:Q125,AB22:AB125),SUMPRODUCT(F22:F125,AB22:AB125))</f>
        <v>0</v>
      </c>
      <c r="AC136" s="291">
        <f>IF(AC21="kW",SUMPRODUCT(N22:N125,Q22:Q125,AC22:AC125),SUMPRODUCT(F22:F125,AC22:AC125))</f>
        <v>0</v>
      </c>
      <c r="AD136" s="291">
        <f>IF(AD21="kW",SUMPRODUCT(N22:N125,Q22:Q125,AD22:AD125),SUMPRODUCT(F22:F125,AD22:AD125))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39" s="283" customFormat="1" ht="15">
      <c r="A137" s="507"/>
      <c r="B137" s="355" t="s">
        <v>195</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836030.45886440261</v>
      </c>
      <c r="Z137" s="291">
        <f>SUMPRODUCT(G22:G125,Z22:Z125)</f>
        <v>582693.97585748101</v>
      </c>
      <c r="AA137" s="291">
        <f>IF(AA21="kW",SUMPRODUCT(N22:N125,R22:R125,AA22:AA125),SUMPRODUCT(G22:G125,AA22:AA125))</f>
        <v>2665.9708620733709</v>
      </c>
      <c r="AB137" s="291">
        <f>IF(AB21="kW",SUMPRODUCT(N22:N125,R22:R125,AB22:AB125),SUMPRODUCT(G22:G125,AB22:AB125))</f>
        <v>0</v>
      </c>
      <c r="AC137" s="291">
        <f>IF(AC21="kW",SUMPRODUCT(N22:N125,R22:R125,AC22:AC125),SUMPRODUCT(G22:G125,AC22:AC125))</f>
        <v>0</v>
      </c>
      <c r="AD137" s="291">
        <f>IF(AD21="kW",SUMPRODUCT(N22:N125,R22:R125,AD22:AD125),SUMPRODUCT(G22:G125,AD22:AD125))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39" s="283" customFormat="1" ht="15">
      <c r="A138" s="507"/>
      <c r="B138" s="355" t="s">
        <v>196</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760087.98788053554</v>
      </c>
      <c r="Z138" s="291">
        <f>SUMPRODUCT(H22:H125,Z22:Z125)</f>
        <v>582693.97585748101</v>
      </c>
      <c r="AA138" s="291">
        <f>IF(AA21="kW",SUMPRODUCT(N22:N125,S22:S125,AA22:AA125),SUMPRODUCT(H22:H125,AA22:AA125))</f>
        <v>2665.9708620733709</v>
      </c>
      <c r="AB138" s="291">
        <f>IF(AB21="kW",SUMPRODUCT(N22:N125,S22:S125,AB22:AB125),SUMPRODUCT(H22:H125,AB22:AB125))</f>
        <v>0</v>
      </c>
      <c r="AC138" s="291">
        <f>IF(AC21="kW",SUMPRODUCT(N22:N125,S22:S125,AC22:AC125),SUMPRODUCT(H22:H125,AC22:AC125))</f>
        <v>0</v>
      </c>
      <c r="AD138" s="291">
        <f>IF(AD21="kW",SUMPRODUCT(N22:N125,S22:S125,AD22:AD125),SUMPRODUCT(H22:H125,AD22:AD125))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39" s="283" customFormat="1" ht="15">
      <c r="A139" s="507"/>
      <c r="B139" s="355" t="s">
        <v>197</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638664.05450032733</v>
      </c>
      <c r="Z139" s="291">
        <f>SUMPRODUCT(I22:I125,Z22:Z125)</f>
        <v>582257.60942637105</v>
      </c>
      <c r="AA139" s="291">
        <f>IF(AA21="kW",SUMPRODUCT(N22:N125,T22:T125,AA22:AA125),SUMPRODUCT(I22:I125,AA22:AA125))</f>
        <v>2665.9708620733709</v>
      </c>
      <c r="AB139" s="291">
        <f>IF(AB21="kW",SUMPRODUCT(N22:N125,T22:T125,AB22:AB125),SUMPRODUCT(I22:I125,AB22:AB125))</f>
        <v>0</v>
      </c>
      <c r="AC139" s="291">
        <f>IF(AC21="kW",SUMPRODUCT(N22:N125,T22:T125,AC22:AC125),SUMPRODUCT(I22:I125,AC22:AC125))</f>
        <v>0</v>
      </c>
      <c r="AD139" s="291">
        <f>IF(AD21="kW",SUMPRODUCT(N22:N125,T22:T125,AD22:AD125),SUMPRODUCT(I22:I125,AD22:AD125))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39" s="283" customFormat="1" ht="15">
      <c r="A140" s="507"/>
      <c r="B140" s="355" t="s">
        <v>198</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549381.06430817582</v>
      </c>
      <c r="Z140" s="291">
        <f>SUMPRODUCT(J22:J125,Z22:Z125)</f>
        <v>201653.8439286213</v>
      </c>
      <c r="AA140" s="291">
        <f>IF(AA21="kW",SUMPRODUCT(N22:N125,U22:U125,AA22:AA125),SUMPRODUCT(J22:J125,AA22:AA125))</f>
        <v>2665.9708620733709</v>
      </c>
      <c r="AB140" s="291">
        <f>IF(AB21="kW",SUMPRODUCT(N22:N125,U22:U125,AB22:AB125),SUMPRODUCT(J22:J125,AB22:AB125))</f>
        <v>0</v>
      </c>
      <c r="AC140" s="291">
        <f>IF(AC21="kW",SUMPRODUCT(N22:N125,U22:U125,AC22:AC125),SUMPRODUCT(J22:J125,AC22:AC125))</f>
        <v>0</v>
      </c>
      <c r="AD140" s="291">
        <f>IF(AD21="kW",SUMPRODUCT(N22:N125,U22:U125,AD22:AD125),SUMPRODUCT(J22:J125,AD22:AD125))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39" s="283" customFormat="1" ht="15">
      <c r="A141" s="507"/>
      <c r="B141" s="355" t="s">
        <v>199</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567938.09671486006</v>
      </c>
      <c r="Z141" s="291">
        <f>SUMPRODUCT(K22:K125,Z22:Z125)</f>
        <v>199852.40166559702</v>
      </c>
      <c r="AA141" s="291">
        <f>IF(AA21="kW",SUMPRODUCT(N22:N125,V22:V125,AA22:AA125),SUMPRODUCT(K22:K125,AA22:AA125))</f>
        <v>2668.9000421506198</v>
      </c>
      <c r="AB141" s="291">
        <f>IF(AB21="kW",SUMPRODUCT(N22:N125,V22:V125,AB22:AB125),SUMPRODUCT(K22:K125,AB22:AB125))</f>
        <v>0</v>
      </c>
      <c r="AC141" s="291">
        <f>IF(AC21="kW",SUMPRODUCT(N22:N125,V22:V125,AC22:AC125),SUMPRODUCT(K22:K125,AC22:AC125))</f>
        <v>0</v>
      </c>
      <c r="AD141" s="291">
        <f>IF(AD21="kW",SUMPRODUCT(N22:N125,V22:V125,AD22:AD125),SUMPRODUCT(K22:K125,AD22:AD125))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39" s="283" customFormat="1" ht="15">
      <c r="A142" s="507"/>
      <c r="B142" s="355" t="s">
        <v>200</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641482.72122483305</v>
      </c>
      <c r="Z142" s="291">
        <f>SUMPRODUCT(L22:L125,Z22:Z125)</f>
        <v>190875.19950342702</v>
      </c>
      <c r="AA142" s="291">
        <f>IF(AA21="kW",SUMPRODUCT(N22:N125,W22:W125,AA22:AA125),SUMPRODUCT(L22:L125,AA22:AA125))</f>
        <v>2438.0354999547826</v>
      </c>
      <c r="AB142" s="291">
        <f>IF(AB21="kW",SUMPRODUCT(N22:N125,W22:W125,AB22:AB125),SUMPRODUCT(L22:L125,AB22:AB125))</f>
        <v>0</v>
      </c>
      <c r="AC142" s="291">
        <f>IF(AC21="kW",SUMPRODUCT(N22:N125,W22:W125,AC22:AC125),SUMPRODUCT(L22:L125,AC22:AC125))</f>
        <v>0</v>
      </c>
      <c r="AD142" s="291">
        <f>IF(AD21="kW",SUMPRODUCT(N22:N125,W22:W125,AD22:AD125),SUMPRODUCT(L22:L125,AD22:AD125))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2:40" ht="15">
      <c r="B143" s="358" t="s">
        <v>201</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420745.44474988984</v>
      </c>
      <c r="Z143" s="326">
        <f>SUMPRODUCT(M22:M125,Z22:Z125)</f>
        <v>190875.19950342702</v>
      </c>
      <c r="AA143" s="326">
        <f>IF(AA21="kW",SUMPRODUCT(N22:N125,X22:X125,AA22:AA125),SUMPRODUCT(M22:M125,AA22:AA125))</f>
        <v>2438.0354999547826</v>
      </c>
      <c r="AB143" s="326">
        <f>IF(AB21="kW",SUMPRODUCT(N22:N125,X22:X125,AB22:AB125),SUMPRODUCT(M22:M125,AB22:AB125))</f>
        <v>0</v>
      </c>
      <c r="AC143" s="326">
        <f>IF(AC21="kW",SUMPRODUCT(N22:N125,X22:X125,AC22:AC125),SUMPRODUCT(M22:M125,AC22:AC125))</f>
        <v>0</v>
      </c>
      <c r="AD143" s="326">
        <f>IF(AD21="kW",SUMPRODUCT(N22:N125,X22:X125,AD22:AD125),SUMPRODUCT(M22:M125,AD22:AD125))</f>
        <v>0</v>
      </c>
      <c r="AE143" s="326">
        <f>IF(AE21="kW",SUMPRODUCT(N22:N125,X22:X125,AE22:AE125),SUMPRODUCT(M22:M125,AE22:AE125))</f>
        <v>0</v>
      </c>
      <c r="AF143" s="326">
        <f>IF(AF21="kW",SUMPRODUCT(N22:N125,X22:X125,AF22:AF125),SUMPRODUCT(M22:M125,AF22:AF125))</f>
        <v>0</v>
      </c>
      <c r="AG143" s="326">
        <f>IF(AG21="kW",SUMPRODUCT(N22:N125,X22:X125,AG22:AG125),SUMPRODUCT(M22:M125,AG22:AG125))</f>
        <v>0</v>
      </c>
      <c r="AH143" s="326">
        <f>IF(AH21="kW",SUMPRODUCT(N22:N125,X22:X125,AH22:AH125),SUMPRODUCT(M22:M125,AH22:AH125))</f>
        <v>0</v>
      </c>
      <c r="AI143" s="326">
        <f>IF(AI21="kW",SUMPRODUCT(N22:N125,X22:X125,AI22:AI125),SUMPRODUCT(M22:M125,AI22:AI125))</f>
        <v>0</v>
      </c>
      <c r="AJ143" s="326">
        <f>IF(AJ21="kW",SUMPRODUCT(N22:N125,X22:X125,AJ22:AJ125),SUMPRODUCT(M22:M125,AJ22:AJ125))</f>
        <v>0</v>
      </c>
      <c r="AK143" s="326">
        <f>IF(AK21="kW",SUMPRODUCT(N22:N125,X22:X125,AK22:AK125),SUMPRODUCT(M22:M125,AK22:AK125))</f>
        <v>0</v>
      </c>
      <c r="AL143" s="326">
        <f>IF(AL21="kW",SUMPRODUCT(N22:N125,X22:X125,AL22:AL125),SUMPRODUCT(M22:M125,AL22:AL125))</f>
        <v>0</v>
      </c>
      <c r="AM143" s="366"/>
      <c r="AN143" s="367"/>
    </row>
    <row r="144" spans="2:40" ht="21.75" customHeight="1">
      <c r="B144" s="368" t="s">
        <v>488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5" ht="14.25"/>
    <row r="146" spans="2:39" ht="15.75">
      <c r="B146" s="280" t="s">
        <v>214</v>
      </c>
      <c r="C146" s="281"/>
      <c r="D146" s="580" t="s">
        <v>445</v>
      </c>
      <c r="F146" s="580"/>
      <c r="O146" s="281"/>
      <c r="Y146" s="270"/>
      <c r="Z146" s="267"/>
      <c r="AA146" s="267"/>
      <c r="AB146" s="267"/>
      <c r="AC146" s="267"/>
      <c r="AD146" s="267"/>
      <c r="AE146" s="267"/>
      <c r="AF146" s="267"/>
      <c r="AG146" s="267"/>
      <c r="AH146" s="267"/>
      <c r="AI146" s="267"/>
      <c r="AJ146" s="267"/>
      <c r="AK146" s="267"/>
      <c r="AL146" s="267"/>
      <c r="AM146" s="282"/>
    </row>
    <row r="147" spans="2:39" ht="34.5" customHeight="1">
      <c r="B147" s="844" t="s">
        <v>189</v>
      </c>
      <c r="C147" s="846" t="s">
        <v>33</v>
      </c>
      <c r="D147" s="284" t="s">
        <v>350</v>
      </c>
      <c r="E147" s="848" t="s">
        <v>187</v>
      </c>
      <c r="F147" s="849"/>
      <c r="G147" s="849"/>
      <c r="H147" s="849"/>
      <c r="I147" s="849"/>
      <c r="J147" s="849"/>
      <c r="K147" s="849"/>
      <c r="L147" s="849"/>
      <c r="M147" s="850"/>
      <c r="N147" s="854" t="s">
        <v>191</v>
      </c>
      <c r="O147" s="284" t="s">
        <v>351</v>
      </c>
      <c r="P147" s="848" t="s">
        <v>190</v>
      </c>
      <c r="Q147" s="849"/>
      <c r="R147" s="849"/>
      <c r="S147" s="849"/>
      <c r="T147" s="849"/>
      <c r="U147" s="849"/>
      <c r="V147" s="849"/>
      <c r="W147" s="849"/>
      <c r="X147" s="850"/>
      <c r="Y147" s="851" t="s">
        <v>215</v>
      </c>
      <c r="Z147" s="852"/>
      <c r="AA147" s="852"/>
      <c r="AB147" s="852"/>
      <c r="AC147" s="852"/>
      <c r="AD147" s="852"/>
      <c r="AE147" s="852"/>
      <c r="AF147" s="852"/>
      <c r="AG147" s="852"/>
      <c r="AH147" s="852"/>
      <c r="AI147" s="852"/>
      <c r="AJ147" s="852"/>
      <c r="AK147" s="852"/>
      <c r="AL147" s="852"/>
      <c r="AM147" s="853"/>
    </row>
    <row r="148" spans="2:39" ht="60.75" customHeight="1">
      <c r="B148" s="845"/>
      <c r="C148" s="847"/>
      <c r="D148" s="285">
        <v>2012</v>
      </c>
      <c r="E148" s="285">
        <v>2013</v>
      </c>
      <c r="F148" s="285">
        <v>2014</v>
      </c>
      <c r="G148" s="285">
        <v>2015</v>
      </c>
      <c r="H148" s="285">
        <v>2016</v>
      </c>
      <c r="I148" s="285">
        <v>2017</v>
      </c>
      <c r="J148" s="285">
        <v>2018</v>
      </c>
      <c r="K148" s="285">
        <v>2019</v>
      </c>
      <c r="L148" s="285">
        <v>2020</v>
      </c>
      <c r="M148" s="285">
        <v>2021</v>
      </c>
      <c r="N148" s="85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Unmetered Scattered Load</v>
      </c>
      <c r="AC148" s="285" t="str">
        <f>'1.  LRAMVA Summary'!H52</f>
        <v>Sentinel Lighting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7">
        <v>1</v>
      </c>
      <c r="B150" s="294" t="s">
        <v>1</v>
      </c>
      <c r="C150" s="291" t="s">
        <v>25</v>
      </c>
      <c r="D150" s="295">
        <v>83035.718999999997</v>
      </c>
      <c r="E150" s="295">
        <v>83035.719447310126</v>
      </c>
      <c r="F150" s="295">
        <v>83035.719447310126</v>
      </c>
      <c r="G150" s="295">
        <v>82728.26428231012</v>
      </c>
      <c r="H150" s="295">
        <v>50227.643776774283</v>
      </c>
      <c r="I150" s="295">
        <v>0</v>
      </c>
      <c r="J150" s="295"/>
      <c r="K150" s="295"/>
      <c r="L150" s="295"/>
      <c r="M150" s="295"/>
      <c r="N150" s="291">
        <v>12</v>
      </c>
      <c r="O150" s="295">
        <v>12.363</v>
      </c>
      <c r="P150" s="295">
        <v>12.362847550785354</v>
      </c>
      <c r="Q150" s="295">
        <v>12.362847550785354</v>
      </c>
      <c r="R150" s="295">
        <v>12.01903581442299</v>
      </c>
      <c r="S150" s="295">
        <v>6.6039167081868486</v>
      </c>
      <c r="T150" s="295"/>
      <c r="U150" s="295"/>
      <c r="V150" s="295"/>
      <c r="W150" s="295"/>
      <c r="X150" s="295"/>
      <c r="Y150" s="410">
        <v>1</v>
      </c>
      <c r="Z150" s="410">
        <v>0</v>
      </c>
      <c r="AA150" s="410">
        <v>0</v>
      </c>
      <c r="AB150" s="410">
        <v>0</v>
      </c>
      <c r="AC150" s="410"/>
      <c r="AD150" s="410"/>
      <c r="AE150" s="410"/>
      <c r="AF150" s="410"/>
      <c r="AG150" s="410"/>
      <c r="AH150" s="410"/>
      <c r="AI150" s="410"/>
      <c r="AJ150" s="410"/>
      <c r="AK150" s="410"/>
      <c r="AL150" s="410"/>
      <c r="AM150" s="296">
        <f>SUM(Y150:AL150)</f>
        <v>1</v>
      </c>
    </row>
    <row r="151" spans="2:39" ht="15" outlineLevel="1">
      <c r="B151" s="294" t="s">
        <v>216</v>
      </c>
      <c r="C151" s="291" t="s">
        <v>141</v>
      </c>
      <c r="D151" s="295"/>
      <c r="E151" s="295"/>
      <c r="F151" s="295"/>
      <c r="G151" s="295"/>
      <c r="H151" s="295"/>
      <c r="I151" s="295"/>
      <c r="J151" s="295"/>
      <c r="K151" s="295"/>
      <c r="L151" s="295"/>
      <c r="M151" s="295"/>
      <c r="N151" s="467">
        <v>12</v>
      </c>
      <c r="O151" s="295">
        <v>0</v>
      </c>
      <c r="P151" s="295">
        <v>0</v>
      </c>
      <c r="Q151" s="295">
        <v>0</v>
      </c>
      <c r="R151" s="295">
        <v>0</v>
      </c>
      <c r="S151" s="295">
        <v>0</v>
      </c>
      <c r="T151" s="295"/>
      <c r="U151" s="295"/>
      <c r="V151" s="295"/>
      <c r="W151" s="295"/>
      <c r="X151" s="295"/>
      <c r="Y151" s="411">
        <v>1</v>
      </c>
      <c r="Z151" s="411">
        <v>0</v>
      </c>
      <c r="AA151" s="411">
        <v>0</v>
      </c>
      <c r="AB151" s="411">
        <v>0</v>
      </c>
      <c r="AC151" s="411">
        <f t="shared" si="37" ref="AC151:AL151">AC150</f>
        <v>0</v>
      </c>
      <c r="AD151" s="411">
        <f>AD150</f>
        <v>0</v>
      </c>
      <c r="AE151" s="411">
        <f>AE150</f>
        <v>0</v>
      </c>
      <c r="AF151" s="411">
        <f>AF150</f>
        <v>0</v>
      </c>
      <c r="AG151" s="411">
        <f>AG150</f>
        <v>0</v>
      </c>
      <c r="AH151" s="411">
        <f>AH150</f>
        <v>0</v>
      </c>
      <c r="AI151" s="411">
        <f>AI150</f>
        <v>0</v>
      </c>
      <c r="AJ151" s="411">
        <f>AJ150</f>
        <v>0</v>
      </c>
      <c r="AK151" s="411">
        <f>AK150</f>
        <v>0</v>
      </c>
      <c r="AL151" s="411">
        <f>AL150</f>
        <v>0</v>
      </c>
      <c r="AM151" s="503"/>
    </row>
    <row r="152" spans="1:39" ht="15.75"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7">
        <v>2</v>
      </c>
      <c r="B153" s="294" t="s">
        <v>2</v>
      </c>
      <c r="C153" s="291" t="s">
        <v>25</v>
      </c>
      <c r="D153" s="295">
        <v>21500.935000000001</v>
      </c>
      <c r="E153" s="295">
        <v>21500.934705839198</v>
      </c>
      <c r="F153" s="295">
        <v>21500.934705839198</v>
      </c>
      <c r="G153" s="295">
        <v>21484.418992906099</v>
      </c>
      <c r="H153" s="295">
        <v>0</v>
      </c>
      <c r="I153" s="295">
        <v>0</v>
      </c>
      <c r="J153" s="295"/>
      <c r="K153" s="295"/>
      <c r="L153" s="295"/>
      <c r="M153" s="295"/>
      <c r="N153" s="291">
        <v>12</v>
      </c>
      <c r="O153" s="295">
        <v>12.068</v>
      </c>
      <c r="P153" s="295">
        <v>12.06764124660091</v>
      </c>
      <c r="Q153" s="295">
        <v>12.06764124660091</v>
      </c>
      <c r="R153" s="295">
        <v>12.049172550715479</v>
      </c>
      <c r="S153" s="295">
        <v>0</v>
      </c>
      <c r="T153" s="295"/>
      <c r="U153" s="295"/>
      <c r="V153" s="295"/>
      <c r="W153" s="295"/>
      <c r="X153" s="295"/>
      <c r="Y153" s="410">
        <v>1</v>
      </c>
      <c r="Z153" s="410">
        <v>0</v>
      </c>
      <c r="AA153" s="410">
        <v>0</v>
      </c>
      <c r="AB153" s="410">
        <v>0</v>
      </c>
      <c r="AC153" s="410"/>
      <c r="AD153" s="410"/>
      <c r="AE153" s="410"/>
      <c r="AF153" s="410"/>
      <c r="AG153" s="410"/>
      <c r="AH153" s="410"/>
      <c r="AI153" s="410"/>
      <c r="AJ153" s="410"/>
      <c r="AK153" s="410"/>
      <c r="AL153" s="410"/>
      <c r="AM153" s="296">
        <f>SUM(Y153:AL153)</f>
        <v>1</v>
      </c>
    </row>
    <row r="154" spans="2:39" ht="15" outlineLevel="1">
      <c r="B154" s="294" t="s">
        <v>216</v>
      </c>
      <c r="C154" s="291" t="s">
        <v>141</v>
      </c>
      <c r="D154" s="295"/>
      <c r="E154" s="295"/>
      <c r="F154" s="295"/>
      <c r="G154" s="295"/>
      <c r="H154" s="295"/>
      <c r="I154" s="295"/>
      <c r="J154" s="295"/>
      <c r="K154" s="295"/>
      <c r="L154" s="295"/>
      <c r="M154" s="295"/>
      <c r="N154" s="467">
        <v>12</v>
      </c>
      <c r="O154" s="295">
        <v>0</v>
      </c>
      <c r="P154" s="295">
        <v>0</v>
      </c>
      <c r="Q154" s="295">
        <v>0</v>
      </c>
      <c r="R154" s="295">
        <v>0</v>
      </c>
      <c r="S154" s="295">
        <v>0</v>
      </c>
      <c r="T154" s="295"/>
      <c r="U154" s="295"/>
      <c r="V154" s="295"/>
      <c r="W154" s="295"/>
      <c r="X154" s="295"/>
      <c r="Y154" s="411">
        <v>1</v>
      </c>
      <c r="Z154" s="411">
        <v>0</v>
      </c>
      <c r="AA154" s="411">
        <v>0</v>
      </c>
      <c r="AB154" s="411">
        <v>0</v>
      </c>
      <c r="AC154" s="411">
        <f t="shared" si="38" ref="AC154:AL154">AC153</f>
        <v>0</v>
      </c>
      <c r="AD154" s="411">
        <f>AD153</f>
        <v>0</v>
      </c>
      <c r="AE154" s="411">
        <f>AE153</f>
        <v>0</v>
      </c>
      <c r="AF154" s="411">
        <f>AF153</f>
        <v>0</v>
      </c>
      <c r="AG154" s="411">
        <f>AG153</f>
        <v>0</v>
      </c>
      <c r="AH154" s="411">
        <f>AH153</f>
        <v>0</v>
      </c>
      <c r="AI154" s="411">
        <f>AI153</f>
        <v>0</v>
      </c>
      <c r="AJ154" s="411">
        <f>AJ153</f>
        <v>0</v>
      </c>
      <c r="AK154" s="411">
        <f>AK153</f>
        <v>0</v>
      </c>
      <c r="AL154" s="411">
        <f>AL153</f>
        <v>0</v>
      </c>
      <c r="AM154" s="503"/>
    </row>
    <row r="155" spans="1:39" ht="15.75"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7">
        <v>3</v>
      </c>
      <c r="B156" s="294" t="s">
        <v>3</v>
      </c>
      <c r="C156" s="291" t="s">
        <v>25</v>
      </c>
      <c r="D156" s="295">
        <v>214532.302</v>
      </c>
      <c r="E156" s="295">
        <v>214532.30180657483</v>
      </c>
      <c r="F156" s="295">
        <v>214532.30180657483</v>
      </c>
      <c r="G156" s="295">
        <v>214532.30180657483</v>
      </c>
      <c r="H156" s="295">
        <v>214532.30180657483</v>
      </c>
      <c r="I156" s="295">
        <v>214532.30180657483</v>
      </c>
      <c r="J156" s="295">
        <v>214532.30180657483</v>
      </c>
      <c r="K156" s="295">
        <v>214532.30180657483</v>
      </c>
      <c r="L156" s="295">
        <v>214532.30180657483</v>
      </c>
      <c r="M156" s="295">
        <v>214532.30180657483</v>
      </c>
      <c r="N156" s="291">
        <v>12</v>
      </c>
      <c r="O156" s="295">
        <v>112.518</v>
      </c>
      <c r="P156" s="295">
        <v>112.51819660117491</v>
      </c>
      <c r="Q156" s="295">
        <v>112.51819660117491</v>
      </c>
      <c r="R156" s="295">
        <v>112.51819660117491</v>
      </c>
      <c r="S156" s="295">
        <v>112.51819660117491</v>
      </c>
      <c r="T156" s="295">
        <v>112.51819660117491</v>
      </c>
      <c r="U156" s="295">
        <v>112.51819660117491</v>
      </c>
      <c r="V156" s="295">
        <v>112.51819660117491</v>
      </c>
      <c r="W156" s="295">
        <v>112.51819660117491</v>
      </c>
      <c r="X156" s="295">
        <v>112.51819660117491</v>
      </c>
      <c r="Y156" s="410">
        <v>1</v>
      </c>
      <c r="Z156" s="410">
        <v>0</v>
      </c>
      <c r="AA156" s="410">
        <v>0</v>
      </c>
      <c r="AB156" s="410">
        <v>0</v>
      </c>
      <c r="AC156" s="410"/>
      <c r="AD156" s="410"/>
      <c r="AE156" s="410"/>
      <c r="AF156" s="410"/>
      <c r="AG156" s="410"/>
      <c r="AH156" s="410"/>
      <c r="AI156" s="410"/>
      <c r="AJ156" s="410"/>
      <c r="AK156" s="410"/>
      <c r="AL156" s="410"/>
      <c r="AM156" s="296">
        <f>SUM(Y156:AL156)</f>
        <v>1</v>
      </c>
    </row>
    <row r="157" spans="2:39" ht="15" outlineLevel="1">
      <c r="B157" s="294" t="s">
        <v>216</v>
      </c>
      <c r="C157" s="291" t="s">
        <v>141</v>
      </c>
      <c r="D157" s="295">
        <v>2902.4340000000002</v>
      </c>
      <c r="E157" s="295">
        <v>2902.4335328237958</v>
      </c>
      <c r="F157" s="295">
        <v>2902.4335328237958</v>
      </c>
      <c r="G157" s="295">
        <v>2902.4335328237958</v>
      </c>
      <c r="H157" s="295">
        <v>2902.4335328237958</v>
      </c>
      <c r="I157" s="295">
        <v>2902.4335328237958</v>
      </c>
      <c r="J157" s="295"/>
      <c r="K157" s="295"/>
      <c r="L157" s="295"/>
      <c r="M157" s="295"/>
      <c r="N157" s="467">
        <v>12</v>
      </c>
      <c r="O157" s="295">
        <v>1.359</v>
      </c>
      <c r="P157" s="295">
        <v>1.3588683097210828</v>
      </c>
      <c r="Q157" s="295">
        <v>1.3588683097210828</v>
      </c>
      <c r="R157" s="295">
        <v>1.3588683097210828</v>
      </c>
      <c r="S157" s="295">
        <v>1.3588683097210828</v>
      </c>
      <c r="T157" s="295">
        <v>1.3588683097210828</v>
      </c>
      <c r="U157" s="295"/>
      <c r="V157" s="295"/>
      <c r="W157" s="295"/>
      <c r="X157" s="295"/>
      <c r="Y157" s="411">
        <v>1</v>
      </c>
      <c r="Z157" s="411">
        <v>0</v>
      </c>
      <c r="AA157" s="411">
        <v>0</v>
      </c>
      <c r="AB157" s="411">
        <v>0</v>
      </c>
      <c r="AC157" s="411">
        <f t="shared" si="39" ref="AC157:AL157">AC156</f>
        <v>0</v>
      </c>
      <c r="AD157" s="411">
        <f>AD156</f>
        <v>0</v>
      </c>
      <c r="AE157" s="411">
        <f>AE156</f>
        <v>0</v>
      </c>
      <c r="AF157" s="411">
        <f>AF156</f>
        <v>0</v>
      </c>
      <c r="AG157" s="411">
        <f>AG156</f>
        <v>0</v>
      </c>
      <c r="AH157" s="411">
        <f>AH156</f>
        <v>0</v>
      </c>
      <c r="AI157" s="411">
        <f>AI156</f>
        <v>0</v>
      </c>
      <c r="AJ157" s="411">
        <f>AJ156</f>
        <v>0</v>
      </c>
      <c r="AK157" s="411">
        <f>AK156</f>
        <v>0</v>
      </c>
      <c r="AL157" s="411">
        <f>AL156</f>
        <v>0</v>
      </c>
      <c r="AM157" s="503"/>
    </row>
    <row r="158" spans="2: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7">
        <v>4</v>
      </c>
      <c r="B159" s="294" t="s">
        <v>4</v>
      </c>
      <c r="C159" s="291" t="s">
        <v>25</v>
      </c>
      <c r="D159" s="295">
        <v>12146.849</v>
      </c>
      <c r="E159" s="295">
        <v>12146.848918818663</v>
      </c>
      <c r="F159" s="295">
        <v>12146.848918818663</v>
      </c>
      <c r="G159" s="295">
        <v>12146.848918818663</v>
      </c>
      <c r="H159" s="295">
        <v>11964.360862473253</v>
      </c>
      <c r="I159" s="295">
        <v>11964.360862473253</v>
      </c>
      <c r="J159" s="295">
        <v>5633.9768582701472</v>
      </c>
      <c r="K159" s="295">
        <v>5602.8827692008063</v>
      </c>
      <c r="L159" s="295">
        <v>5602.8827692008063</v>
      </c>
      <c r="M159" s="295">
        <v>5602.8827692008063</v>
      </c>
      <c r="N159" s="291">
        <v>12</v>
      </c>
      <c r="O159" s="295">
        <v>2.0019999999999998</v>
      </c>
      <c r="P159" s="295">
        <v>2.0017303350961546</v>
      </c>
      <c r="Q159" s="295">
        <v>2.0017303350961546</v>
      </c>
      <c r="R159" s="295">
        <v>2.0017303350961546</v>
      </c>
      <c r="S159" s="295">
        <v>1.9932805997288023</v>
      </c>
      <c r="T159" s="295">
        <v>1.9932805997288023</v>
      </c>
      <c r="U159" s="295">
        <v>1.7001651450494535</v>
      </c>
      <c r="V159" s="295">
        <v>1.6966155915027252</v>
      </c>
      <c r="W159" s="295">
        <v>1.6966155915027252</v>
      </c>
      <c r="X159" s="295">
        <v>1.6966155915027252</v>
      </c>
      <c r="Y159" s="410">
        <v>1</v>
      </c>
      <c r="Z159" s="410">
        <v>0</v>
      </c>
      <c r="AA159" s="410">
        <v>0</v>
      </c>
      <c r="AB159" s="410">
        <v>0</v>
      </c>
      <c r="AC159" s="410"/>
      <c r="AD159" s="410"/>
      <c r="AE159" s="410"/>
      <c r="AF159" s="410"/>
      <c r="AG159" s="410"/>
      <c r="AH159" s="410"/>
      <c r="AI159" s="410"/>
      <c r="AJ159" s="410"/>
      <c r="AK159" s="410"/>
      <c r="AL159" s="410"/>
      <c r="AM159" s="296">
        <f>SUM(Y159:AL159)</f>
        <v>1</v>
      </c>
    </row>
    <row r="160" spans="2:39" ht="15" outlineLevel="1">
      <c r="B160" s="294" t="s">
        <v>216</v>
      </c>
      <c r="C160" s="291" t="s">
        <v>141</v>
      </c>
      <c r="D160" s="295"/>
      <c r="E160" s="295"/>
      <c r="F160" s="295"/>
      <c r="G160" s="295"/>
      <c r="H160" s="295"/>
      <c r="I160" s="295"/>
      <c r="J160" s="295"/>
      <c r="K160" s="295"/>
      <c r="L160" s="295"/>
      <c r="M160" s="295"/>
      <c r="N160" s="467">
        <v>12</v>
      </c>
      <c r="O160" s="295"/>
      <c r="P160" s="295"/>
      <c r="Q160" s="295"/>
      <c r="R160" s="295"/>
      <c r="S160" s="295"/>
      <c r="T160" s="295"/>
      <c r="U160" s="295"/>
      <c r="V160" s="295"/>
      <c r="W160" s="295"/>
      <c r="X160" s="295"/>
      <c r="Y160" s="411">
        <v>1</v>
      </c>
      <c r="Z160" s="411">
        <v>0</v>
      </c>
      <c r="AA160" s="411">
        <v>0</v>
      </c>
      <c r="AB160" s="411">
        <v>0</v>
      </c>
      <c r="AC160" s="411">
        <f t="shared" si="40" ref="AC160:AL160">AC159</f>
        <v>0</v>
      </c>
      <c r="AD160" s="411">
        <f>AD159</f>
        <v>0</v>
      </c>
      <c r="AE160" s="411">
        <f>AE159</f>
        <v>0</v>
      </c>
      <c r="AF160" s="411">
        <f>AF159</f>
        <v>0</v>
      </c>
      <c r="AG160" s="411">
        <f>AG159</f>
        <v>0</v>
      </c>
      <c r="AH160" s="411">
        <f>AH159</f>
        <v>0</v>
      </c>
      <c r="AI160" s="411">
        <f>AI159</f>
        <v>0</v>
      </c>
      <c r="AJ160" s="411">
        <f>AJ159</f>
        <v>0</v>
      </c>
      <c r="AK160" s="411">
        <f>AK159</f>
        <v>0</v>
      </c>
      <c r="AL160" s="411">
        <f>AL159</f>
        <v>0</v>
      </c>
      <c r="AM160" s="503"/>
    </row>
    <row r="161" spans="2: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7">
        <v>5</v>
      </c>
      <c r="B162" s="294" t="s">
        <v>5</v>
      </c>
      <c r="C162" s="291" t="s">
        <v>25</v>
      </c>
      <c r="D162" s="295">
        <v>232665.22700000001</v>
      </c>
      <c r="E162" s="295">
        <v>232665.22661031701</v>
      </c>
      <c r="F162" s="295">
        <v>232665.22661031701</v>
      </c>
      <c r="G162" s="295">
        <v>232665.22661031701</v>
      </c>
      <c r="H162" s="295">
        <v>209151.237595499</v>
      </c>
      <c r="I162" s="295">
        <v>170069.83010647891</v>
      </c>
      <c r="J162" s="295">
        <v>116005.06708776238</v>
      </c>
      <c r="K162" s="295">
        <v>115763.92925416341</v>
      </c>
      <c r="L162" s="295">
        <v>115763.92925416341</v>
      </c>
      <c r="M162" s="295">
        <v>58799.266781732738</v>
      </c>
      <c r="N162" s="291">
        <v>12</v>
      </c>
      <c r="O162" s="295">
        <v>12.856999999999999</v>
      </c>
      <c r="P162" s="295">
        <v>12.85732414457495</v>
      </c>
      <c r="Q162" s="295">
        <v>12.85732414457495</v>
      </c>
      <c r="R162" s="295">
        <v>12.85732414457495</v>
      </c>
      <c r="S162" s="295">
        <v>11.768557084499701</v>
      </c>
      <c r="T162" s="295">
        <v>9.9589726235811895</v>
      </c>
      <c r="U162" s="295">
        <v>7.4556145991958607</v>
      </c>
      <c r="V162" s="295">
        <v>7.42808744924164</v>
      </c>
      <c r="W162" s="295">
        <v>7.42808744924164</v>
      </c>
      <c r="X162" s="295">
        <v>4.7904555251473218</v>
      </c>
      <c r="Y162" s="410">
        <v>1</v>
      </c>
      <c r="Z162" s="410">
        <v>0</v>
      </c>
      <c r="AA162" s="410">
        <v>0</v>
      </c>
      <c r="AB162" s="410">
        <v>0</v>
      </c>
      <c r="AC162" s="410"/>
      <c r="AD162" s="410"/>
      <c r="AE162" s="410"/>
      <c r="AF162" s="410"/>
      <c r="AG162" s="410"/>
      <c r="AH162" s="410"/>
      <c r="AI162" s="410"/>
      <c r="AJ162" s="410"/>
      <c r="AK162" s="410"/>
      <c r="AL162" s="410"/>
      <c r="AM162" s="296">
        <f>SUM(Y162:AL162)</f>
        <v>1</v>
      </c>
    </row>
    <row r="163" spans="2:39" ht="15" outlineLevel="1">
      <c r="B163" s="294" t="s">
        <v>216</v>
      </c>
      <c r="C163" s="291" t="s">
        <v>141</v>
      </c>
      <c r="D163" s="295"/>
      <c r="E163" s="295"/>
      <c r="F163" s="295"/>
      <c r="G163" s="295"/>
      <c r="H163" s="295"/>
      <c r="I163" s="295"/>
      <c r="J163" s="295"/>
      <c r="K163" s="295"/>
      <c r="L163" s="295"/>
      <c r="M163" s="295"/>
      <c r="N163" s="467">
        <v>12</v>
      </c>
      <c r="O163" s="295"/>
      <c r="P163" s="295"/>
      <c r="Q163" s="295"/>
      <c r="R163" s="295"/>
      <c r="S163" s="295"/>
      <c r="T163" s="295"/>
      <c r="U163" s="295"/>
      <c r="V163" s="295"/>
      <c r="W163" s="295"/>
      <c r="X163" s="295"/>
      <c r="Y163" s="411">
        <v>1</v>
      </c>
      <c r="Z163" s="411">
        <v>0</v>
      </c>
      <c r="AA163" s="411">
        <v>0</v>
      </c>
      <c r="AB163" s="411">
        <v>0</v>
      </c>
      <c r="AC163" s="411">
        <f t="shared" si="41" ref="AC163:AL163">AC162</f>
        <v>0</v>
      </c>
      <c r="AD163" s="411">
        <f>AD162</f>
        <v>0</v>
      </c>
      <c r="AE163" s="411">
        <f>AE162</f>
        <v>0</v>
      </c>
      <c r="AF163" s="411">
        <f>AF162</f>
        <v>0</v>
      </c>
      <c r="AG163" s="411">
        <f>AG162</f>
        <v>0</v>
      </c>
      <c r="AH163" s="411">
        <f>AH162</f>
        <v>0</v>
      </c>
      <c r="AI163" s="411">
        <f>AI162</f>
        <v>0</v>
      </c>
      <c r="AJ163" s="411">
        <f>AJ162</f>
        <v>0</v>
      </c>
      <c r="AK163" s="411">
        <f>AK162</f>
        <v>0</v>
      </c>
      <c r="AL163" s="411">
        <f>AL162</f>
        <v>0</v>
      </c>
      <c r="AM163" s="503"/>
    </row>
    <row r="164" spans="2: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7">
        <v>6</v>
      </c>
      <c r="B165" s="294" t="s">
        <v>6</v>
      </c>
      <c r="C165" s="291" t="s">
        <v>25</v>
      </c>
      <c r="D165" s="295"/>
      <c r="E165" s="295"/>
      <c r="F165" s="295"/>
      <c r="G165" s="295"/>
      <c r="H165" s="295"/>
      <c r="I165" s="295"/>
      <c r="J165" s="295"/>
      <c r="K165" s="295"/>
      <c r="L165" s="295"/>
      <c r="M165" s="295"/>
      <c r="N165" s="291">
        <v>12</v>
      </c>
      <c r="O165" s="295"/>
      <c r="P165" s="295"/>
      <c r="Q165" s="295"/>
      <c r="R165" s="295"/>
      <c r="S165" s="295"/>
      <c r="T165" s="295"/>
      <c r="U165" s="295"/>
      <c r="V165" s="295"/>
      <c r="W165" s="295"/>
      <c r="X165" s="295"/>
      <c r="Y165" s="410">
        <v>1</v>
      </c>
      <c r="Z165" s="410">
        <v>0</v>
      </c>
      <c r="AA165" s="410">
        <v>0</v>
      </c>
      <c r="AB165" s="410">
        <v>0</v>
      </c>
      <c r="AC165" s="410"/>
      <c r="AD165" s="410"/>
      <c r="AE165" s="410"/>
      <c r="AF165" s="410"/>
      <c r="AG165" s="410"/>
      <c r="AH165" s="410"/>
      <c r="AI165" s="410"/>
      <c r="AJ165" s="410"/>
      <c r="AK165" s="410"/>
      <c r="AL165" s="410"/>
      <c r="AM165" s="296">
        <f>SUM(Y165:AL165)</f>
        <v>1</v>
      </c>
    </row>
    <row r="166" spans="2:39" ht="15" outlineLevel="1">
      <c r="B166" s="294" t="s">
        <v>216</v>
      </c>
      <c r="C166" s="291" t="s">
        <v>141</v>
      </c>
      <c r="D166" s="295"/>
      <c r="E166" s="295"/>
      <c r="F166" s="295"/>
      <c r="G166" s="295"/>
      <c r="H166" s="295"/>
      <c r="I166" s="295"/>
      <c r="J166" s="295"/>
      <c r="K166" s="295"/>
      <c r="L166" s="295"/>
      <c r="M166" s="295"/>
      <c r="N166" s="467">
        <v>12</v>
      </c>
      <c r="O166" s="295"/>
      <c r="P166" s="295"/>
      <c r="Q166" s="295"/>
      <c r="R166" s="295"/>
      <c r="S166" s="295"/>
      <c r="T166" s="295"/>
      <c r="U166" s="295"/>
      <c r="V166" s="295"/>
      <c r="W166" s="295"/>
      <c r="X166" s="295"/>
      <c r="Y166" s="411">
        <v>1</v>
      </c>
      <c r="Z166" s="411">
        <v>0</v>
      </c>
      <c r="AA166" s="411">
        <v>0</v>
      </c>
      <c r="AB166" s="411">
        <v>0</v>
      </c>
      <c r="AC166" s="411">
        <f t="shared" si="42" ref="AC166:AL166">AC165</f>
        <v>0</v>
      </c>
      <c r="AD166" s="411">
        <f>AD165</f>
        <v>0</v>
      </c>
      <c r="AE166" s="411">
        <f>AE165</f>
        <v>0</v>
      </c>
      <c r="AF166" s="411">
        <f>AF165</f>
        <v>0</v>
      </c>
      <c r="AG166" s="411">
        <f>AG165</f>
        <v>0</v>
      </c>
      <c r="AH166" s="411">
        <f>AH165</f>
        <v>0</v>
      </c>
      <c r="AI166" s="411">
        <f>AI165</f>
        <v>0</v>
      </c>
      <c r="AJ166" s="411">
        <f>AJ165</f>
        <v>0</v>
      </c>
      <c r="AK166" s="411">
        <f>AK165</f>
        <v>0</v>
      </c>
      <c r="AL166" s="411">
        <f>AL165</f>
        <v>0</v>
      </c>
      <c r="AM166" s="503"/>
    </row>
    <row r="167" spans="2: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7">
        <v>7</v>
      </c>
      <c r="B168" s="294" t="s">
        <v>42</v>
      </c>
      <c r="C168" s="291" t="s">
        <v>25</v>
      </c>
      <c r="D168" s="295"/>
      <c r="E168" s="295"/>
      <c r="F168" s="295"/>
      <c r="G168" s="295"/>
      <c r="H168" s="295"/>
      <c r="I168" s="295"/>
      <c r="J168" s="295"/>
      <c r="K168" s="295"/>
      <c r="L168" s="295"/>
      <c r="M168" s="295"/>
      <c r="N168" s="291">
        <v>12</v>
      </c>
      <c r="O168" s="295"/>
      <c r="P168" s="295"/>
      <c r="Q168" s="295"/>
      <c r="R168" s="295"/>
      <c r="S168" s="295"/>
      <c r="T168" s="295"/>
      <c r="U168" s="295"/>
      <c r="V168" s="295"/>
      <c r="W168" s="295"/>
      <c r="X168" s="295"/>
      <c r="Y168" s="410">
        <v>1</v>
      </c>
      <c r="Z168" s="410">
        <v>0</v>
      </c>
      <c r="AA168" s="410">
        <v>0</v>
      </c>
      <c r="AB168" s="410">
        <v>0</v>
      </c>
      <c r="AC168" s="410"/>
      <c r="AD168" s="410"/>
      <c r="AE168" s="410"/>
      <c r="AF168" s="410"/>
      <c r="AG168" s="410"/>
      <c r="AH168" s="410"/>
      <c r="AI168" s="410"/>
      <c r="AJ168" s="410"/>
      <c r="AK168" s="410"/>
      <c r="AL168" s="410"/>
      <c r="AM168" s="296">
        <f>SUM(Y168:AL168)</f>
        <v>1</v>
      </c>
    </row>
    <row r="169" spans="2:39" ht="15" outlineLevel="1">
      <c r="B169" s="294" t="s">
        <v>216</v>
      </c>
      <c r="C169" s="291" t="s">
        <v>141</v>
      </c>
      <c r="D169" s="295"/>
      <c r="E169" s="295"/>
      <c r="F169" s="295"/>
      <c r="G169" s="295"/>
      <c r="H169" s="295"/>
      <c r="I169" s="295"/>
      <c r="J169" s="295"/>
      <c r="K169" s="295"/>
      <c r="L169" s="295"/>
      <c r="M169" s="295"/>
      <c r="N169" s="291">
        <v>12</v>
      </c>
      <c r="O169" s="295"/>
      <c r="P169" s="295"/>
      <c r="Q169" s="295"/>
      <c r="R169" s="295"/>
      <c r="S169" s="295"/>
      <c r="T169" s="295"/>
      <c r="U169" s="295"/>
      <c r="V169" s="295"/>
      <c r="W169" s="295"/>
      <c r="X169" s="295"/>
      <c r="Y169" s="411">
        <v>1</v>
      </c>
      <c r="Z169" s="411">
        <v>0</v>
      </c>
      <c r="AA169" s="411">
        <v>0</v>
      </c>
      <c r="AB169" s="411">
        <v>0</v>
      </c>
      <c r="AC169" s="411">
        <f t="shared" si="43" ref="AC169:AL169">AC168</f>
        <v>0</v>
      </c>
      <c r="AD169" s="411">
        <f>AD168</f>
        <v>0</v>
      </c>
      <c r="AE169" s="411">
        <f>AE168</f>
        <v>0</v>
      </c>
      <c r="AF169" s="411">
        <f>AF168</f>
        <v>0</v>
      </c>
      <c r="AG169" s="411">
        <f>AG168</f>
        <v>0</v>
      </c>
      <c r="AH169" s="411">
        <f>AH168</f>
        <v>0</v>
      </c>
      <c r="AI169" s="411">
        <f>AI168</f>
        <v>0</v>
      </c>
      <c r="AJ169" s="411">
        <f>AJ168</f>
        <v>0</v>
      </c>
      <c r="AK169" s="411">
        <f>AK168</f>
        <v>0</v>
      </c>
      <c r="AL169" s="411">
        <f>AL168</f>
        <v>0</v>
      </c>
      <c r="AM169" s="503"/>
    </row>
    <row r="170" spans="2: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7">
        <v>8</v>
      </c>
      <c r="B171" s="294" t="s">
        <v>412</v>
      </c>
      <c r="C171" s="291" t="s">
        <v>25</v>
      </c>
      <c r="D171" s="295"/>
      <c r="E171" s="295"/>
      <c r="F171" s="295"/>
      <c r="G171" s="295"/>
      <c r="H171" s="295"/>
      <c r="I171" s="295"/>
      <c r="J171" s="295"/>
      <c r="K171" s="295"/>
      <c r="L171" s="295"/>
      <c r="M171" s="295"/>
      <c r="N171" s="291">
        <v>12</v>
      </c>
      <c r="O171" s="295"/>
      <c r="P171" s="295"/>
      <c r="Q171" s="295"/>
      <c r="R171" s="295"/>
      <c r="S171" s="295"/>
      <c r="T171" s="295"/>
      <c r="U171" s="295"/>
      <c r="V171" s="295"/>
      <c r="W171" s="295"/>
      <c r="X171" s="295"/>
      <c r="Y171" s="410">
        <v>1</v>
      </c>
      <c r="Z171" s="410">
        <v>0</v>
      </c>
      <c r="AA171" s="410">
        <v>0</v>
      </c>
      <c r="AB171" s="410">
        <v>0</v>
      </c>
      <c r="AC171" s="410"/>
      <c r="AD171" s="410"/>
      <c r="AE171" s="410"/>
      <c r="AF171" s="410"/>
      <c r="AG171" s="410"/>
      <c r="AH171" s="410"/>
      <c r="AI171" s="410"/>
      <c r="AJ171" s="410"/>
      <c r="AK171" s="410"/>
      <c r="AL171" s="410"/>
      <c r="AM171" s="296">
        <f>SUM(Y171:AL171)</f>
        <v>1</v>
      </c>
    </row>
    <row r="172" spans="1:39" s="283" customFormat="1" ht="15" outlineLevel="1">
      <c r="A172" s="507"/>
      <c r="B172" s="294" t="s">
        <v>216</v>
      </c>
      <c r="C172" s="291" t="s">
        <v>141</v>
      </c>
      <c r="D172" s="295"/>
      <c r="E172" s="295"/>
      <c r="F172" s="295"/>
      <c r="G172" s="295"/>
      <c r="H172" s="295"/>
      <c r="I172" s="295"/>
      <c r="J172" s="295"/>
      <c r="K172" s="295"/>
      <c r="L172" s="295"/>
      <c r="M172" s="295"/>
      <c r="N172" s="291">
        <v>12</v>
      </c>
      <c r="O172" s="295"/>
      <c r="P172" s="295"/>
      <c r="Q172" s="295"/>
      <c r="R172" s="295"/>
      <c r="S172" s="295"/>
      <c r="T172" s="295"/>
      <c r="U172" s="295"/>
      <c r="V172" s="295"/>
      <c r="W172" s="295"/>
      <c r="X172" s="295"/>
      <c r="Y172" s="411">
        <v>1</v>
      </c>
      <c r="Z172" s="411">
        <v>0</v>
      </c>
      <c r="AA172" s="411">
        <v>0</v>
      </c>
      <c r="AB172" s="411">
        <v>0</v>
      </c>
      <c r="AC172" s="411">
        <f t="shared" si="44" ref="AC172:AL172">AC171</f>
        <v>0</v>
      </c>
      <c r="AD172" s="411">
        <f>AD171</f>
        <v>0</v>
      </c>
      <c r="AE172" s="411">
        <f>AE171</f>
        <v>0</v>
      </c>
      <c r="AF172" s="411">
        <f>AF171</f>
        <v>0</v>
      </c>
      <c r="AG172" s="411">
        <f>AG171</f>
        <v>0</v>
      </c>
      <c r="AH172" s="411">
        <f>AH171</f>
        <v>0</v>
      </c>
      <c r="AI172" s="411">
        <f>AI171</f>
        <v>0</v>
      </c>
      <c r="AJ172" s="411">
        <f>AJ171</f>
        <v>0</v>
      </c>
      <c r="AK172" s="411">
        <f>AK171</f>
        <v>0</v>
      </c>
      <c r="AL172" s="411">
        <f>AL171</f>
        <v>0</v>
      </c>
      <c r="AM172" s="503"/>
    </row>
    <row r="173" spans="1:39" s="283" customFormat="1" ht="15"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7">
        <v>9</v>
      </c>
      <c r="B174" s="294" t="s">
        <v>7</v>
      </c>
      <c r="C174" s="291" t="s">
        <v>25</v>
      </c>
      <c r="D174" s="295"/>
      <c r="E174" s="295"/>
      <c r="F174" s="295"/>
      <c r="G174" s="295"/>
      <c r="H174" s="295"/>
      <c r="I174" s="295"/>
      <c r="J174" s="295"/>
      <c r="K174" s="295"/>
      <c r="L174" s="295"/>
      <c r="M174" s="295"/>
      <c r="N174" s="291">
        <v>12</v>
      </c>
      <c r="O174" s="295"/>
      <c r="P174" s="295"/>
      <c r="Q174" s="295"/>
      <c r="R174" s="295"/>
      <c r="S174" s="295"/>
      <c r="T174" s="295"/>
      <c r="U174" s="295"/>
      <c r="V174" s="295"/>
      <c r="W174" s="295"/>
      <c r="X174" s="295"/>
      <c r="Y174" s="410">
        <v>1</v>
      </c>
      <c r="Z174" s="410">
        <v>0</v>
      </c>
      <c r="AA174" s="410">
        <v>0</v>
      </c>
      <c r="AB174" s="410">
        <v>0</v>
      </c>
      <c r="AC174" s="410"/>
      <c r="AD174" s="410"/>
      <c r="AE174" s="410"/>
      <c r="AF174" s="410"/>
      <c r="AG174" s="410"/>
      <c r="AH174" s="410"/>
      <c r="AI174" s="410"/>
      <c r="AJ174" s="410"/>
      <c r="AK174" s="410"/>
      <c r="AL174" s="410"/>
      <c r="AM174" s="296">
        <f>SUM(Y174:AL174)</f>
        <v>1</v>
      </c>
    </row>
    <row r="175" spans="2:39" ht="15" outlineLevel="1">
      <c r="B175" s="294" t="s">
        <v>216</v>
      </c>
      <c r="C175" s="291" t="s">
        <v>141</v>
      </c>
      <c r="D175" s="295"/>
      <c r="E175" s="295"/>
      <c r="F175" s="295"/>
      <c r="G175" s="295"/>
      <c r="H175" s="295"/>
      <c r="I175" s="295"/>
      <c r="J175" s="295"/>
      <c r="K175" s="295"/>
      <c r="L175" s="295"/>
      <c r="M175" s="295"/>
      <c r="N175" s="291">
        <v>12</v>
      </c>
      <c r="O175" s="295"/>
      <c r="P175" s="295"/>
      <c r="Q175" s="295"/>
      <c r="R175" s="295"/>
      <c r="S175" s="295"/>
      <c r="T175" s="295"/>
      <c r="U175" s="295"/>
      <c r="V175" s="295"/>
      <c r="W175" s="295"/>
      <c r="X175" s="295"/>
      <c r="Y175" s="411">
        <v>1</v>
      </c>
      <c r="Z175" s="411">
        <v>0</v>
      </c>
      <c r="AA175" s="411">
        <v>0</v>
      </c>
      <c r="AB175" s="411">
        <v>0</v>
      </c>
      <c r="AC175" s="411">
        <f t="shared" si="45" ref="AC175:AL175">AC174</f>
        <v>0</v>
      </c>
      <c r="AD175" s="411">
        <f>AD174</f>
        <v>0</v>
      </c>
      <c r="AE175" s="411">
        <f>AE174</f>
        <v>0</v>
      </c>
      <c r="AF175" s="411">
        <f>AF174</f>
        <v>0</v>
      </c>
      <c r="AG175" s="411">
        <f>AG174</f>
        <v>0</v>
      </c>
      <c r="AH175" s="411">
        <f>AH174</f>
        <v>0</v>
      </c>
      <c r="AI175" s="411">
        <f>AI174</f>
        <v>0</v>
      </c>
      <c r="AJ175" s="411">
        <f>AJ174</f>
        <v>0</v>
      </c>
      <c r="AK175" s="411">
        <f>AK174</f>
        <v>0</v>
      </c>
      <c r="AL175" s="411">
        <f>AL174</f>
        <v>0</v>
      </c>
      <c r="AM175" s="503"/>
    </row>
    <row r="176" spans="2: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7">
        <v>10</v>
      </c>
      <c r="B178" s="310" t="s">
        <v>22</v>
      </c>
      <c r="C178" s="291" t="s">
        <v>25</v>
      </c>
      <c r="D178" s="295">
        <v>655679.91799999995</v>
      </c>
      <c r="E178" s="295">
        <v>655679.91817567672</v>
      </c>
      <c r="F178" s="295">
        <v>655679.91817567672</v>
      </c>
      <c r="G178" s="295">
        <v>655679.91817567672</v>
      </c>
      <c r="H178" s="295">
        <v>655679.91817567672</v>
      </c>
      <c r="I178" s="295">
        <v>586840.17332458438</v>
      </c>
      <c r="J178" s="295">
        <v>579962.03738564043</v>
      </c>
      <c r="K178" s="295">
        <v>579962.03738564043</v>
      </c>
      <c r="L178" s="295">
        <v>541594.65443494043</v>
      </c>
      <c r="M178" s="295">
        <v>448843.83220975409</v>
      </c>
      <c r="N178" s="295">
        <v>12</v>
      </c>
      <c r="O178" s="295">
        <v>148.10499999999999</v>
      </c>
      <c r="P178" s="295">
        <v>148.10510110143218</v>
      </c>
      <c r="Q178" s="295">
        <v>148.10510110143218</v>
      </c>
      <c r="R178" s="295">
        <v>148.10510110143218</v>
      </c>
      <c r="S178" s="295">
        <v>148.10510110143218</v>
      </c>
      <c r="T178" s="295">
        <v>127.20584188747979</v>
      </c>
      <c r="U178" s="295">
        <v>126.08617825497032</v>
      </c>
      <c r="V178" s="295">
        <v>126.08617825497032</v>
      </c>
      <c r="W178" s="295">
        <v>115.83464699611415</v>
      </c>
      <c r="X178" s="295">
        <v>100.7361198002651</v>
      </c>
      <c r="Y178" s="466">
        <v>0</v>
      </c>
      <c r="Z178" s="468">
        <v>0.32</v>
      </c>
      <c r="AA178" s="468">
        <v>0.96</v>
      </c>
      <c r="AB178" s="415">
        <v>0</v>
      </c>
      <c r="AC178" s="415"/>
      <c r="AD178" s="415"/>
      <c r="AE178" s="415"/>
      <c r="AF178" s="415"/>
      <c r="AG178" s="415"/>
      <c r="AH178" s="415"/>
      <c r="AI178" s="415"/>
      <c r="AJ178" s="415"/>
      <c r="AK178" s="415"/>
      <c r="AL178" s="415"/>
      <c r="AM178" s="296">
        <f>SUM(Y178:AL178)</f>
        <v>1.28</v>
      </c>
    </row>
    <row r="179" spans="2:39" ht="15" outlineLevel="1">
      <c r="B179" s="294" t="s">
        <v>216</v>
      </c>
      <c r="C179" s="291" t="s">
        <v>141</v>
      </c>
      <c r="D179" s="295">
        <v>285274.49699999997</v>
      </c>
      <c r="E179" s="295">
        <v>285274.49744498701</v>
      </c>
      <c r="F179" s="295">
        <v>285274.49744498701</v>
      </c>
      <c r="G179" s="295">
        <v>285274.49744498701</v>
      </c>
      <c r="H179" s="295">
        <v>285274.49744498701</v>
      </c>
      <c r="I179" s="295">
        <v>285274.49744498701</v>
      </c>
      <c r="J179" s="295"/>
      <c r="K179" s="295"/>
      <c r="L179" s="295"/>
      <c r="M179" s="295"/>
      <c r="N179" s="295">
        <v>12</v>
      </c>
      <c r="O179" s="295">
        <v>60.058999999999998</v>
      </c>
      <c r="P179" s="295">
        <v>60.059110032</v>
      </c>
      <c r="Q179" s="295">
        <v>60.059110032</v>
      </c>
      <c r="R179" s="295">
        <v>60.059110032</v>
      </c>
      <c r="S179" s="295">
        <v>60.059110032</v>
      </c>
      <c r="T179" s="295">
        <v>60.059110032</v>
      </c>
      <c r="U179" s="295"/>
      <c r="V179" s="295"/>
      <c r="W179" s="295"/>
      <c r="X179" s="295"/>
      <c r="Y179" s="411">
        <v>0</v>
      </c>
      <c r="Z179" s="411">
        <v>0.32</v>
      </c>
      <c r="AA179" s="411">
        <v>0.96</v>
      </c>
      <c r="AB179" s="411">
        <v>0</v>
      </c>
      <c r="AC179" s="411">
        <f t="shared" si="46" ref="AC179:AL179">AC178</f>
        <v>0</v>
      </c>
      <c r="AD179" s="411">
        <f>AD178</f>
        <v>0</v>
      </c>
      <c r="AE179" s="411">
        <f>AE178</f>
        <v>0</v>
      </c>
      <c r="AF179" s="411">
        <f>AF178</f>
        <v>0</v>
      </c>
      <c r="AG179" s="411">
        <f>AG178</f>
        <v>0</v>
      </c>
      <c r="AH179" s="411">
        <f>AH178</f>
        <v>0</v>
      </c>
      <c r="AI179" s="411">
        <f>AI178</f>
        <v>0</v>
      </c>
      <c r="AJ179" s="411">
        <f>AJ178</f>
        <v>0</v>
      </c>
      <c r="AK179" s="411">
        <f>AK178</f>
        <v>0</v>
      </c>
      <c r="AL179" s="411">
        <f>AL178</f>
        <v>0</v>
      </c>
      <c r="AM179" s="503"/>
    </row>
    <row r="180" spans="2: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7">
        <v>11</v>
      </c>
      <c r="B181" s="314" t="s">
        <v>21</v>
      </c>
      <c r="C181" s="291" t="s">
        <v>25</v>
      </c>
      <c r="D181" s="295">
        <v>1244484.227</v>
      </c>
      <c r="E181" s="295">
        <v>1239375.6982678906</v>
      </c>
      <c r="F181" s="295">
        <v>1239375.6982678906</v>
      </c>
      <c r="G181" s="295">
        <v>1067310.1814579358</v>
      </c>
      <c r="H181" s="295">
        <v>1065604.900880964</v>
      </c>
      <c r="I181" s="295">
        <v>404250.73850243771</v>
      </c>
      <c r="J181" s="295">
        <v>404250.73850243771</v>
      </c>
      <c r="K181" s="295">
        <v>401587.59471832187</v>
      </c>
      <c r="L181" s="295">
        <v>401587.59471832187</v>
      </c>
      <c r="M181" s="295">
        <v>401587.59471832187</v>
      </c>
      <c r="N181" s="295">
        <v>12</v>
      </c>
      <c r="O181" s="295">
        <v>338.68599999999998</v>
      </c>
      <c r="P181" s="295">
        <v>337.45696152765032</v>
      </c>
      <c r="Q181" s="295">
        <v>337.45696152765032</v>
      </c>
      <c r="R181" s="295">
        <v>297.35087852301007</v>
      </c>
      <c r="S181" s="295">
        <v>296.91695141346418</v>
      </c>
      <c r="T181" s="295">
        <v>114.61183043273037</v>
      </c>
      <c r="U181" s="295">
        <v>114.61183043273037</v>
      </c>
      <c r="V181" s="295">
        <v>111.9450070566435</v>
      </c>
      <c r="W181" s="295">
        <v>111.9450070566435</v>
      </c>
      <c r="X181" s="295">
        <v>111.9450070566435</v>
      </c>
      <c r="Y181" s="415">
        <v>0</v>
      </c>
      <c r="Z181" s="468">
        <v>1</v>
      </c>
      <c r="AA181" s="415">
        <v>0</v>
      </c>
      <c r="AB181" s="415">
        <v>0</v>
      </c>
      <c r="AC181" s="415"/>
      <c r="AD181" s="415"/>
      <c r="AE181" s="415"/>
      <c r="AF181" s="415"/>
      <c r="AG181" s="415"/>
      <c r="AH181" s="415"/>
      <c r="AI181" s="415"/>
      <c r="AJ181" s="415"/>
      <c r="AK181" s="415"/>
      <c r="AL181" s="415"/>
      <c r="AM181" s="296">
        <f>SUM(Y181:AL181)</f>
        <v>1</v>
      </c>
    </row>
    <row r="182" spans="2:39" ht="15" outlineLevel="1">
      <c r="B182" s="294" t="s">
        <v>216</v>
      </c>
      <c r="C182" s="291" t="s">
        <v>141</v>
      </c>
      <c r="D182" s="295">
        <v>14238.338</v>
      </c>
      <c r="E182" s="295">
        <v>14238.337906934999</v>
      </c>
      <c r="F182" s="295">
        <v>14238.337906934999</v>
      </c>
      <c r="G182" s="295">
        <v>13997.284794603</v>
      </c>
      <c r="H182" s="295">
        <v>13997.284794603</v>
      </c>
      <c r="I182" s="295">
        <v>2185.0468845599999</v>
      </c>
      <c r="J182" s="295"/>
      <c r="K182" s="295"/>
      <c r="L182" s="295"/>
      <c r="M182" s="295"/>
      <c r="N182" s="295">
        <v>12</v>
      </c>
      <c r="O182" s="295">
        <v>3.93</v>
      </c>
      <c r="P182" s="295">
        <v>3.9301577619999994</v>
      </c>
      <c r="Q182" s="295">
        <v>3.9301577619999994</v>
      </c>
      <c r="R182" s="295">
        <v>3.8601359980000001</v>
      </c>
      <c r="S182" s="295">
        <v>3.8601359980000001</v>
      </c>
      <c r="T182" s="295">
        <v>0.49216212500000001</v>
      </c>
      <c r="U182" s="295"/>
      <c r="V182" s="295"/>
      <c r="W182" s="295"/>
      <c r="X182" s="295"/>
      <c r="Y182" s="411">
        <v>0</v>
      </c>
      <c r="Z182" s="411">
        <v>1</v>
      </c>
      <c r="AA182" s="411">
        <v>0</v>
      </c>
      <c r="AB182" s="411">
        <v>0</v>
      </c>
      <c r="AC182" s="411">
        <f t="shared" si="47" ref="AC182:AL182">AC181</f>
        <v>0</v>
      </c>
      <c r="AD182" s="411">
        <f>AD181</f>
        <v>0</v>
      </c>
      <c r="AE182" s="411">
        <f>AE181</f>
        <v>0</v>
      </c>
      <c r="AF182" s="411">
        <f>AF181</f>
        <v>0</v>
      </c>
      <c r="AG182" s="411">
        <f>AG181</f>
        <v>0</v>
      </c>
      <c r="AH182" s="411">
        <f>AH181</f>
        <v>0</v>
      </c>
      <c r="AI182" s="411">
        <f>AI181</f>
        <v>0</v>
      </c>
      <c r="AJ182" s="411">
        <f>AJ181</f>
        <v>0</v>
      </c>
      <c r="AK182" s="411">
        <f>AK181</f>
        <v>0</v>
      </c>
      <c r="AL182" s="411">
        <f>AL181</f>
        <v>0</v>
      </c>
      <c r="AM182" s="503"/>
    </row>
    <row r="183" spans="2: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2:39" ht="15" outlineLevel="1">
      <c r="B185" s="294" t="s">
        <v>216</v>
      </c>
      <c r="C185" s="291" t="s">
        <v>141</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si="48" ref="AA185:AL185">AA184</f>
        <v>0</v>
      </c>
      <c r="AB185" s="411">
        <f>AB184</f>
        <v>0</v>
      </c>
      <c r="AC185" s="411">
        <f>AC184</f>
        <v>0</v>
      </c>
      <c r="AD185" s="411">
        <f>AD184</f>
        <v>0</v>
      </c>
      <c r="AE185" s="411">
        <f>AE184</f>
        <v>0</v>
      </c>
      <c r="AF185" s="411">
        <f>AF184</f>
        <v>0</v>
      </c>
      <c r="AG185" s="411">
        <f>AG184</f>
        <v>0</v>
      </c>
      <c r="AH185" s="411">
        <f>AH184</f>
        <v>0</v>
      </c>
      <c r="AI185" s="411">
        <f>AI184</f>
        <v>0</v>
      </c>
      <c r="AJ185" s="411">
        <f>AJ184</f>
        <v>0</v>
      </c>
      <c r="AK185" s="411">
        <f>AK184</f>
        <v>0</v>
      </c>
      <c r="AL185" s="411">
        <f>AL184</f>
        <v>0</v>
      </c>
      <c r="AM185" s="503"/>
    </row>
    <row r="186" spans="2: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2:39" ht="15" outlineLevel="1">
      <c r="B188" s="294" t="s">
        <v>216</v>
      </c>
      <c r="C188" s="291" t="s">
        <v>141</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si="49" ref="AA188:AL188">AA187</f>
        <v>0</v>
      </c>
      <c r="AB188" s="411">
        <f>AB187</f>
        <v>0</v>
      </c>
      <c r="AC188" s="411">
        <f>AC187</f>
        <v>0</v>
      </c>
      <c r="AD188" s="411">
        <f>AD187</f>
        <v>0</v>
      </c>
      <c r="AE188" s="411">
        <f>AE187</f>
        <v>0</v>
      </c>
      <c r="AF188" s="411">
        <f>AF187</f>
        <v>0</v>
      </c>
      <c r="AG188" s="411">
        <f>AG187</f>
        <v>0</v>
      </c>
      <c r="AH188" s="411">
        <f>AH187</f>
        <v>0</v>
      </c>
      <c r="AI188" s="411">
        <f>AI187</f>
        <v>0</v>
      </c>
      <c r="AJ188" s="411">
        <f>AJ187</f>
        <v>0</v>
      </c>
      <c r="AK188" s="411">
        <f>AK187</f>
        <v>0</v>
      </c>
      <c r="AL188" s="411">
        <f>AL187</f>
        <v>0</v>
      </c>
      <c r="AM188" s="503"/>
    </row>
    <row r="189" spans="2: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2:39" ht="15" outlineLevel="1">
      <c r="B191" s="294" t="s">
        <v>216</v>
      </c>
      <c r="C191" s="291" t="s">
        <v>141</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si="50" ref="AA191:AL191">AA190</f>
        <v>0</v>
      </c>
      <c r="AB191" s="411">
        <f>AB190</f>
        <v>0</v>
      </c>
      <c r="AC191" s="411">
        <f>AC190</f>
        <v>0</v>
      </c>
      <c r="AD191" s="411">
        <f>AD190</f>
        <v>0</v>
      </c>
      <c r="AE191" s="411">
        <f>AE190</f>
        <v>0</v>
      </c>
      <c r="AF191" s="411">
        <f>AF190</f>
        <v>0</v>
      </c>
      <c r="AG191" s="411">
        <f>AG190</f>
        <v>0</v>
      </c>
      <c r="AH191" s="411">
        <f>AH190</f>
        <v>0</v>
      </c>
      <c r="AI191" s="411">
        <f>AI190</f>
        <v>0</v>
      </c>
      <c r="AJ191" s="411">
        <f>AJ190</f>
        <v>0</v>
      </c>
      <c r="AK191" s="411">
        <f>AK190</f>
        <v>0</v>
      </c>
      <c r="AL191" s="411">
        <f>AL190</f>
        <v>0</v>
      </c>
      <c r="AM191" s="503"/>
    </row>
    <row r="192" spans="2: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7">
        <v>15</v>
      </c>
      <c r="B193" s="314" t="s">
        <v>413</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7"/>
      <c r="B194" s="315" t="s">
        <v>216</v>
      </c>
      <c r="C194" s="291" t="s">
        <v>141</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si="51" ref="AA194:AL194">AA193</f>
        <v>0</v>
      </c>
      <c r="AB194" s="411">
        <f>AB193</f>
        <v>0</v>
      </c>
      <c r="AC194" s="411">
        <f>AC193</f>
        <v>0</v>
      </c>
      <c r="AD194" s="411">
        <f>AD193</f>
        <v>0</v>
      </c>
      <c r="AE194" s="411">
        <f>AE193</f>
        <v>0</v>
      </c>
      <c r="AF194" s="411">
        <f>AF193</f>
        <v>0</v>
      </c>
      <c r="AG194" s="411">
        <f>AG193</f>
        <v>0</v>
      </c>
      <c r="AH194" s="411">
        <f>AH193</f>
        <v>0</v>
      </c>
      <c r="AI194" s="411">
        <f>AI193</f>
        <v>0</v>
      </c>
      <c r="AJ194" s="411">
        <f>AJ193</f>
        <v>0</v>
      </c>
      <c r="AK194" s="411">
        <f>AK193</f>
        <v>0</v>
      </c>
      <c r="AL194" s="411">
        <f>AL193</f>
        <v>0</v>
      </c>
      <c r="AM194" s="503"/>
    </row>
    <row r="195" spans="1:39" s="283" customFormat="1" ht="15"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7">
        <v>16</v>
      </c>
      <c r="B196" s="314" t="s">
        <v>414</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7"/>
      <c r="B197" s="315" t="s">
        <v>216</v>
      </c>
      <c r="C197" s="291" t="s">
        <v>141</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si="52" ref="AA197:AL197">AA196</f>
        <v>0</v>
      </c>
      <c r="AB197" s="411">
        <f>AB196</f>
        <v>0</v>
      </c>
      <c r="AC197" s="411">
        <f>AC196</f>
        <v>0</v>
      </c>
      <c r="AD197" s="411">
        <f>AD196</f>
        <v>0</v>
      </c>
      <c r="AE197" s="411">
        <f>AE196</f>
        <v>0</v>
      </c>
      <c r="AF197" s="411">
        <f>AF196</f>
        <v>0</v>
      </c>
      <c r="AG197" s="411">
        <f>AG196</f>
        <v>0</v>
      </c>
      <c r="AH197" s="411">
        <f>AH196</f>
        <v>0</v>
      </c>
      <c r="AI197" s="411">
        <f>AI196</f>
        <v>0</v>
      </c>
      <c r="AJ197" s="411">
        <f>AJ196</f>
        <v>0</v>
      </c>
      <c r="AK197" s="411">
        <f>AK196</f>
        <v>0</v>
      </c>
      <c r="AL197" s="411">
        <f>AL196</f>
        <v>0</v>
      </c>
      <c r="AM197" s="503"/>
    </row>
    <row r="198" spans="1:39" s="283" customFormat="1" ht="15"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7">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2:39" ht="15" outlineLevel="1">
      <c r="B200" s="294" t="s">
        <v>216</v>
      </c>
      <c r="C200" s="291" t="s">
        <v>141</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si="53" ref="AA200:AL200">AA199</f>
        <v>0</v>
      </c>
      <c r="AB200" s="411">
        <f>AB199</f>
        <v>0</v>
      </c>
      <c r="AC200" s="411">
        <f>AC199</f>
        <v>0</v>
      </c>
      <c r="AD200" s="411">
        <f>AD199</f>
        <v>0</v>
      </c>
      <c r="AE200" s="411">
        <f>AE199</f>
        <v>0</v>
      </c>
      <c r="AF200" s="411">
        <f>AF199</f>
        <v>0</v>
      </c>
      <c r="AG200" s="411">
        <f>AG199</f>
        <v>0</v>
      </c>
      <c r="AH200" s="411">
        <f>AH199</f>
        <v>0</v>
      </c>
      <c r="AI200" s="411">
        <f>AI199</f>
        <v>0</v>
      </c>
      <c r="AJ200" s="411">
        <f>AJ199</f>
        <v>0</v>
      </c>
      <c r="AK200" s="411">
        <f>AK199</f>
        <v>0</v>
      </c>
      <c r="AL200" s="411">
        <f>AL199</f>
        <v>0</v>
      </c>
      <c r="AM200" s="503"/>
    </row>
    <row r="201" spans="2: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2:39" ht="15" outlineLevel="1">
      <c r="B204" s="294" t="s">
        <v>216</v>
      </c>
      <c r="C204" s="291" t="s">
        <v>141</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si="54" ref="AA204:AL204">AA203</f>
        <v>0</v>
      </c>
      <c r="AB204" s="411">
        <f>AB203</f>
        <v>0</v>
      </c>
      <c r="AC204" s="411">
        <f>AC203</f>
        <v>0</v>
      </c>
      <c r="AD204" s="411">
        <f>AD203</f>
        <v>0</v>
      </c>
      <c r="AE204" s="411">
        <f>AE203</f>
        <v>0</v>
      </c>
      <c r="AF204" s="411">
        <f>AF203</f>
        <v>0</v>
      </c>
      <c r="AG204" s="411">
        <f>AG203</f>
        <v>0</v>
      </c>
      <c r="AH204" s="411">
        <f>AH203</f>
        <v>0</v>
      </c>
      <c r="AI204" s="411">
        <f>AI203</f>
        <v>0</v>
      </c>
      <c r="AJ204" s="411">
        <f>AJ203</f>
        <v>0</v>
      </c>
      <c r="AK204" s="411">
        <f>AK203</f>
        <v>0</v>
      </c>
      <c r="AL204" s="411">
        <f>AL203</f>
        <v>0</v>
      </c>
      <c r="AM204" s="503"/>
    </row>
    <row r="205" spans="1:39" ht="15"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2:39" ht="15" outlineLevel="1">
      <c r="B207" s="294" t="s">
        <v>216</v>
      </c>
      <c r="C207" s="291" t="s">
        <v>141</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si="55" ref="AA207:AL207">AA206</f>
        <v>0</v>
      </c>
      <c r="AB207" s="411">
        <f>AB206</f>
        <v>0</v>
      </c>
      <c r="AC207" s="411">
        <f>AC206</f>
        <v>0</v>
      </c>
      <c r="AD207" s="411">
        <f>AD206</f>
        <v>0</v>
      </c>
      <c r="AE207" s="411">
        <f>AE206</f>
        <v>0</v>
      </c>
      <c r="AF207" s="411">
        <f>AF206</f>
        <v>0</v>
      </c>
      <c r="AG207" s="411">
        <f>AG206</f>
        <v>0</v>
      </c>
      <c r="AH207" s="411">
        <f>AH206</f>
        <v>0</v>
      </c>
      <c r="AI207" s="411">
        <f>AI206</f>
        <v>0</v>
      </c>
      <c r="AJ207" s="411">
        <f>AJ206</f>
        <v>0</v>
      </c>
      <c r="AK207" s="411">
        <f>AK206</f>
        <v>0</v>
      </c>
      <c r="AL207" s="411">
        <f>AL206</f>
        <v>0</v>
      </c>
      <c r="AM207" s="503"/>
    </row>
    <row r="208" spans="2: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2:39" ht="15" outlineLevel="1">
      <c r="B210" s="294" t="s">
        <v>216</v>
      </c>
      <c r="C210" s="291" t="s">
        <v>141</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si="56" ref="AA210:AL210">AA209</f>
        <v>0</v>
      </c>
      <c r="AB210" s="411">
        <f>AB209</f>
        <v>0</v>
      </c>
      <c r="AC210" s="411">
        <f>AC209</f>
        <v>0</v>
      </c>
      <c r="AD210" s="411">
        <f>AD209</f>
        <v>0</v>
      </c>
      <c r="AE210" s="411">
        <f>AE209</f>
        <v>0</v>
      </c>
      <c r="AF210" s="411">
        <f>AF209</f>
        <v>0</v>
      </c>
      <c r="AG210" s="411">
        <f>AG209</f>
        <v>0</v>
      </c>
      <c r="AH210" s="411">
        <f>AH209</f>
        <v>0</v>
      </c>
      <c r="AI210" s="411">
        <f>AI209</f>
        <v>0</v>
      </c>
      <c r="AJ210" s="411">
        <f>AJ209</f>
        <v>0</v>
      </c>
      <c r="AK210" s="411">
        <f>AK209</f>
        <v>0</v>
      </c>
      <c r="AL210" s="411">
        <f>AL209</f>
        <v>0</v>
      </c>
      <c r="AM210" s="503"/>
    </row>
    <row r="211" spans="2: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2:39" ht="15" outlineLevel="1">
      <c r="B213" s="294" t="s">
        <v>216</v>
      </c>
      <c r="C213" s="291" t="s">
        <v>141</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si="57" ref="AA213:AL213">AA212</f>
        <v>0</v>
      </c>
      <c r="AB213" s="411">
        <f>AB212</f>
        <v>0</v>
      </c>
      <c r="AC213" s="411">
        <f>AC212</f>
        <v>0</v>
      </c>
      <c r="AD213" s="411">
        <f>AD212</f>
        <v>0</v>
      </c>
      <c r="AE213" s="411">
        <f>AE212</f>
        <v>0</v>
      </c>
      <c r="AF213" s="411">
        <f>AF212</f>
        <v>0</v>
      </c>
      <c r="AG213" s="411">
        <f>AG212</f>
        <v>0</v>
      </c>
      <c r="AH213" s="411">
        <f>AH212</f>
        <v>0</v>
      </c>
      <c r="AI213" s="411">
        <f>AI212</f>
        <v>0</v>
      </c>
      <c r="AJ213" s="411">
        <f>AJ212</f>
        <v>0</v>
      </c>
      <c r="AK213" s="411">
        <f>AK212</f>
        <v>0</v>
      </c>
      <c r="AL213" s="411">
        <f>AL212</f>
        <v>0</v>
      </c>
      <c r="AM213" s="503"/>
    </row>
    <row r="214" spans="2: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7">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2:39" ht="15" outlineLevel="1">
      <c r="B216" s="294" t="s">
        <v>216</v>
      </c>
      <c r="C216" s="291" t="s">
        <v>141</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si="58" ref="AA216:AL216">AA215</f>
        <v>0</v>
      </c>
      <c r="AB216" s="411">
        <f>AB215</f>
        <v>0</v>
      </c>
      <c r="AC216" s="411">
        <f>AC215</f>
        <v>0</v>
      </c>
      <c r="AD216" s="411">
        <f>AD215</f>
        <v>0</v>
      </c>
      <c r="AE216" s="411">
        <f>AE215</f>
        <v>0</v>
      </c>
      <c r="AF216" s="411">
        <f>AF215</f>
        <v>0</v>
      </c>
      <c r="AG216" s="411">
        <f>AG215</f>
        <v>0</v>
      </c>
      <c r="AH216" s="411">
        <f>AH215</f>
        <v>0</v>
      </c>
      <c r="AI216" s="411">
        <f>AI215</f>
        <v>0</v>
      </c>
      <c r="AJ216" s="411">
        <f>AJ215</f>
        <v>0</v>
      </c>
      <c r="AK216" s="411">
        <f>AK215</f>
        <v>0</v>
      </c>
      <c r="AL216" s="411">
        <f>AL215</f>
        <v>0</v>
      </c>
      <c r="AM216" s="503"/>
    </row>
    <row r="217" spans="2: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8"/>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7">
        <v>23</v>
      </c>
      <c r="B219" s="315" t="s">
        <v>14</v>
      </c>
      <c r="C219" s="291" t="s">
        <v>25</v>
      </c>
      <c r="D219" s="295">
        <v>14396</v>
      </c>
      <c r="E219" s="295">
        <v>14220</v>
      </c>
      <c r="F219" s="295">
        <v>14220</v>
      </c>
      <c r="G219" s="295">
        <v>14220</v>
      </c>
      <c r="H219" s="295">
        <v>14219.999999999998</v>
      </c>
      <c r="I219" s="295">
        <v>14219.999999999998</v>
      </c>
      <c r="J219" s="295">
        <v>14219.999999999998</v>
      </c>
      <c r="K219" s="295">
        <v>14219.999999999998</v>
      </c>
      <c r="L219" s="295">
        <v>912</v>
      </c>
      <c r="M219" s="295">
        <v>912</v>
      </c>
      <c r="N219" s="291"/>
      <c r="O219" s="295">
        <v>0.81100000000000005</v>
      </c>
      <c r="P219" s="295">
        <v>0.80189630808308687</v>
      </c>
      <c r="Q219" s="295">
        <v>0.80189630808308687</v>
      </c>
      <c r="R219" s="295">
        <v>0.80189630808308687</v>
      </c>
      <c r="S219" s="295">
        <v>0.80189630808308687</v>
      </c>
      <c r="T219" s="295">
        <v>0.80189630808308687</v>
      </c>
      <c r="U219" s="295">
        <v>0.80189630808308687</v>
      </c>
      <c r="V219" s="295">
        <v>0.80189630808308687</v>
      </c>
      <c r="W219" s="295">
        <v>0.11059511452913284</v>
      </c>
      <c r="X219" s="295">
        <v>0.11059511452913284</v>
      </c>
      <c r="Y219" s="469">
        <v>1</v>
      </c>
      <c r="Z219" s="410">
        <v>0</v>
      </c>
      <c r="AA219" s="410">
        <v>0</v>
      </c>
      <c r="AB219" s="410">
        <v>0</v>
      </c>
      <c r="AC219" s="410"/>
      <c r="AD219" s="410"/>
      <c r="AE219" s="410"/>
      <c r="AF219" s="410"/>
      <c r="AG219" s="410"/>
      <c r="AH219" s="410"/>
      <c r="AI219" s="410"/>
      <c r="AJ219" s="410"/>
      <c r="AK219" s="410"/>
      <c r="AL219" s="410"/>
      <c r="AM219" s="296">
        <f>SUM(Y219:AL219)</f>
        <v>1</v>
      </c>
    </row>
    <row r="220" spans="2:39" ht="15" outlineLevel="1">
      <c r="B220" s="294" t="s">
        <v>216</v>
      </c>
      <c r="C220" s="291" t="s">
        <v>141</v>
      </c>
      <c r="D220" s="295">
        <v>7596.3000490000004</v>
      </c>
      <c r="E220" s="295">
        <v>7596.3000490000004</v>
      </c>
      <c r="F220" s="295">
        <v>7596.3000490000004</v>
      </c>
      <c r="G220" s="295">
        <v>7473.1000370000002</v>
      </c>
      <c r="H220" s="295">
        <v>7461.9000550000001</v>
      </c>
      <c r="I220" s="295">
        <v>7031.214935</v>
      </c>
      <c r="J220" s="295"/>
      <c r="K220" s="295"/>
      <c r="L220" s="295"/>
      <c r="M220" s="295"/>
      <c r="N220" s="467"/>
      <c r="O220" s="295">
        <v>1.2845244820000001</v>
      </c>
      <c r="P220" s="295">
        <v>1.2845244820000001</v>
      </c>
      <c r="Q220" s="295">
        <v>1.2781979940000001</v>
      </c>
      <c r="R220" s="295">
        <v>1.2776228599999999</v>
      </c>
      <c r="S220" s="295">
        <v>1.255226035</v>
      </c>
      <c r="T220" s="295">
        <v>1.246328162</v>
      </c>
      <c r="U220" s="295"/>
      <c r="V220" s="295"/>
      <c r="W220" s="295"/>
      <c r="X220" s="295"/>
      <c r="Y220" s="411">
        <v>1</v>
      </c>
      <c r="Z220" s="411">
        <v>0</v>
      </c>
      <c r="AA220" s="411">
        <v>0</v>
      </c>
      <c r="AB220" s="411">
        <v>0</v>
      </c>
      <c r="AC220" s="411">
        <f t="shared" si="59" ref="AC220:AL220">AC219</f>
        <v>0</v>
      </c>
      <c r="AD220" s="411">
        <f>AD219</f>
        <v>0</v>
      </c>
      <c r="AE220" s="411">
        <f>AE219</f>
        <v>0</v>
      </c>
      <c r="AF220" s="411">
        <f>AF219</f>
        <v>0</v>
      </c>
      <c r="AG220" s="411">
        <f>AG219</f>
        <v>0</v>
      </c>
      <c r="AH220" s="411">
        <f>AH219</f>
        <v>0</v>
      </c>
      <c r="AI220" s="411">
        <f>AI219</f>
        <v>0</v>
      </c>
      <c r="AJ220" s="411">
        <f>AJ219</f>
        <v>0</v>
      </c>
      <c r="AK220" s="411">
        <f>AK219</f>
        <v>0</v>
      </c>
      <c r="AL220" s="411">
        <f>AL219</f>
        <v>0</v>
      </c>
      <c r="AM220" s="503"/>
    </row>
    <row r="221" spans="2: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8"/>
      <c r="B222" s="288" t="s">
        <v>415</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7">
        <v>24</v>
      </c>
      <c r="B223" s="315" t="s">
        <v>14</v>
      </c>
      <c r="C223" s="291" t="s">
        <v>25</v>
      </c>
      <c r="D223" s="295">
        <v>0</v>
      </c>
      <c r="E223" s="295">
        <v>0</v>
      </c>
      <c r="F223" s="295">
        <v>0</v>
      </c>
      <c r="G223" s="295">
        <v>0</v>
      </c>
      <c r="H223" s="295">
        <v>0</v>
      </c>
      <c r="I223" s="295"/>
      <c r="J223" s="295"/>
      <c r="K223" s="295"/>
      <c r="L223" s="295"/>
      <c r="M223" s="295"/>
      <c r="N223" s="291"/>
      <c r="O223" s="295">
        <v>0</v>
      </c>
      <c r="P223" s="295">
        <v>0</v>
      </c>
      <c r="Q223" s="295">
        <v>0</v>
      </c>
      <c r="R223" s="295">
        <v>0</v>
      </c>
      <c r="S223" s="295">
        <v>0</v>
      </c>
      <c r="T223" s="295"/>
      <c r="U223" s="295"/>
      <c r="V223" s="295"/>
      <c r="W223" s="295"/>
      <c r="X223" s="295"/>
      <c r="Y223" s="410">
        <v>0</v>
      </c>
      <c r="Z223" s="410">
        <v>0</v>
      </c>
      <c r="AA223" s="410">
        <v>0</v>
      </c>
      <c r="AB223" s="410">
        <v>0</v>
      </c>
      <c r="AC223" s="410"/>
      <c r="AD223" s="410"/>
      <c r="AE223" s="410"/>
      <c r="AF223" s="410"/>
      <c r="AG223" s="410"/>
      <c r="AH223" s="410"/>
      <c r="AI223" s="410"/>
      <c r="AJ223" s="410"/>
      <c r="AK223" s="410"/>
      <c r="AL223" s="410"/>
      <c r="AM223" s="296">
        <f>SUM(Y223:AL223)</f>
        <v>0</v>
      </c>
    </row>
    <row r="224" spans="1:39" s="283" customFormat="1" ht="15" outlineLevel="1">
      <c r="A224" s="507"/>
      <c r="B224" s="315" t="s">
        <v>216</v>
      </c>
      <c r="C224" s="291" t="s">
        <v>141</v>
      </c>
      <c r="D224" s="295">
        <v>0</v>
      </c>
      <c r="E224" s="295">
        <v>0</v>
      </c>
      <c r="F224" s="295">
        <v>0</v>
      </c>
      <c r="G224" s="295">
        <v>0</v>
      </c>
      <c r="H224" s="295">
        <v>0</v>
      </c>
      <c r="I224" s="295"/>
      <c r="J224" s="295"/>
      <c r="K224" s="295"/>
      <c r="L224" s="295"/>
      <c r="M224" s="295"/>
      <c r="N224" s="467"/>
      <c r="O224" s="295">
        <v>0</v>
      </c>
      <c r="P224" s="295">
        <v>0</v>
      </c>
      <c r="Q224" s="295">
        <v>0</v>
      </c>
      <c r="R224" s="295">
        <v>0</v>
      </c>
      <c r="S224" s="295">
        <v>0</v>
      </c>
      <c r="T224" s="295"/>
      <c r="U224" s="295"/>
      <c r="V224" s="295"/>
      <c r="W224" s="295"/>
      <c r="X224" s="295"/>
      <c r="Y224" s="411">
        <v>0</v>
      </c>
      <c r="Z224" s="411">
        <v>0</v>
      </c>
      <c r="AA224" s="411">
        <v>0</v>
      </c>
      <c r="AB224" s="411">
        <v>0</v>
      </c>
      <c r="AC224" s="411">
        <f t="shared" si="60" ref="AC224:AL224">AC223</f>
        <v>0</v>
      </c>
      <c r="AD224" s="411">
        <f>AD223</f>
        <v>0</v>
      </c>
      <c r="AE224" s="411">
        <f>AE223</f>
        <v>0</v>
      </c>
      <c r="AF224" s="411">
        <f>AF223</f>
        <v>0</v>
      </c>
      <c r="AG224" s="411">
        <f>AG223</f>
        <v>0</v>
      </c>
      <c r="AH224" s="411">
        <f>AH223</f>
        <v>0</v>
      </c>
      <c r="AI224" s="411">
        <f>AI223</f>
        <v>0</v>
      </c>
      <c r="AJ224" s="411">
        <f>AJ223</f>
        <v>0</v>
      </c>
      <c r="AK224" s="411">
        <f>AK223</f>
        <v>0</v>
      </c>
      <c r="AL224" s="411">
        <f>AL223</f>
        <v>0</v>
      </c>
      <c r="AM224" s="503"/>
    </row>
    <row r="225" spans="1:39" s="283" customFormat="1" ht="15"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7">
        <v>25</v>
      </c>
      <c r="B226" s="314" t="s">
        <v>21</v>
      </c>
      <c r="C226" s="291" t="s">
        <v>25</v>
      </c>
      <c r="D226" s="295">
        <v>0</v>
      </c>
      <c r="E226" s="295">
        <v>0</v>
      </c>
      <c r="F226" s="295">
        <v>0</v>
      </c>
      <c r="G226" s="295">
        <v>0</v>
      </c>
      <c r="H226" s="295">
        <v>0</v>
      </c>
      <c r="I226" s="295"/>
      <c r="J226" s="295"/>
      <c r="K226" s="295"/>
      <c r="L226" s="295"/>
      <c r="M226" s="295"/>
      <c r="N226" s="295">
        <v>0</v>
      </c>
      <c r="O226" s="295">
        <v>0</v>
      </c>
      <c r="P226" s="295">
        <v>0</v>
      </c>
      <c r="Q226" s="295">
        <v>0</v>
      </c>
      <c r="R226" s="295">
        <v>0</v>
      </c>
      <c r="S226" s="295">
        <v>0</v>
      </c>
      <c r="T226" s="295"/>
      <c r="U226" s="295"/>
      <c r="V226" s="295"/>
      <c r="W226" s="295"/>
      <c r="X226" s="295"/>
      <c r="Y226" s="415">
        <v>0</v>
      </c>
      <c r="Z226" s="415">
        <v>0</v>
      </c>
      <c r="AA226" s="415">
        <v>0</v>
      </c>
      <c r="AB226" s="415">
        <v>0</v>
      </c>
      <c r="AC226" s="415"/>
      <c r="AD226" s="415"/>
      <c r="AE226" s="415"/>
      <c r="AF226" s="415"/>
      <c r="AG226" s="415"/>
      <c r="AH226" s="415"/>
      <c r="AI226" s="415"/>
      <c r="AJ226" s="415"/>
      <c r="AK226" s="415"/>
      <c r="AL226" s="415"/>
      <c r="AM226" s="296">
        <f>SUM(Y226:AL226)</f>
        <v>0</v>
      </c>
    </row>
    <row r="227" spans="1:39" s="283" customFormat="1" ht="15" outlineLevel="1">
      <c r="A227" s="507"/>
      <c r="B227" s="315" t="s">
        <v>216</v>
      </c>
      <c r="C227" s="291" t="s">
        <v>141</v>
      </c>
      <c r="D227" s="295">
        <v>0</v>
      </c>
      <c r="E227" s="295">
        <v>0</v>
      </c>
      <c r="F227" s="295">
        <v>0</v>
      </c>
      <c r="G227" s="295">
        <v>0</v>
      </c>
      <c r="H227" s="295">
        <v>0</v>
      </c>
      <c r="I227" s="295"/>
      <c r="J227" s="295"/>
      <c r="K227" s="295"/>
      <c r="L227" s="295"/>
      <c r="M227" s="295"/>
      <c r="N227" s="295">
        <v>0</v>
      </c>
      <c r="O227" s="295">
        <v>0</v>
      </c>
      <c r="P227" s="295">
        <v>0</v>
      </c>
      <c r="Q227" s="295">
        <v>0</v>
      </c>
      <c r="R227" s="295">
        <v>0</v>
      </c>
      <c r="S227" s="295">
        <v>0</v>
      </c>
      <c r="T227" s="295"/>
      <c r="U227" s="295"/>
      <c r="V227" s="295"/>
      <c r="W227" s="295"/>
      <c r="X227" s="295"/>
      <c r="Y227" s="411">
        <v>0</v>
      </c>
      <c r="Z227" s="411">
        <v>0</v>
      </c>
      <c r="AA227" s="411">
        <v>0</v>
      </c>
      <c r="AB227" s="411">
        <v>0</v>
      </c>
      <c r="AC227" s="411">
        <f t="shared" si="61" ref="AC227:AL227">AC226</f>
        <v>0</v>
      </c>
      <c r="AD227" s="411">
        <f>AD226</f>
        <v>0</v>
      </c>
      <c r="AE227" s="411">
        <f>AE226</f>
        <v>0</v>
      </c>
      <c r="AF227" s="411">
        <f>AF226</f>
        <v>0</v>
      </c>
      <c r="AG227" s="411">
        <f>AG226</f>
        <v>0</v>
      </c>
      <c r="AH227" s="411">
        <f>AH226</f>
        <v>0</v>
      </c>
      <c r="AI227" s="411">
        <f>AI226</f>
        <v>0</v>
      </c>
      <c r="AJ227" s="411">
        <f>AJ226</f>
        <v>0</v>
      </c>
      <c r="AK227" s="411">
        <f>AK226</f>
        <v>0</v>
      </c>
      <c r="AL227" s="411">
        <f>AL226</f>
        <v>0</v>
      </c>
      <c r="AM227" s="503"/>
    </row>
    <row r="228" spans="1:39" s="283" customFormat="1" ht="15"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8"/>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7">
        <v>26</v>
      </c>
      <c r="B230" s="321" t="s">
        <v>16</v>
      </c>
      <c r="C230" s="291" t="s">
        <v>25</v>
      </c>
      <c r="D230" s="295">
        <v>0</v>
      </c>
      <c r="E230" s="295">
        <v>0</v>
      </c>
      <c r="F230" s="295">
        <v>0</v>
      </c>
      <c r="G230" s="295">
        <v>0</v>
      </c>
      <c r="H230" s="295">
        <v>0</v>
      </c>
      <c r="I230" s="295"/>
      <c r="J230" s="295"/>
      <c r="K230" s="295"/>
      <c r="L230" s="295"/>
      <c r="M230" s="295"/>
      <c r="N230" s="295">
        <v>12</v>
      </c>
      <c r="O230" s="295">
        <v>0</v>
      </c>
      <c r="P230" s="295">
        <v>0</v>
      </c>
      <c r="Q230" s="295">
        <v>0</v>
      </c>
      <c r="R230" s="295">
        <v>0</v>
      </c>
      <c r="S230" s="295">
        <v>0</v>
      </c>
      <c r="T230" s="295"/>
      <c r="U230" s="295"/>
      <c r="V230" s="295"/>
      <c r="W230" s="295"/>
      <c r="X230" s="295"/>
      <c r="Y230" s="426">
        <v>0</v>
      </c>
      <c r="Z230" s="415">
        <v>0</v>
      </c>
      <c r="AA230" s="468">
        <v>0</v>
      </c>
      <c r="AB230" s="415">
        <v>0</v>
      </c>
      <c r="AC230" s="415"/>
      <c r="AD230" s="415"/>
      <c r="AE230" s="415"/>
      <c r="AF230" s="415"/>
      <c r="AG230" s="415"/>
      <c r="AH230" s="415"/>
      <c r="AI230" s="415"/>
      <c r="AJ230" s="415"/>
      <c r="AK230" s="415"/>
      <c r="AL230" s="415"/>
      <c r="AM230" s="296">
        <f>SUM(Y230:AL230)</f>
        <v>0</v>
      </c>
    </row>
    <row r="231" spans="2:39" ht="15" outlineLevel="1">
      <c r="B231" s="294" t="s">
        <v>216</v>
      </c>
      <c r="C231" s="291" t="s">
        <v>141</v>
      </c>
      <c r="D231" s="295">
        <v>0</v>
      </c>
      <c r="E231" s="295">
        <v>0</v>
      </c>
      <c r="F231" s="295">
        <v>0</v>
      </c>
      <c r="G231" s="295">
        <v>0</v>
      </c>
      <c r="H231" s="295">
        <v>0</v>
      </c>
      <c r="I231" s="295"/>
      <c r="J231" s="295"/>
      <c r="K231" s="295"/>
      <c r="L231" s="295"/>
      <c r="M231" s="295"/>
      <c r="N231" s="295">
        <v>12</v>
      </c>
      <c r="O231" s="295">
        <v>0</v>
      </c>
      <c r="P231" s="295">
        <v>0</v>
      </c>
      <c r="Q231" s="295">
        <v>0</v>
      </c>
      <c r="R231" s="295">
        <v>0</v>
      </c>
      <c r="S231" s="295">
        <v>0</v>
      </c>
      <c r="T231" s="295"/>
      <c r="U231" s="295"/>
      <c r="V231" s="295"/>
      <c r="W231" s="295"/>
      <c r="X231" s="295"/>
      <c r="Y231" s="411">
        <v>0</v>
      </c>
      <c r="Z231" s="411">
        <v>0</v>
      </c>
      <c r="AA231" s="411">
        <v>0</v>
      </c>
      <c r="AB231" s="411">
        <v>0</v>
      </c>
      <c r="AC231" s="411">
        <f t="shared" si="62" ref="AC231:AL231">AC230</f>
        <v>0</v>
      </c>
      <c r="AD231" s="411">
        <f>AD230</f>
        <v>0</v>
      </c>
      <c r="AE231" s="411">
        <f>AE230</f>
        <v>0</v>
      </c>
      <c r="AF231" s="411">
        <f>AF230</f>
        <v>0</v>
      </c>
      <c r="AG231" s="411">
        <f>AG230</f>
        <v>0</v>
      </c>
      <c r="AH231" s="411">
        <f>AH230</f>
        <v>0</v>
      </c>
      <c r="AI231" s="411">
        <f>AI230</f>
        <v>0</v>
      </c>
      <c r="AJ231" s="411">
        <f>AJ230</f>
        <v>0</v>
      </c>
      <c r="AK231" s="411">
        <f>AK230</f>
        <v>0</v>
      </c>
      <c r="AL231" s="411">
        <f>AL230</f>
        <v>0</v>
      </c>
      <c r="AM231" s="503"/>
    </row>
    <row r="232" spans="1:39" ht="15"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7">
        <v>27</v>
      </c>
      <c r="B233" s="321" t="s">
        <v>17</v>
      </c>
      <c r="C233" s="291" t="s">
        <v>25</v>
      </c>
      <c r="D233" s="295">
        <v>494240.31199999998</v>
      </c>
      <c r="E233" s="295">
        <v>494240.31214364205</v>
      </c>
      <c r="F233" s="295">
        <v>494240.31214364205</v>
      </c>
      <c r="G233" s="295">
        <v>494240.31214364205</v>
      </c>
      <c r="H233" s="295">
        <v>494240.31214364205</v>
      </c>
      <c r="I233" s="295">
        <v>494240.31214364205</v>
      </c>
      <c r="J233" s="295">
        <v>494240.31214364205</v>
      </c>
      <c r="K233" s="295">
        <v>494240.31214364205</v>
      </c>
      <c r="L233" s="295">
        <v>494240.31214364205</v>
      </c>
      <c r="M233" s="295">
        <v>494240.31214364205</v>
      </c>
      <c r="N233" s="295">
        <v>12</v>
      </c>
      <c r="O233" s="295">
        <v>125.402</v>
      </c>
      <c r="P233" s="295">
        <v>125.40168510010224</v>
      </c>
      <c r="Q233" s="295">
        <v>125.40168510010224</v>
      </c>
      <c r="R233" s="295">
        <v>125.40168510010224</v>
      </c>
      <c r="S233" s="295">
        <v>125.40168510010224</v>
      </c>
      <c r="T233" s="295">
        <v>125.40168510010224</v>
      </c>
      <c r="U233" s="295">
        <v>125.40168510010224</v>
      </c>
      <c r="V233" s="295">
        <v>125.40168510010224</v>
      </c>
      <c r="W233" s="295">
        <v>125.40168510010224</v>
      </c>
      <c r="X233" s="295">
        <v>125.40168510010224</v>
      </c>
      <c r="Y233" s="426">
        <v>0</v>
      </c>
      <c r="Z233" s="415">
        <v>0</v>
      </c>
      <c r="AA233" s="415">
        <v>1</v>
      </c>
      <c r="AB233" s="415">
        <v>0</v>
      </c>
      <c r="AC233" s="415"/>
      <c r="AD233" s="415"/>
      <c r="AE233" s="415"/>
      <c r="AF233" s="415"/>
      <c r="AG233" s="415"/>
      <c r="AH233" s="415"/>
      <c r="AI233" s="415"/>
      <c r="AJ233" s="415"/>
      <c r="AK233" s="415"/>
      <c r="AL233" s="415"/>
      <c r="AM233" s="296">
        <f>SUM(Y233:AL233)</f>
        <v>1</v>
      </c>
    </row>
    <row r="234" spans="2:39" ht="15" outlineLevel="1">
      <c r="B234" s="294" t="s">
        <v>216</v>
      </c>
      <c r="C234" s="291" t="s">
        <v>141</v>
      </c>
      <c r="D234" s="295">
        <v>0</v>
      </c>
      <c r="E234" s="295">
        <v>0</v>
      </c>
      <c r="F234" s="295">
        <v>0</v>
      </c>
      <c r="G234" s="295">
        <v>0</v>
      </c>
      <c r="H234" s="295">
        <v>0</v>
      </c>
      <c r="I234" s="295"/>
      <c r="J234" s="295"/>
      <c r="K234" s="295"/>
      <c r="L234" s="295"/>
      <c r="M234" s="295"/>
      <c r="N234" s="295">
        <v>12</v>
      </c>
      <c r="O234" s="295">
        <v>0</v>
      </c>
      <c r="P234" s="295">
        <v>0</v>
      </c>
      <c r="Q234" s="295">
        <v>0</v>
      </c>
      <c r="R234" s="295">
        <v>0</v>
      </c>
      <c r="S234" s="295">
        <v>0</v>
      </c>
      <c r="T234" s="295"/>
      <c r="U234" s="295"/>
      <c r="V234" s="295"/>
      <c r="W234" s="295"/>
      <c r="X234" s="295"/>
      <c r="Y234" s="411">
        <v>0</v>
      </c>
      <c r="Z234" s="411">
        <v>0</v>
      </c>
      <c r="AA234" s="411">
        <v>1</v>
      </c>
      <c r="AB234" s="411">
        <v>0</v>
      </c>
      <c r="AC234" s="411">
        <f t="shared" si="63" ref="AC234:AL234">AC233</f>
        <v>0</v>
      </c>
      <c r="AD234" s="411">
        <f>AD233</f>
        <v>0</v>
      </c>
      <c r="AE234" s="411">
        <f>AE233</f>
        <v>0</v>
      </c>
      <c r="AF234" s="411">
        <f>AF233</f>
        <v>0</v>
      </c>
      <c r="AG234" s="411">
        <f>AG233</f>
        <v>0</v>
      </c>
      <c r="AH234" s="411">
        <f>AH233</f>
        <v>0</v>
      </c>
      <c r="AI234" s="411">
        <f>AI233</f>
        <v>0</v>
      </c>
      <c r="AJ234" s="411">
        <f>AJ233</f>
        <v>0</v>
      </c>
      <c r="AK234" s="411">
        <f>AK233</f>
        <v>0</v>
      </c>
      <c r="AL234" s="411">
        <f>AL233</f>
        <v>0</v>
      </c>
      <c r="AM234" s="503"/>
    </row>
    <row r="235" spans="1:39" ht="15.75"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2:39" ht="15" outlineLevel="1">
      <c r="B237" s="294" t="s">
        <v>216</v>
      </c>
      <c r="C237" s="291" t="s">
        <v>141</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si="64" ref="AA237:AL237">AA236</f>
        <v>0</v>
      </c>
      <c r="AB237" s="411">
        <f>AB236</f>
        <v>0</v>
      </c>
      <c r="AC237" s="411">
        <f>AC236</f>
        <v>0</v>
      </c>
      <c r="AD237" s="411">
        <f>AD236</f>
        <v>0</v>
      </c>
      <c r="AE237" s="411">
        <f>AE236</f>
        <v>0</v>
      </c>
      <c r="AF237" s="411">
        <f>AF236</f>
        <v>0</v>
      </c>
      <c r="AG237" s="411">
        <f>AG236</f>
        <v>0</v>
      </c>
      <c r="AH237" s="411">
        <f>AH236</f>
        <v>0</v>
      </c>
      <c r="AI237" s="411">
        <f>AI236</f>
        <v>0</v>
      </c>
      <c r="AJ237" s="411">
        <f>AJ236</f>
        <v>0</v>
      </c>
      <c r="AK237" s="411">
        <f>AK236</f>
        <v>0</v>
      </c>
      <c r="AL237" s="411">
        <f>AL236</f>
        <v>0</v>
      </c>
      <c r="AM237" s="503"/>
    </row>
    <row r="238" spans="1:39" ht="15"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2:39" ht="15" outlineLevel="1">
      <c r="B240" s="324" t="s">
        <v>216</v>
      </c>
      <c r="C240" s="291" t="s">
        <v>141</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si="65" ref="Z240:AL240">Z239</f>
        <v>0</v>
      </c>
      <c r="AA240" s="411">
        <f>AA239</f>
        <v>0</v>
      </c>
      <c r="AB240" s="411">
        <f>AB239</f>
        <v>0</v>
      </c>
      <c r="AC240" s="411">
        <f>AC239</f>
        <v>0</v>
      </c>
      <c r="AD240" s="411">
        <f>AD239</f>
        <v>0</v>
      </c>
      <c r="AE240" s="411">
        <f>AE239</f>
        <v>0</v>
      </c>
      <c r="AF240" s="411">
        <f>AF239</f>
        <v>0</v>
      </c>
      <c r="AG240" s="411">
        <f>AG239</f>
        <v>0</v>
      </c>
      <c r="AH240" s="411">
        <f>AH239</f>
        <v>0</v>
      </c>
      <c r="AI240" s="411">
        <f>AI239</f>
        <v>0</v>
      </c>
      <c r="AJ240" s="411">
        <f>AJ239</f>
        <v>0</v>
      </c>
      <c r="AK240" s="411">
        <f>AK239</f>
        <v>0</v>
      </c>
      <c r="AL240" s="411">
        <f>AL239</f>
        <v>0</v>
      </c>
      <c r="AM240" s="503"/>
    </row>
    <row r="241" spans="2: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7">
        <v>30</v>
      </c>
      <c r="B242" s="324" t="s">
        <v>416</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7"/>
      <c r="B243" s="324" t="s">
        <v>216</v>
      </c>
      <c r="C243" s="291" t="s">
        <v>141</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si="66" ref="Z243:AL243">Z242</f>
        <v>0</v>
      </c>
      <c r="AA243" s="411">
        <f>AA242</f>
        <v>0</v>
      </c>
      <c r="AB243" s="411">
        <f>AB242</f>
        <v>0</v>
      </c>
      <c r="AC243" s="411">
        <f>AC242</f>
        <v>0</v>
      </c>
      <c r="AD243" s="411">
        <f>AD242</f>
        <v>0</v>
      </c>
      <c r="AE243" s="411">
        <f>AE242</f>
        <v>0</v>
      </c>
      <c r="AF243" s="411">
        <f>AF242</f>
        <v>0</v>
      </c>
      <c r="AG243" s="411">
        <f>AG242</f>
        <v>0</v>
      </c>
      <c r="AH243" s="411">
        <f>AH242</f>
        <v>0</v>
      </c>
      <c r="AI243" s="411">
        <f>AI242</f>
        <v>0</v>
      </c>
      <c r="AJ243" s="411">
        <f>AJ242</f>
        <v>0</v>
      </c>
      <c r="AK243" s="411">
        <f>AK242</f>
        <v>0</v>
      </c>
      <c r="AL243" s="411">
        <f>AL242</f>
        <v>0</v>
      </c>
      <c r="AM243" s="503"/>
    </row>
    <row r="244" spans="1:39" s="283" customFormat="1" ht="15"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7"/>
      <c r="B245" s="288" t="s">
        <v>417</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7">
        <v>31</v>
      </c>
      <c r="B246" s="324" t="s">
        <v>418</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7"/>
      <c r="B247" s="324" t="s">
        <v>216</v>
      </c>
      <c r="C247" s="291" t="s">
        <v>141</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si="67" ref="Z247:AL247">Z246</f>
        <v>0</v>
      </c>
      <c r="AA247" s="411">
        <f>AA246</f>
        <v>0</v>
      </c>
      <c r="AB247" s="411">
        <f>AB246</f>
        <v>0</v>
      </c>
      <c r="AC247" s="411">
        <f>AC246</f>
        <v>0</v>
      </c>
      <c r="AD247" s="411">
        <f>AD246</f>
        <v>0</v>
      </c>
      <c r="AE247" s="411">
        <f>AE246</f>
        <v>0</v>
      </c>
      <c r="AF247" s="411">
        <f>AF246</f>
        <v>0</v>
      </c>
      <c r="AG247" s="411">
        <f>AG246</f>
        <v>0</v>
      </c>
      <c r="AH247" s="411">
        <f>AH246</f>
        <v>0</v>
      </c>
      <c r="AI247" s="411">
        <f>AI246</f>
        <v>0</v>
      </c>
      <c r="AJ247" s="411">
        <f>AJ246</f>
        <v>0</v>
      </c>
      <c r="AK247" s="411">
        <f>AK246</f>
        <v>0</v>
      </c>
      <c r="AL247" s="411">
        <f>AL246</f>
        <v>0</v>
      </c>
      <c r="AM247" s="503"/>
    </row>
    <row r="248" spans="1:39" s="283" customFormat="1" ht="15"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7">
        <v>32</v>
      </c>
      <c r="B249" s="324" t="s">
        <v>419</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7"/>
      <c r="B250" s="324" t="s">
        <v>216</v>
      </c>
      <c r="C250" s="291" t="s">
        <v>141</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si="68" ref="Z250:AL250">Z249</f>
        <v>0</v>
      </c>
      <c r="AA250" s="411">
        <f>AA249</f>
        <v>0</v>
      </c>
      <c r="AB250" s="411">
        <f>AB249</f>
        <v>0</v>
      </c>
      <c r="AC250" s="411">
        <f>AC249</f>
        <v>0</v>
      </c>
      <c r="AD250" s="411">
        <f>AD249</f>
        <v>0</v>
      </c>
      <c r="AE250" s="411">
        <f>AE249</f>
        <v>0</v>
      </c>
      <c r="AF250" s="411">
        <f>AF249</f>
        <v>0</v>
      </c>
      <c r="AG250" s="411">
        <f>AG249</f>
        <v>0</v>
      </c>
      <c r="AH250" s="411">
        <f>AH249</f>
        <v>0</v>
      </c>
      <c r="AI250" s="411">
        <f>AI249</f>
        <v>0</v>
      </c>
      <c r="AJ250" s="411">
        <f>AJ249</f>
        <v>0</v>
      </c>
      <c r="AK250" s="411">
        <f>AK249</f>
        <v>0</v>
      </c>
      <c r="AL250" s="411">
        <f>AL249</f>
        <v>0</v>
      </c>
      <c r="AM250" s="503"/>
    </row>
    <row r="251" spans="1:39" s="283" customFormat="1" ht="15"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7">
        <v>33</v>
      </c>
      <c r="B252" s="324" t="s">
        <v>420</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7"/>
      <c r="B253" s="324" t="s">
        <v>216</v>
      </c>
      <c r="C253" s="291" t="s">
        <v>141</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si="69" ref="Z253:AL253">Z252</f>
        <v>0</v>
      </c>
      <c r="AA253" s="411">
        <f>AA252</f>
        <v>0</v>
      </c>
      <c r="AB253" s="411">
        <f>AB252</f>
        <v>0</v>
      </c>
      <c r="AC253" s="411">
        <f>AC252</f>
        <v>0</v>
      </c>
      <c r="AD253" s="411">
        <f>AD252</f>
        <v>0</v>
      </c>
      <c r="AE253" s="411">
        <f>AE252</f>
        <v>0</v>
      </c>
      <c r="AF253" s="411">
        <f>AF252</f>
        <v>0</v>
      </c>
      <c r="AG253" s="411">
        <f>AG252</f>
        <v>0</v>
      </c>
      <c r="AH253" s="411">
        <f>AH252</f>
        <v>0</v>
      </c>
      <c r="AI253" s="411">
        <f>AI252</f>
        <v>0</v>
      </c>
      <c r="AJ253" s="411">
        <f>AJ252</f>
        <v>0</v>
      </c>
      <c r="AK253" s="411">
        <f>AK252</f>
        <v>0</v>
      </c>
      <c r="AL253" s="411">
        <f>AL252</f>
        <v>0</v>
      </c>
      <c r="AM253" s="503"/>
    </row>
    <row r="254" spans="2: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2:39" ht="15.75">
      <c r="B255" s="327" t="s">
        <v>217</v>
      </c>
      <c r="C255" s="329"/>
      <c r="D255" s="329">
        <f>SUM(D150:D253)</f>
        <v>3282693.0580489999</v>
      </c>
      <c r="E255" s="329"/>
      <c r="F255" s="329"/>
      <c r="G255" s="329"/>
      <c r="H255" s="329"/>
      <c r="I255" s="329"/>
      <c r="J255" s="329"/>
      <c r="K255" s="329"/>
      <c r="L255" s="329"/>
      <c r="M255" s="329"/>
      <c r="N255" s="329"/>
      <c r="O255" s="329">
        <f>SUM(O150:O253)</f>
        <v>831.44452448200013</v>
      </c>
      <c r="P255" s="329"/>
      <c r="Q255" s="329"/>
      <c r="R255" s="329"/>
      <c r="S255" s="329"/>
      <c r="T255" s="329"/>
      <c r="U255" s="329"/>
      <c r="V255" s="329"/>
      <c r="W255" s="329"/>
      <c r="X255" s="329"/>
      <c r="Y255" s="329">
        <f>IF(Y149="kWh",SUMPRODUCT(D150:D253,Y150:Y253))</f>
        <v>588775.76604899997</v>
      </c>
      <c r="Z255" s="329">
        <f>IF(Z149="kWh",SUMPRODUCT(D150:D253,Z150:Z253))</f>
        <v>1559827.9778</v>
      </c>
      <c r="AA255" s="329">
        <f>IF(AA149="kW",SUMPRODUCT(N150:N253,O150:O253,AA150:AA253),SUMPRODUCT(D150:D253,AA150:AA253))</f>
        <v>3902.8732799999998</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2:39" ht="15.75">
      <c r="B256" s="331" t="s">
        <v>218</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2:39"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2:39" ht="15">
      <c r="B258" s="324" t="s">
        <v>143</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2:39" ht="15">
      <c r="B259" s="294" t="s">
        <v>132</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si="70" ref="Y259:AL259">Y135*Y258</f>
        <v>0</v>
      </c>
      <c r="Z259" s="378">
        <f>Z135*Z258</f>
        <v>0</v>
      </c>
      <c r="AA259" s="378">
        <f>AA135*AA258</f>
        <v>0</v>
      </c>
      <c r="AB259" s="378">
        <f>AB135*AB258</f>
        <v>0</v>
      </c>
      <c r="AC259" s="378">
        <f>AC135*AC258</f>
        <v>0</v>
      </c>
      <c r="AD259" s="378">
        <f>AD135*AD258</f>
        <v>0</v>
      </c>
      <c r="AE259" s="378">
        <f>AE135*AE258</f>
        <v>0</v>
      </c>
      <c r="AF259" s="378">
        <f>AF135*AF258</f>
        <v>0</v>
      </c>
      <c r="AG259" s="378">
        <f>AG135*AG258</f>
        <v>0</v>
      </c>
      <c r="AH259" s="378">
        <f>AH135*AH258</f>
        <v>0</v>
      </c>
      <c r="AI259" s="378">
        <f>AI135*AI258</f>
        <v>0</v>
      </c>
      <c r="AJ259" s="378">
        <f>AJ135*AJ258</f>
        <v>0</v>
      </c>
      <c r="AK259" s="378">
        <f>AK135*AK258</f>
        <v>0</v>
      </c>
      <c r="AL259" s="378">
        <f>AL135*AL258</f>
        <v>0</v>
      </c>
      <c r="AM259" s="619">
        <f>SUM(Y259:AL259)</f>
        <v>0</v>
      </c>
    </row>
    <row r="260" spans="2:39" ht="15">
      <c r="B260" s="294" t="s">
        <v>133</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si="71" ref="Y260:AE260">Y255*Y258</f>
        <v>0</v>
      </c>
      <c r="Z260" s="378">
        <f>Z255*Z258</f>
        <v>0</v>
      </c>
      <c r="AA260" s="379">
        <f>AA255*AA258</f>
        <v>0</v>
      </c>
      <c r="AB260" s="379">
        <f>AB255*AB258</f>
        <v>0</v>
      </c>
      <c r="AC260" s="379">
        <f>AC255*AC258</f>
        <v>0</v>
      </c>
      <c r="AD260" s="379">
        <f>AD255*AD258</f>
        <v>0</v>
      </c>
      <c r="AE260" s="379">
        <f>AE255*AE258</f>
        <v>0</v>
      </c>
      <c r="AF260" s="379">
        <f t="shared" si="72" ref="AF260:AL260">AF255*AF258</f>
        <v>0</v>
      </c>
      <c r="AG260" s="379">
        <f>AG255*AG258</f>
        <v>0</v>
      </c>
      <c r="AH260" s="379">
        <f>AH255*AH258</f>
        <v>0</v>
      </c>
      <c r="AI260" s="379">
        <f>AI255*AI258</f>
        <v>0</v>
      </c>
      <c r="AJ260" s="379">
        <f>AJ255*AJ258</f>
        <v>0</v>
      </c>
      <c r="AK260" s="379">
        <f>AK255*AK258</f>
        <v>0</v>
      </c>
      <c r="AL260" s="379">
        <f>AL255*AL258</f>
        <v>0</v>
      </c>
      <c r="AM260" s="619">
        <f>SUM(Y260:AL260)</f>
        <v>0</v>
      </c>
    </row>
    <row r="261" spans="1:39" s="380" customFormat="1" ht="15.75">
      <c r="A261" s="509"/>
      <c r="B261" s="349" t="s">
        <v>226</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si="73" ref="Z261:AE261">SUM(Z259:Z260)</f>
        <v>0</v>
      </c>
      <c r="AA261" s="346">
        <f>SUM(AA259:AA260)</f>
        <v>0</v>
      </c>
      <c r="AB261" s="346">
        <f>SUM(AB259:AB260)</f>
        <v>0</v>
      </c>
      <c r="AC261" s="346">
        <f>SUM(AC259:AC260)</f>
        <v>0</v>
      </c>
      <c r="AD261" s="346">
        <f>SUM(AD259:AD260)</f>
        <v>0</v>
      </c>
      <c r="AE261" s="346">
        <f>SUM(AE259:AE260)</f>
        <v>0</v>
      </c>
      <c r="AF261" s="346">
        <f t="shared" si="74" ref="AF261:AL261">SUM(AF259:AF260)</f>
        <v>0</v>
      </c>
      <c r="AG261" s="346">
        <f>SUM(AG259:AG260)</f>
        <v>0</v>
      </c>
      <c r="AH261" s="346">
        <f>SUM(AH259:AH260)</f>
        <v>0</v>
      </c>
      <c r="AI261" s="346">
        <f>SUM(AI259:AI260)</f>
        <v>0</v>
      </c>
      <c r="AJ261" s="346">
        <f>SUM(AJ259:AJ260)</f>
        <v>0</v>
      </c>
      <c r="AK261" s="346">
        <f>SUM(AK259:AK260)</f>
        <v>0</v>
      </c>
      <c r="AL261" s="346">
        <f>SUM(AL259:AL260)</f>
        <v>0</v>
      </c>
      <c r="AM261" s="407">
        <f>SUM(AM259:AM260)</f>
        <v>0</v>
      </c>
    </row>
    <row r="262" spans="1:39" s="380" customFormat="1" ht="15.75">
      <c r="A262" s="509"/>
      <c r="B262" s="349" t="s">
        <v>219</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si="75" ref="Y262:AE262">Y256*Y258</f>
        <v>0</v>
      </c>
      <c r="Z262" s="347">
        <f>Z256*Z258</f>
        <v>0</v>
      </c>
      <c r="AA262" s="347">
        <f>AA256*AA258</f>
        <v>0</v>
      </c>
      <c r="AB262" s="347">
        <f>AB256*AB258</f>
        <v>0</v>
      </c>
      <c r="AC262" s="347">
        <f>AC256*AC258</f>
        <v>0</v>
      </c>
      <c r="AD262" s="347">
        <f>AD256*AD258</f>
        <v>0</v>
      </c>
      <c r="AE262" s="347">
        <f>AE256*AE258</f>
        <v>0</v>
      </c>
      <c r="AF262" s="347">
        <f t="shared" si="76" ref="AF262:AL262">AF256*AF258</f>
        <v>0</v>
      </c>
      <c r="AG262" s="347">
        <f>AG256*AG258</f>
        <v>0</v>
      </c>
      <c r="AH262" s="347">
        <f>AH256*AH258</f>
        <v>0</v>
      </c>
      <c r="AI262" s="347">
        <f>AI256*AI258</f>
        <v>0</v>
      </c>
      <c r="AJ262" s="347">
        <f>AJ256*AJ258</f>
        <v>0</v>
      </c>
      <c r="AK262" s="347">
        <f>AK256*AK258</f>
        <v>0</v>
      </c>
      <c r="AL262" s="347">
        <f>AL256*AL258</f>
        <v>0</v>
      </c>
      <c r="AM262" s="407">
        <f>SUM(Y262:AL262)</f>
        <v>0</v>
      </c>
    </row>
    <row r="263" spans="1:39" s="380" customFormat="1" ht="15.75">
      <c r="A263" s="509"/>
      <c r="B263" s="349" t="s">
        <v>227</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2:39"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2: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588599.76507068356</v>
      </c>
      <c r="Z265" s="291">
        <f>SUMPRODUCT(E150:E253,Z150:Z253)</f>
        <v>1554719.4491734381</v>
      </c>
      <c r="AA265" s="291">
        <f>IF(AA149="kW",SUMPRODUCT(N150:N253,P150:P253,AA150:AA253),SUMPRODUCT(E150:E253,AA150:AA253))</f>
        <v>3902.8719334583657</v>
      </c>
      <c r="AB265" s="291">
        <f>IF(AB149="kW",SUMPRODUCT(N150:N253,P150:P253,AB150:AB253),SUMPRODUCT(E150:E253,AB150:AB253))</f>
        <v>0</v>
      </c>
      <c r="AC265" s="291">
        <f>IF(AC149="kW",SUMPRODUCT(N150:N253,P150:P253,AC150:AC253),SUMPRODUCT(E150:E253,AC150:AC253))</f>
        <v>0</v>
      </c>
      <c r="AD265" s="291">
        <f>IF(AD149="kW",SUMPRODUCT(N150:N253,P150:P253,AD150:AD253),SUMPRODUCT(E150:E253,AD150:AD253))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2:39"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588599.76507068356</v>
      </c>
      <c r="Z266" s="291">
        <f>SUMPRODUCT(F150:F253,Z150:Z253)</f>
        <v>1554719.4491734381</v>
      </c>
      <c r="AA266" s="291">
        <f>IF(AA149="kW",SUMPRODUCT(N150:N253,Q150:Q253,AA150:AA253),SUMPRODUCT(F150:F253,AA150:AA253))</f>
        <v>3902.8719334583657</v>
      </c>
      <c r="AB266" s="291">
        <f>IF(AB149="kW",SUMPRODUCT(N150:N253,Q150:Q253,AB150:AB253),SUMPRODUCT(F150:F253,AB150:AB253))</f>
        <v>0</v>
      </c>
      <c r="AC266" s="291">
        <f>IF(AC149="kW",SUMPRODUCT(N150:N253,Q150:Q253,AC150:AC253),SUMPRODUCT(F150:F253,AC150:AC253))</f>
        <v>0</v>
      </c>
      <c r="AD266" s="291">
        <f>IF(AD149="kW",SUMPRODUCT(N150:N253,Q150:Q253,AD150:AD253),SUMPRODUCT(F150:F253,AD150:AD253))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2:39" ht="15">
      <c r="B267" s="324" t="s">
        <v>167</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588152.59418075054</v>
      </c>
      <c r="Z267" s="291">
        <f>SUMPRODUCT(G150:G253,Z150:Z253)</f>
        <v>1382412.8792511514</v>
      </c>
      <c r="AA267" s="291">
        <f>IF(AA149="kW",SUMPRODUCT(N150:N253,R150:R253,AA150:AA253),SUMPRODUCT(G150:G253,AA150:AA253))</f>
        <v>3902.8719334583657</v>
      </c>
      <c r="AB267" s="291">
        <f>IF(AB149="kW",SUMPRODUCT(N150:N253,R150:R253,AB150:AB253),SUMPRODUCT(G150:G253,AB150:AB253))</f>
        <v>0</v>
      </c>
      <c r="AC267" s="291">
        <f>IF(AC149="kW",SUMPRODUCT(N150:N253,R150:R253,AC150:AC253),SUMPRODUCT(G150:G253,AC150:AC253))</f>
        <v>0</v>
      </c>
      <c r="AD267" s="291">
        <f>IF(AD149="kW",SUMPRODUCT(N150:N253,R150:R253,AD150:AD253),SUMPRODUCT(G150:G253,AD150:AD253))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2:39" ht="15">
      <c r="B268" s="324" t="s">
        <v>168</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510459.87762914516</v>
      </c>
      <c r="Z268" s="291">
        <f>SUMPRODUCT(H150:H253,Z150:Z253)</f>
        <v>1380707.5986741795</v>
      </c>
      <c r="AA268" s="291">
        <f>IF(AA149="kW",SUMPRODUCT(N150:N253,S150:S253,AA150:AA253),SUMPRODUCT(H150:H253,AA150:AA253))</f>
        <v>3902.8719334583657</v>
      </c>
      <c r="AB268" s="291">
        <f>IF(AB149="kW",SUMPRODUCT(N150:N253,S150:S253,AB150:AB253),SUMPRODUCT(H150:H253,AB150:AB253))</f>
        <v>0</v>
      </c>
      <c r="AC268" s="291">
        <f>IF(AC149="kW",SUMPRODUCT(N150:N253,S150:S253,AC150:AC253),SUMPRODUCT(H150:H253,AC150:AC253))</f>
        <v>0</v>
      </c>
      <c r="AD268" s="291">
        <f>IF(AD149="kW",SUMPRODUCT(N150:N253,S150:S253,AD150:AD253),SUMPRODUCT(H150:H253,AD150:AD253))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2:39" ht="15">
      <c r="B269" s="324" t="s">
        <v>169</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420720.14124335081</v>
      </c>
      <c r="Z269" s="291">
        <f>SUMPRODUCT(I150:I253,Z150:Z253)</f>
        <v>685512.48003326054</v>
      </c>
      <c r="AA269" s="291">
        <f>IF(AA149="kW",SUMPRODUCT(N150:N253,T150:T253,AA150:AA253),SUMPRODUCT(I150:I253,AA150:AA253))</f>
        <v>3662.1124673136342</v>
      </c>
      <c r="AB269" s="291">
        <f>IF(AB149="kW",SUMPRODUCT(N150:N253,T150:T253,AB150:AB253),SUMPRODUCT(I150:I253,AB150:AB253))</f>
        <v>0</v>
      </c>
      <c r="AC269" s="291">
        <f>IF(AC149="kW",SUMPRODUCT(N150:N253,T150:T253,AC150:AC253),SUMPRODUCT(I150:I253,AC150:AC253))</f>
        <v>0</v>
      </c>
      <c r="AD269" s="291">
        <f>IF(AD149="kW",SUMPRODUCT(N150:N253,T150:T253,AD150:AD253),SUMPRODUCT(I150:I253,AD150:AD253))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2:39" ht="15">
      <c r="B270" s="324" t="s">
        <v>170</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350391.34575260733</v>
      </c>
      <c r="Z270" s="291">
        <f>SUMPRODUCT(J150:J253,Z150:Z253)</f>
        <v>589838.59046584263</v>
      </c>
      <c r="AA270" s="291">
        <f>IF(AA149="kW",SUMPRODUCT(N150:N253,U150:U253,AA150:AA253),SUMPRODUCT(J150:J253,AA150:AA253))</f>
        <v>2957.332994698485</v>
      </c>
      <c r="AB270" s="291">
        <f>IF(AB149="kW",SUMPRODUCT(N150:N253,U150:U253,AB150:AB253),SUMPRODUCT(J150:J253,AB150:AB253))</f>
        <v>0</v>
      </c>
      <c r="AC270" s="291">
        <f>IF(AC149="kW",SUMPRODUCT(N150:N253,U150:U253,AC150:AC253),SUMPRODUCT(J150:J253,AC150:AC253))</f>
        <v>0</v>
      </c>
      <c r="AD270" s="291">
        <f>IF(AD149="kW",SUMPRODUCT(N150:N253,U150:U253,AD150:AD253),SUMPRODUCT(J150:J253,AD150:AD253))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2:39" ht="15">
      <c r="B271" s="324" t="s">
        <v>171</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350119.11382993904</v>
      </c>
      <c r="Z271" s="291">
        <f>SUMPRODUCT(K150:K253,Z150:Z253)</f>
        <v>587175.44668172684</v>
      </c>
      <c r="AA271" s="291">
        <f>IF(AA149="kW",SUMPRODUCT(N150:N253,V150:V253,AA150:AA253),SUMPRODUCT(K150:K253,AA150:AA253))</f>
        <v>2957.332994698485</v>
      </c>
      <c r="AB271" s="291">
        <f>IF(AB149="kW",SUMPRODUCT(N150:N253,V150:V253,AB150:AB253),SUMPRODUCT(K150:K253,AB150:AB253))</f>
        <v>0</v>
      </c>
      <c r="AC271" s="291">
        <f>IF(AC149="kW",SUMPRODUCT(N150:N253,V150:V253,AC150:AC253),SUMPRODUCT(K150:K253,AC150:AC253))</f>
        <v>0</v>
      </c>
      <c r="AD271" s="291">
        <f>IF(AD149="kW",SUMPRODUCT(N150:N253,V150:V253,AD150:AD253),SUMPRODUCT(K150:K253,AD150:AD253))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2:39" ht="15">
      <c r="B272" s="381" t="s">
        <v>172</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336811.11382993904</v>
      </c>
      <c r="Z272" s="326">
        <f>SUMPRODUCT(L150:L253,Z150:Z253)</f>
        <v>574897.88413750287</v>
      </c>
      <c r="AA272" s="326">
        <f>IF(AA149="kW",SUMPRODUCT(N150:N253,W150:W253,AA150:AA253),SUMPRODUCT(L150:L253,AA150:AA253))</f>
        <v>2839.235354596462</v>
      </c>
      <c r="AB272" s="326">
        <f>IF(AB149="kW",SUMPRODUCT(N150:N253,W150:W253,AB150:AB253),SUMPRODUCT(L150:L253,AB150:AB253))</f>
        <v>0</v>
      </c>
      <c r="AC272" s="326">
        <f>IF(AC149="kW",SUMPRODUCT(N150:N253,W150:W253,AC150:AC253),SUMPRODUCT(L150:L253,AC150:AC253))</f>
        <v>0</v>
      </c>
      <c r="AD272" s="326">
        <f>IF(AD149="kW",SUMPRODUCT(N150:N253,W150:W253,AD150:AD253),SUMPRODUCT(L150:L253,AD150:AD253))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2:39" ht="18.75" customHeight="1">
      <c r="B273" s="368" t="s">
        <v>488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5:38" ht="14.25">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2:39" ht="15.75">
      <c r="B275" s="280" t="s">
        <v>220</v>
      </c>
      <c r="C275" s="281"/>
      <c r="D275" s="582" t="s">
        <v>445</v>
      </c>
      <c r="E275" s="580"/>
      <c r="O275" s="281"/>
      <c r="Y275" s="270"/>
      <c r="Z275" s="267"/>
      <c r="AA275" s="267"/>
      <c r="AB275" s="267"/>
      <c r="AC275" s="267"/>
      <c r="AD275" s="267"/>
      <c r="AE275" s="267"/>
      <c r="AF275" s="267"/>
      <c r="AG275" s="267"/>
      <c r="AH275" s="267"/>
      <c r="AI275" s="267"/>
      <c r="AJ275" s="267"/>
      <c r="AK275" s="267"/>
      <c r="AL275" s="267"/>
      <c r="AM275" s="282"/>
    </row>
    <row r="276" spans="2:39" ht="33" customHeight="1">
      <c r="B276" s="844" t="s">
        <v>189</v>
      </c>
      <c r="C276" s="846" t="s">
        <v>33</v>
      </c>
      <c r="D276" s="284" t="s">
        <v>350</v>
      </c>
      <c r="E276" s="848" t="s">
        <v>187</v>
      </c>
      <c r="F276" s="849"/>
      <c r="G276" s="849"/>
      <c r="H276" s="849"/>
      <c r="I276" s="849"/>
      <c r="J276" s="849"/>
      <c r="K276" s="849"/>
      <c r="L276" s="849"/>
      <c r="M276" s="850"/>
      <c r="N276" s="854" t="s">
        <v>191</v>
      </c>
      <c r="O276" s="284" t="s">
        <v>351</v>
      </c>
      <c r="P276" s="848" t="s">
        <v>190</v>
      </c>
      <c r="Q276" s="849"/>
      <c r="R276" s="849"/>
      <c r="S276" s="849"/>
      <c r="T276" s="849"/>
      <c r="U276" s="849"/>
      <c r="V276" s="849"/>
      <c r="W276" s="849"/>
      <c r="X276" s="850"/>
      <c r="Y276" s="851" t="s">
        <v>215</v>
      </c>
      <c r="Z276" s="852"/>
      <c r="AA276" s="852"/>
      <c r="AB276" s="852"/>
      <c r="AC276" s="852"/>
      <c r="AD276" s="852"/>
      <c r="AE276" s="852"/>
      <c r="AF276" s="852"/>
      <c r="AG276" s="852"/>
      <c r="AH276" s="852"/>
      <c r="AI276" s="852"/>
      <c r="AJ276" s="852"/>
      <c r="AK276" s="852"/>
      <c r="AL276" s="852"/>
      <c r="AM276" s="853"/>
    </row>
    <row r="277" spans="2:39" ht="60.75" customHeight="1">
      <c r="B277" s="845"/>
      <c r="C277" s="847"/>
      <c r="D277" s="285">
        <v>2013</v>
      </c>
      <c r="E277" s="285">
        <v>2014</v>
      </c>
      <c r="F277" s="285">
        <v>2015</v>
      </c>
      <c r="G277" s="285">
        <v>2016</v>
      </c>
      <c r="H277" s="285">
        <v>2017</v>
      </c>
      <c r="I277" s="285">
        <v>2018</v>
      </c>
      <c r="J277" s="285">
        <v>2019</v>
      </c>
      <c r="K277" s="285">
        <v>2020</v>
      </c>
      <c r="L277" s="285">
        <v>2021</v>
      </c>
      <c r="M277" s="285">
        <v>2022</v>
      </c>
      <c r="N277" s="85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Unmetered Scattered Load</v>
      </c>
      <c r="AC277" s="285" t="str">
        <f>'1.  LRAMVA Summary'!H52</f>
        <v>Sentinel Lighting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7">
        <v>1</v>
      </c>
      <c r="B279" s="294" t="s">
        <v>1</v>
      </c>
      <c r="C279" s="291" t="s">
        <v>25</v>
      </c>
      <c r="D279" s="295">
        <v>69658.241999999998</v>
      </c>
      <c r="E279" s="295">
        <v>69658.242286904089</v>
      </c>
      <c r="F279" s="295">
        <v>69658.242286904089</v>
      </c>
      <c r="G279" s="295">
        <v>69350.608731904096</v>
      </c>
      <c r="H279" s="295">
        <v>38843.114674797769</v>
      </c>
      <c r="I279" s="295"/>
      <c r="J279" s="295"/>
      <c r="K279" s="295"/>
      <c r="L279" s="295"/>
      <c r="M279" s="295"/>
      <c r="N279" s="291">
        <v>12</v>
      </c>
      <c r="O279" s="295">
        <v>10.991</v>
      </c>
      <c r="P279" s="295">
        <v>10.990692756817545</v>
      </c>
      <c r="Q279" s="295">
        <v>10.990692756817545</v>
      </c>
      <c r="R279" s="295">
        <v>10.676340667817543</v>
      </c>
      <c r="S279" s="295">
        <v>5.708725969646208</v>
      </c>
      <c r="T279" s="295"/>
      <c r="U279" s="295"/>
      <c r="V279" s="295"/>
      <c r="W279" s="295"/>
      <c r="X279" s="295"/>
      <c r="Y279" s="410">
        <v>1</v>
      </c>
      <c r="Z279" s="410">
        <v>0</v>
      </c>
      <c r="AA279" s="410">
        <v>0</v>
      </c>
      <c r="AB279" s="410"/>
      <c r="AC279" s="410"/>
      <c r="AD279" s="410"/>
      <c r="AE279" s="410"/>
      <c r="AF279" s="410"/>
      <c r="AG279" s="410"/>
      <c r="AH279" s="410"/>
      <c r="AI279" s="410"/>
      <c r="AJ279" s="410"/>
      <c r="AK279" s="410"/>
      <c r="AL279" s="410"/>
      <c r="AM279" s="296">
        <f>SUM(Y279:AL279)</f>
        <v>1</v>
      </c>
    </row>
    <row r="280" spans="2:39" ht="15" outlineLevel="1">
      <c r="B280" s="294" t="s">
        <v>221</v>
      </c>
      <c r="C280" s="291" t="s">
        <v>141</v>
      </c>
      <c r="D280" s="295">
        <v>0</v>
      </c>
      <c r="E280" s="295">
        <v>0</v>
      </c>
      <c r="F280" s="295">
        <v>0</v>
      </c>
      <c r="G280" s="295" t="s">
        <v>684</v>
      </c>
      <c r="H280" s="295"/>
      <c r="I280" s="295"/>
      <c r="J280" s="295"/>
      <c r="K280" s="295"/>
      <c r="L280" s="295"/>
      <c r="M280" s="295"/>
      <c r="N280" s="467">
        <v>12</v>
      </c>
      <c r="O280" s="295">
        <v>0</v>
      </c>
      <c r="P280" s="295" t="s">
        <v>684</v>
      </c>
      <c r="Q280" s="295" t="s">
        <v>684</v>
      </c>
      <c r="R280" s="295" t="s">
        <v>684</v>
      </c>
      <c r="S280" s="295"/>
      <c r="T280" s="295"/>
      <c r="U280" s="295"/>
      <c r="V280" s="295"/>
      <c r="W280" s="295"/>
      <c r="X280" s="295"/>
      <c r="Y280" s="411">
        <v>1</v>
      </c>
      <c r="Z280" s="411">
        <v>0</v>
      </c>
      <c r="AA280" s="411">
        <v>0</v>
      </c>
      <c r="AB280" s="411">
        <f t="shared" si="77" ref="AB280:AL280">AB279</f>
        <v>0</v>
      </c>
      <c r="AC280" s="411">
        <f>AC279</f>
        <v>0</v>
      </c>
      <c r="AD280" s="411">
        <f>AD279</f>
        <v>0</v>
      </c>
      <c r="AE280" s="411">
        <f>AE279</f>
        <v>0</v>
      </c>
      <c r="AF280" s="411">
        <f>AF279</f>
        <v>0</v>
      </c>
      <c r="AG280" s="411">
        <f>AG279</f>
        <v>0</v>
      </c>
      <c r="AH280" s="411">
        <f>AH279</f>
        <v>0</v>
      </c>
      <c r="AI280" s="411">
        <f>AI279</f>
        <v>0</v>
      </c>
      <c r="AJ280" s="411">
        <f>AJ279</f>
        <v>0</v>
      </c>
      <c r="AK280" s="411">
        <f>AK279</f>
        <v>0</v>
      </c>
      <c r="AL280" s="411">
        <f>AL279</f>
        <v>0</v>
      </c>
      <c r="AM280" s="297"/>
    </row>
    <row r="281" spans="1:39" ht="15.75"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7">
        <v>2</v>
      </c>
      <c r="B282" s="294" t="s">
        <v>2</v>
      </c>
      <c r="C282" s="291" t="s">
        <v>25</v>
      </c>
      <c r="D282" s="295">
        <v>27338.550999999999</v>
      </c>
      <c r="E282" s="295">
        <v>27338.55097</v>
      </c>
      <c r="F282" s="295">
        <v>27338.55097</v>
      </c>
      <c r="G282" s="295">
        <v>27338.55097</v>
      </c>
      <c r="H282" s="295">
        <v>0</v>
      </c>
      <c r="I282" s="295"/>
      <c r="J282" s="295"/>
      <c r="K282" s="295"/>
      <c r="L282" s="295"/>
      <c r="M282" s="295"/>
      <c r="N282" s="291">
        <v>12</v>
      </c>
      <c r="O282" s="295">
        <v>15.332000000000001</v>
      </c>
      <c r="P282" s="295">
        <v>15.33236333</v>
      </c>
      <c r="Q282" s="295">
        <v>15.33236333</v>
      </c>
      <c r="R282" s="295">
        <v>15.33236333</v>
      </c>
      <c r="S282" s="295">
        <v>0</v>
      </c>
      <c r="T282" s="295"/>
      <c r="U282" s="295"/>
      <c r="V282" s="295"/>
      <c r="W282" s="295"/>
      <c r="X282" s="295"/>
      <c r="Y282" s="410">
        <v>1</v>
      </c>
      <c r="Z282" s="410">
        <v>0</v>
      </c>
      <c r="AA282" s="410">
        <v>0</v>
      </c>
      <c r="AB282" s="410"/>
      <c r="AC282" s="410"/>
      <c r="AD282" s="410"/>
      <c r="AE282" s="410"/>
      <c r="AF282" s="410"/>
      <c r="AG282" s="410"/>
      <c r="AH282" s="410"/>
      <c r="AI282" s="410"/>
      <c r="AJ282" s="410"/>
      <c r="AK282" s="410"/>
      <c r="AL282" s="410"/>
      <c r="AM282" s="296">
        <f>SUM(Y282:AL282)</f>
        <v>1</v>
      </c>
    </row>
    <row r="283" spans="2:39" ht="15" outlineLevel="1">
      <c r="B283" s="294" t="s">
        <v>221</v>
      </c>
      <c r="C283" s="291" t="s">
        <v>141</v>
      </c>
      <c r="D283" s="295">
        <v>0</v>
      </c>
      <c r="E283" s="295" t="s">
        <v>684</v>
      </c>
      <c r="F283" s="295">
        <v>0</v>
      </c>
      <c r="G283" s="295" t="s">
        <v>684</v>
      </c>
      <c r="H283" s="295"/>
      <c r="I283" s="295"/>
      <c r="J283" s="295"/>
      <c r="K283" s="295"/>
      <c r="L283" s="295"/>
      <c r="M283" s="295"/>
      <c r="N283" s="467">
        <v>12</v>
      </c>
      <c r="O283" s="295">
        <v>0</v>
      </c>
      <c r="P283" s="295" t="s">
        <v>684</v>
      </c>
      <c r="Q283" s="295" t="s">
        <v>684</v>
      </c>
      <c r="R283" s="295" t="s">
        <v>684</v>
      </c>
      <c r="S283" s="295"/>
      <c r="T283" s="295"/>
      <c r="U283" s="295"/>
      <c r="V283" s="295"/>
      <c r="W283" s="295"/>
      <c r="X283" s="295"/>
      <c r="Y283" s="411">
        <v>1</v>
      </c>
      <c r="Z283" s="411">
        <v>0</v>
      </c>
      <c r="AA283" s="411">
        <v>0</v>
      </c>
      <c r="AB283" s="411">
        <f t="shared" si="78" ref="AB283:AL283">AB282</f>
        <v>0</v>
      </c>
      <c r="AC283" s="411">
        <f>AC282</f>
        <v>0</v>
      </c>
      <c r="AD283" s="411">
        <f>AD282</f>
        <v>0</v>
      </c>
      <c r="AE283" s="411">
        <f>AE282</f>
        <v>0</v>
      </c>
      <c r="AF283" s="411">
        <f>AF282</f>
        <v>0</v>
      </c>
      <c r="AG283" s="411">
        <f>AG282</f>
        <v>0</v>
      </c>
      <c r="AH283" s="411">
        <f>AH282</f>
        <v>0</v>
      </c>
      <c r="AI283" s="411">
        <f>AI282</f>
        <v>0</v>
      </c>
      <c r="AJ283" s="411">
        <f>AJ282</f>
        <v>0</v>
      </c>
      <c r="AK283" s="411">
        <f>AK282</f>
        <v>0</v>
      </c>
      <c r="AL283" s="411">
        <f>AL282</f>
        <v>0</v>
      </c>
      <c r="AM283" s="297"/>
    </row>
    <row r="284" spans="1:39" ht="15.75"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7">
        <v>3</v>
      </c>
      <c r="B285" s="294" t="s">
        <v>3</v>
      </c>
      <c r="C285" s="291" t="s">
        <v>25</v>
      </c>
      <c r="D285" s="295">
        <v>261120.155</v>
      </c>
      <c r="E285" s="295">
        <v>261120.154879977</v>
      </c>
      <c r="F285" s="295">
        <v>261120.154879977</v>
      </c>
      <c r="G285" s="295">
        <v>261120.154879977</v>
      </c>
      <c r="H285" s="295">
        <v>261120.154879977</v>
      </c>
      <c r="I285" s="295"/>
      <c r="J285" s="295"/>
      <c r="K285" s="295"/>
      <c r="L285" s="295"/>
      <c r="M285" s="295"/>
      <c r="N285" s="291">
        <v>12</v>
      </c>
      <c r="O285" s="295">
        <v>135.54</v>
      </c>
      <c r="P285" s="295">
        <v>135.53963008099998</v>
      </c>
      <c r="Q285" s="295">
        <v>135.53963008099998</v>
      </c>
      <c r="R285" s="295">
        <v>135.53963008099998</v>
      </c>
      <c r="S285" s="295">
        <v>135.53963008099998</v>
      </c>
      <c r="T285" s="295"/>
      <c r="U285" s="295"/>
      <c r="V285" s="295"/>
      <c r="W285" s="295"/>
      <c r="X285" s="295"/>
      <c r="Y285" s="410">
        <v>1</v>
      </c>
      <c r="Z285" s="410">
        <v>0</v>
      </c>
      <c r="AA285" s="410">
        <v>0</v>
      </c>
      <c r="AB285" s="410"/>
      <c r="AC285" s="410"/>
      <c r="AD285" s="410"/>
      <c r="AE285" s="410"/>
      <c r="AF285" s="410"/>
      <c r="AG285" s="410"/>
      <c r="AH285" s="410"/>
      <c r="AI285" s="410"/>
      <c r="AJ285" s="410"/>
      <c r="AK285" s="410"/>
      <c r="AL285" s="410"/>
      <c r="AM285" s="296">
        <f>SUM(Y285:AL285)</f>
        <v>1</v>
      </c>
    </row>
    <row r="286" spans="2:39" ht="15" outlineLevel="1">
      <c r="B286" s="294" t="s">
        <v>221</v>
      </c>
      <c r="C286" s="291" t="s">
        <v>141</v>
      </c>
      <c r="D286" s="295">
        <v>10915.60396749</v>
      </c>
      <c r="E286" s="295">
        <v>10915.60396749</v>
      </c>
      <c r="F286" s="295">
        <v>10915.60396749</v>
      </c>
      <c r="G286" s="295">
        <v>10915.60396749</v>
      </c>
      <c r="H286" s="295">
        <v>10915.60396749</v>
      </c>
      <c r="I286" s="295"/>
      <c r="J286" s="295"/>
      <c r="K286" s="295"/>
      <c r="L286" s="295"/>
      <c r="M286" s="295"/>
      <c r="N286" s="467">
        <v>12</v>
      </c>
      <c r="O286" s="295">
        <v>5.7389999999999999</v>
      </c>
      <c r="P286" s="295">
        <v>5.7386228639999999</v>
      </c>
      <c r="Q286" s="295">
        <v>5.7386228639999999</v>
      </c>
      <c r="R286" s="295">
        <v>5.7386228639999999</v>
      </c>
      <c r="S286" s="295">
        <v>5.7386228639999999</v>
      </c>
      <c r="T286" s="295"/>
      <c r="U286" s="295"/>
      <c r="V286" s="295"/>
      <c r="W286" s="295"/>
      <c r="X286" s="295"/>
      <c r="Y286" s="411">
        <v>1</v>
      </c>
      <c r="Z286" s="411">
        <v>0</v>
      </c>
      <c r="AA286" s="411">
        <v>0</v>
      </c>
      <c r="AB286" s="411">
        <f t="shared" si="79" ref="AB286:AL286">AB285</f>
        <v>0</v>
      </c>
      <c r="AC286" s="411">
        <f>AC285</f>
        <v>0</v>
      </c>
      <c r="AD286" s="411">
        <f>AD285</f>
        <v>0</v>
      </c>
      <c r="AE286" s="411">
        <f>AE285</f>
        <v>0</v>
      </c>
      <c r="AF286" s="411">
        <f>AF285</f>
        <v>0</v>
      </c>
      <c r="AG286" s="411">
        <f>AG285</f>
        <v>0</v>
      </c>
      <c r="AH286" s="411">
        <f>AH285</f>
        <v>0</v>
      </c>
      <c r="AI286" s="411">
        <f>AI285</f>
        <v>0</v>
      </c>
      <c r="AJ286" s="411">
        <f>AJ285</f>
        <v>0</v>
      </c>
      <c r="AK286" s="411">
        <f>AK285</f>
        <v>0</v>
      </c>
      <c r="AL286" s="411">
        <f>AL285</f>
        <v>0</v>
      </c>
      <c r="AM286" s="297"/>
    </row>
    <row r="287" spans="2: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7">
        <v>4</v>
      </c>
      <c r="B288" s="294" t="s">
        <v>4</v>
      </c>
      <c r="C288" s="291" t="s">
        <v>25</v>
      </c>
      <c r="D288" s="295">
        <v>66959.376000000004</v>
      </c>
      <c r="E288" s="295">
        <v>66959.376279400007</v>
      </c>
      <c r="F288" s="295">
        <v>64379.037949329002</v>
      </c>
      <c r="G288" s="295">
        <v>54542.330466011001</v>
      </c>
      <c r="H288" s="295">
        <v>54542.330466011001</v>
      </c>
      <c r="I288" s="295"/>
      <c r="J288" s="295"/>
      <c r="K288" s="295"/>
      <c r="L288" s="295"/>
      <c r="M288" s="295"/>
      <c r="N288" s="291">
        <v>12</v>
      </c>
      <c r="O288" s="295">
        <v>4.4880000000000004</v>
      </c>
      <c r="P288" s="295">
        <v>4.4878284610000003</v>
      </c>
      <c r="Q288" s="295">
        <v>4.3258417900000001</v>
      </c>
      <c r="R288" s="295">
        <v>3.7083198629999998</v>
      </c>
      <c r="S288" s="295">
        <v>3.7083198629999998</v>
      </c>
      <c r="T288" s="295"/>
      <c r="U288" s="295"/>
      <c r="V288" s="295"/>
      <c r="W288" s="295"/>
      <c r="X288" s="295"/>
      <c r="Y288" s="410">
        <v>1</v>
      </c>
      <c r="Z288" s="410">
        <v>0</v>
      </c>
      <c r="AA288" s="410">
        <v>0</v>
      </c>
      <c r="AB288" s="410"/>
      <c r="AC288" s="410"/>
      <c r="AD288" s="410"/>
      <c r="AE288" s="410"/>
      <c r="AF288" s="410"/>
      <c r="AG288" s="410"/>
      <c r="AH288" s="410"/>
      <c r="AI288" s="410"/>
      <c r="AJ288" s="410"/>
      <c r="AK288" s="410"/>
      <c r="AL288" s="410"/>
      <c r="AM288" s="296">
        <f>SUM(Y288:AL288)</f>
        <v>1</v>
      </c>
    </row>
    <row r="289" spans="2:39" ht="15" outlineLevel="1">
      <c r="B289" s="294" t="s">
        <v>221</v>
      </c>
      <c r="C289" s="291" t="s">
        <v>141</v>
      </c>
      <c r="D289" s="295">
        <v>205</v>
      </c>
      <c r="E289" s="295">
        <v>205</v>
      </c>
      <c r="F289" s="295">
        <v>195</v>
      </c>
      <c r="G289" s="295">
        <v>168</v>
      </c>
      <c r="H289" s="295">
        <v>168</v>
      </c>
      <c r="I289" s="295"/>
      <c r="J289" s="295"/>
      <c r="K289" s="295"/>
      <c r="L289" s="295"/>
      <c r="M289" s="295"/>
      <c r="N289" s="467">
        <v>12</v>
      </c>
      <c r="O289" s="295">
        <v>0.014</v>
      </c>
      <c r="P289" s="295">
        <v>0.014</v>
      </c>
      <c r="Q289" s="295">
        <v>0.014</v>
      </c>
      <c r="R289" s="295">
        <v>0.012</v>
      </c>
      <c r="S289" s="295">
        <v>0.012</v>
      </c>
      <c r="T289" s="295"/>
      <c r="U289" s="295"/>
      <c r="V289" s="295"/>
      <c r="W289" s="295"/>
      <c r="X289" s="295"/>
      <c r="Y289" s="411">
        <v>1</v>
      </c>
      <c r="Z289" s="411">
        <v>0</v>
      </c>
      <c r="AA289" s="411">
        <v>0</v>
      </c>
      <c r="AB289" s="411">
        <f t="shared" si="80" ref="AB289:AL289">AB288</f>
        <v>0</v>
      </c>
      <c r="AC289" s="411">
        <f>AC288</f>
        <v>0</v>
      </c>
      <c r="AD289" s="411">
        <f>AD288</f>
        <v>0</v>
      </c>
      <c r="AE289" s="411">
        <f>AE288</f>
        <v>0</v>
      </c>
      <c r="AF289" s="411">
        <f>AF288</f>
        <v>0</v>
      </c>
      <c r="AG289" s="411">
        <f>AG288</f>
        <v>0</v>
      </c>
      <c r="AH289" s="411">
        <f>AH288</f>
        <v>0</v>
      </c>
      <c r="AI289" s="411">
        <f>AI288</f>
        <v>0</v>
      </c>
      <c r="AJ289" s="411">
        <f>AJ288</f>
        <v>0</v>
      </c>
      <c r="AK289" s="411">
        <f>AK288</f>
        <v>0</v>
      </c>
      <c r="AL289" s="411">
        <f>AL288</f>
        <v>0</v>
      </c>
      <c r="AM289" s="297"/>
    </row>
    <row r="290" spans="2: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7">
        <v>5</v>
      </c>
      <c r="B291" s="294" t="s">
        <v>5</v>
      </c>
      <c r="C291" s="291" t="s">
        <v>25</v>
      </c>
      <c r="D291" s="295">
        <v>149249.503</v>
      </c>
      <c r="E291" s="295">
        <v>149249.50343678199</v>
      </c>
      <c r="F291" s="295">
        <v>140256.86149191501</v>
      </c>
      <c r="G291" s="295">
        <v>109567.257142164</v>
      </c>
      <c r="H291" s="295">
        <v>109567.257142164</v>
      </c>
      <c r="I291" s="295"/>
      <c r="J291" s="295"/>
      <c r="K291" s="295"/>
      <c r="L291" s="295"/>
      <c r="M291" s="295"/>
      <c r="N291" s="291">
        <v>12</v>
      </c>
      <c r="O291" s="295">
        <v>10.283</v>
      </c>
      <c r="P291" s="295">
        <v>10.283034711000001</v>
      </c>
      <c r="Q291" s="295">
        <v>9.718500938</v>
      </c>
      <c r="R291" s="295">
        <v>7.7918904680000001</v>
      </c>
      <c r="S291" s="295">
        <v>7.7918904680000001</v>
      </c>
      <c r="T291" s="295"/>
      <c r="U291" s="295"/>
      <c r="V291" s="295"/>
      <c r="W291" s="295"/>
      <c r="X291" s="295"/>
      <c r="Y291" s="410">
        <v>1</v>
      </c>
      <c r="Z291" s="410">
        <v>0</v>
      </c>
      <c r="AA291" s="410">
        <v>0</v>
      </c>
      <c r="AB291" s="410"/>
      <c r="AC291" s="410"/>
      <c r="AD291" s="410"/>
      <c r="AE291" s="410"/>
      <c r="AF291" s="410"/>
      <c r="AG291" s="410"/>
      <c r="AH291" s="410"/>
      <c r="AI291" s="410"/>
      <c r="AJ291" s="410"/>
      <c r="AK291" s="410"/>
      <c r="AL291" s="410"/>
      <c r="AM291" s="296">
        <f>SUM(Y291:AL291)</f>
        <v>1</v>
      </c>
    </row>
    <row r="292" spans="2:39" ht="15" outlineLevel="1">
      <c r="B292" s="294" t="s">
        <v>221</v>
      </c>
      <c r="C292" s="291" t="s">
        <v>141</v>
      </c>
      <c r="D292" s="295">
        <v>0</v>
      </c>
      <c r="E292" s="295" t="s">
        <v>684</v>
      </c>
      <c r="F292" s="295" t="s">
        <v>684</v>
      </c>
      <c r="G292" s="295" t="s">
        <v>684</v>
      </c>
      <c r="H292" s="295"/>
      <c r="I292" s="295"/>
      <c r="J292" s="295"/>
      <c r="K292" s="295"/>
      <c r="L292" s="295"/>
      <c r="M292" s="295"/>
      <c r="N292" s="467">
        <v>12</v>
      </c>
      <c r="O292" s="295">
        <v>0</v>
      </c>
      <c r="P292" s="295" t="s">
        <v>684</v>
      </c>
      <c r="Q292" s="295" t="s">
        <v>684</v>
      </c>
      <c r="R292" s="295" t="s">
        <v>684</v>
      </c>
      <c r="S292" s="295"/>
      <c r="T292" s="295"/>
      <c r="U292" s="295"/>
      <c r="V292" s="295"/>
      <c r="W292" s="295"/>
      <c r="X292" s="295"/>
      <c r="Y292" s="411">
        <v>1</v>
      </c>
      <c r="Z292" s="411">
        <v>0</v>
      </c>
      <c r="AA292" s="411">
        <v>0</v>
      </c>
      <c r="AB292" s="411">
        <f t="shared" si="81" ref="AB292:AL292">AB291</f>
        <v>0</v>
      </c>
      <c r="AC292" s="411">
        <f>AC291</f>
        <v>0</v>
      </c>
      <c r="AD292" s="411">
        <f>AD291</f>
        <v>0</v>
      </c>
      <c r="AE292" s="411">
        <f>AE291</f>
        <v>0</v>
      </c>
      <c r="AF292" s="411">
        <f>AF291</f>
        <v>0</v>
      </c>
      <c r="AG292" s="411">
        <f>AG291</f>
        <v>0</v>
      </c>
      <c r="AH292" s="411">
        <f>AH291</f>
        <v>0</v>
      </c>
      <c r="AI292" s="411">
        <f>AI291</f>
        <v>0</v>
      </c>
      <c r="AJ292" s="411">
        <f>AJ291</f>
        <v>0</v>
      </c>
      <c r="AK292" s="411">
        <f>AK291</f>
        <v>0</v>
      </c>
      <c r="AL292" s="411">
        <f>AL291</f>
        <v>0</v>
      </c>
      <c r="AM292" s="297"/>
    </row>
    <row r="293" spans="2: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7">
        <v>6</v>
      </c>
      <c r="B294" s="294" t="s">
        <v>6</v>
      </c>
      <c r="C294" s="291" t="s">
        <v>25</v>
      </c>
      <c r="D294" s="295">
        <v>0</v>
      </c>
      <c r="E294" s="295">
        <v>0</v>
      </c>
      <c r="F294" s="295">
        <v>0</v>
      </c>
      <c r="G294" s="295">
        <v>0</v>
      </c>
      <c r="H294" s="295"/>
      <c r="I294" s="295"/>
      <c r="J294" s="295"/>
      <c r="K294" s="295"/>
      <c r="L294" s="295"/>
      <c r="M294" s="295"/>
      <c r="N294" s="291">
        <v>12</v>
      </c>
      <c r="O294" s="295">
        <v>0</v>
      </c>
      <c r="P294" s="295">
        <v>0</v>
      </c>
      <c r="Q294" s="295">
        <v>0</v>
      </c>
      <c r="R294" s="295">
        <v>0</v>
      </c>
      <c r="S294" s="295"/>
      <c r="T294" s="295"/>
      <c r="U294" s="295"/>
      <c r="V294" s="295"/>
      <c r="W294" s="295"/>
      <c r="X294" s="295"/>
      <c r="Y294" s="410">
        <v>1</v>
      </c>
      <c r="Z294" s="410">
        <v>0</v>
      </c>
      <c r="AA294" s="410">
        <v>0</v>
      </c>
      <c r="AB294" s="410"/>
      <c r="AC294" s="410"/>
      <c r="AD294" s="410"/>
      <c r="AE294" s="410"/>
      <c r="AF294" s="410"/>
      <c r="AG294" s="410"/>
      <c r="AH294" s="410"/>
      <c r="AI294" s="410"/>
      <c r="AJ294" s="410"/>
      <c r="AK294" s="410"/>
      <c r="AL294" s="410"/>
      <c r="AM294" s="296">
        <f>SUM(Y294:AL294)</f>
        <v>1</v>
      </c>
    </row>
    <row r="295" spans="2:39" ht="15" outlineLevel="1">
      <c r="B295" s="294" t="s">
        <v>221</v>
      </c>
      <c r="C295" s="291" t="s">
        <v>141</v>
      </c>
      <c r="D295" s="295">
        <v>0</v>
      </c>
      <c r="E295" s="295">
        <v>0</v>
      </c>
      <c r="F295" s="295">
        <v>0</v>
      </c>
      <c r="G295" s="295">
        <v>0</v>
      </c>
      <c r="H295" s="295"/>
      <c r="I295" s="295"/>
      <c r="J295" s="295"/>
      <c r="K295" s="295"/>
      <c r="L295" s="295"/>
      <c r="M295" s="295"/>
      <c r="N295" s="467">
        <v>12</v>
      </c>
      <c r="O295" s="295">
        <v>0</v>
      </c>
      <c r="P295" s="295" t="s">
        <v>684</v>
      </c>
      <c r="Q295" s="295" t="s">
        <v>684</v>
      </c>
      <c r="R295" s="295" t="s">
        <v>684</v>
      </c>
      <c r="S295" s="295"/>
      <c r="T295" s="295"/>
      <c r="U295" s="295"/>
      <c r="V295" s="295"/>
      <c r="W295" s="295"/>
      <c r="X295" s="295"/>
      <c r="Y295" s="411">
        <v>1</v>
      </c>
      <c r="Z295" s="411">
        <v>0</v>
      </c>
      <c r="AA295" s="411">
        <v>0</v>
      </c>
      <c r="AB295" s="411">
        <f t="shared" si="82" ref="AB295:AL295">AB294</f>
        <v>0</v>
      </c>
      <c r="AC295" s="411">
        <f>AC294</f>
        <v>0</v>
      </c>
      <c r="AD295" s="411">
        <f>AD294</f>
        <v>0</v>
      </c>
      <c r="AE295" s="411">
        <f>AE294</f>
        <v>0</v>
      </c>
      <c r="AF295" s="411">
        <f>AF294</f>
        <v>0</v>
      </c>
      <c r="AG295" s="411">
        <f>AG294</f>
        <v>0</v>
      </c>
      <c r="AH295" s="411">
        <f>AH294</f>
        <v>0</v>
      </c>
      <c r="AI295" s="411">
        <f>AI294</f>
        <v>0</v>
      </c>
      <c r="AJ295" s="411">
        <f>AJ294</f>
        <v>0</v>
      </c>
      <c r="AK295" s="411">
        <f>AK294</f>
        <v>0</v>
      </c>
      <c r="AL295" s="411">
        <f>AL294</f>
        <v>0</v>
      </c>
      <c r="AM295" s="297"/>
    </row>
    <row r="296" spans="2: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7">
        <v>7</v>
      </c>
      <c r="B297" s="294" t="s">
        <v>42</v>
      </c>
      <c r="C297" s="291" t="s">
        <v>25</v>
      </c>
      <c r="D297" s="295">
        <v>28.039000000000001</v>
      </c>
      <c r="E297" s="295">
        <v>0</v>
      </c>
      <c r="F297" s="295">
        <v>0</v>
      </c>
      <c r="G297" s="295">
        <v>0</v>
      </c>
      <c r="H297" s="295">
        <v>0</v>
      </c>
      <c r="I297" s="295"/>
      <c r="J297" s="295"/>
      <c r="K297" s="295"/>
      <c r="L297" s="295"/>
      <c r="M297" s="295"/>
      <c r="N297" s="291">
        <v>12</v>
      </c>
      <c r="O297" s="295">
        <v>26.222999999999999</v>
      </c>
      <c r="P297" s="295">
        <v>0</v>
      </c>
      <c r="Q297" s="295">
        <v>0</v>
      </c>
      <c r="R297" s="295">
        <v>0</v>
      </c>
      <c r="S297" s="295">
        <v>0</v>
      </c>
      <c r="T297" s="295"/>
      <c r="U297" s="295"/>
      <c r="V297" s="295"/>
      <c r="W297" s="295"/>
      <c r="X297" s="295"/>
      <c r="Y297" s="410">
        <v>1</v>
      </c>
      <c r="Z297" s="410">
        <v>0</v>
      </c>
      <c r="AA297" s="410">
        <v>0</v>
      </c>
      <c r="AB297" s="410"/>
      <c r="AC297" s="410"/>
      <c r="AD297" s="410"/>
      <c r="AE297" s="410"/>
      <c r="AF297" s="410"/>
      <c r="AG297" s="410"/>
      <c r="AH297" s="410"/>
      <c r="AI297" s="410"/>
      <c r="AJ297" s="410"/>
      <c r="AK297" s="410"/>
      <c r="AL297" s="410"/>
      <c r="AM297" s="296">
        <f>SUM(Y297:AL297)</f>
        <v>1</v>
      </c>
    </row>
    <row r="298" spans="2:39" ht="15" outlineLevel="1">
      <c r="B298" s="294" t="s">
        <v>221</v>
      </c>
      <c r="C298" s="291" t="s">
        <v>141</v>
      </c>
      <c r="D298" s="295">
        <v>0</v>
      </c>
      <c r="E298" s="295">
        <v>0</v>
      </c>
      <c r="F298" s="295">
        <v>0</v>
      </c>
      <c r="G298" s="295">
        <v>0</v>
      </c>
      <c r="H298" s="295"/>
      <c r="I298" s="295"/>
      <c r="J298" s="295"/>
      <c r="K298" s="295"/>
      <c r="L298" s="295"/>
      <c r="M298" s="295"/>
      <c r="N298" s="291">
        <v>12</v>
      </c>
      <c r="O298" s="295">
        <v>0</v>
      </c>
      <c r="P298" s="295">
        <v>25.046199999999999</v>
      </c>
      <c r="Q298" s="295">
        <v>0</v>
      </c>
      <c r="R298" s="295">
        <v>0</v>
      </c>
      <c r="S298" s="295"/>
      <c r="T298" s="295"/>
      <c r="U298" s="295"/>
      <c r="V298" s="295"/>
      <c r="W298" s="295"/>
      <c r="X298" s="295"/>
      <c r="Y298" s="411">
        <v>1</v>
      </c>
      <c r="Z298" s="411">
        <v>0</v>
      </c>
      <c r="AA298" s="411">
        <v>0</v>
      </c>
      <c r="AB298" s="411">
        <f t="shared" si="83" ref="AB298:AL298">AB297</f>
        <v>0</v>
      </c>
      <c r="AC298" s="411">
        <f>AC297</f>
        <v>0</v>
      </c>
      <c r="AD298" s="411">
        <f>AD297</f>
        <v>0</v>
      </c>
      <c r="AE298" s="411">
        <f>AE297</f>
        <v>0</v>
      </c>
      <c r="AF298" s="411">
        <f>AF297</f>
        <v>0</v>
      </c>
      <c r="AG298" s="411">
        <f>AG297</f>
        <v>0</v>
      </c>
      <c r="AH298" s="411">
        <f>AH297</f>
        <v>0</v>
      </c>
      <c r="AI298" s="411">
        <f>AI297</f>
        <v>0</v>
      </c>
      <c r="AJ298" s="411">
        <f>AJ297</f>
        <v>0</v>
      </c>
      <c r="AK298" s="411">
        <f>AK297</f>
        <v>0</v>
      </c>
      <c r="AL298" s="411">
        <f>AL297</f>
        <v>0</v>
      </c>
      <c r="AM298" s="297"/>
    </row>
    <row r="299" spans="2: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7">
        <v>8</v>
      </c>
      <c r="B300" s="294" t="s">
        <v>412</v>
      </c>
      <c r="C300" s="291" t="s">
        <v>25</v>
      </c>
      <c r="D300" s="295">
        <v>0</v>
      </c>
      <c r="E300" s="295">
        <v>0</v>
      </c>
      <c r="F300" s="295">
        <v>0</v>
      </c>
      <c r="G300" s="295">
        <v>0</v>
      </c>
      <c r="H300" s="295">
        <v>0</v>
      </c>
      <c r="I300" s="295"/>
      <c r="J300" s="295"/>
      <c r="K300" s="295"/>
      <c r="L300" s="295"/>
      <c r="M300" s="295"/>
      <c r="N300" s="291">
        <v>12</v>
      </c>
      <c r="O300" s="295">
        <v>0</v>
      </c>
      <c r="P300" s="295">
        <v>0</v>
      </c>
      <c r="Q300" s="295">
        <v>0</v>
      </c>
      <c r="R300" s="295">
        <v>0</v>
      </c>
      <c r="S300" s="295">
        <v>0</v>
      </c>
      <c r="T300" s="295"/>
      <c r="U300" s="295"/>
      <c r="V300" s="295"/>
      <c r="W300" s="295"/>
      <c r="X300" s="295"/>
      <c r="Y300" s="410">
        <v>1</v>
      </c>
      <c r="Z300" s="410">
        <v>0</v>
      </c>
      <c r="AA300" s="410">
        <v>0</v>
      </c>
      <c r="AB300" s="410"/>
      <c r="AC300" s="410"/>
      <c r="AD300" s="410"/>
      <c r="AE300" s="410"/>
      <c r="AF300" s="410"/>
      <c r="AG300" s="410"/>
      <c r="AH300" s="410"/>
      <c r="AI300" s="410"/>
      <c r="AJ300" s="410"/>
      <c r="AK300" s="410"/>
      <c r="AL300" s="410"/>
      <c r="AM300" s="296">
        <f>SUM(Y300:AL300)</f>
        <v>1</v>
      </c>
    </row>
    <row r="301" spans="1:39" s="283" customFormat="1" ht="15" outlineLevel="1">
      <c r="A301" s="507"/>
      <c r="B301" s="294" t="s">
        <v>221</v>
      </c>
      <c r="C301" s="291" t="s">
        <v>141</v>
      </c>
      <c r="D301" s="295">
        <v>0</v>
      </c>
      <c r="E301" s="295">
        <v>0</v>
      </c>
      <c r="F301" s="295">
        <v>0</v>
      </c>
      <c r="G301" s="295">
        <v>0</v>
      </c>
      <c r="H301" s="295"/>
      <c r="I301" s="295"/>
      <c r="J301" s="295"/>
      <c r="K301" s="295"/>
      <c r="L301" s="295"/>
      <c r="M301" s="295"/>
      <c r="N301" s="291">
        <v>12</v>
      </c>
      <c r="O301" s="295">
        <v>0</v>
      </c>
      <c r="P301" s="295" t="s">
        <v>684</v>
      </c>
      <c r="Q301" s="295" t="s">
        <v>684</v>
      </c>
      <c r="R301" s="295" t="s">
        <v>684</v>
      </c>
      <c r="S301" s="295"/>
      <c r="T301" s="295"/>
      <c r="U301" s="295"/>
      <c r="V301" s="295"/>
      <c r="W301" s="295"/>
      <c r="X301" s="295"/>
      <c r="Y301" s="411">
        <v>1</v>
      </c>
      <c r="Z301" s="411">
        <v>0</v>
      </c>
      <c r="AA301" s="411">
        <v>0</v>
      </c>
      <c r="AB301" s="411">
        <f t="shared" si="84" ref="AB301:AL301">AB300</f>
        <v>0</v>
      </c>
      <c r="AC301" s="411">
        <f>AC300</f>
        <v>0</v>
      </c>
      <c r="AD301" s="411">
        <f>AD300</f>
        <v>0</v>
      </c>
      <c r="AE301" s="411">
        <f>AE300</f>
        <v>0</v>
      </c>
      <c r="AF301" s="411">
        <f>AF300</f>
        <v>0</v>
      </c>
      <c r="AG301" s="411">
        <f>AG300</f>
        <v>0</v>
      </c>
      <c r="AH301" s="411">
        <f>AH300</f>
        <v>0</v>
      </c>
      <c r="AI301" s="411">
        <f>AI300</f>
        <v>0</v>
      </c>
      <c r="AJ301" s="411">
        <f>AJ300</f>
        <v>0</v>
      </c>
      <c r="AK301" s="411">
        <f>AK300</f>
        <v>0</v>
      </c>
      <c r="AL301" s="411">
        <f>AL300</f>
        <v>0</v>
      </c>
      <c r="AM301" s="297"/>
    </row>
    <row r="302" spans="1:39" s="283" customFormat="1" ht="15"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7">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2:39" ht="15" outlineLevel="1">
      <c r="B304" s="294" t="s">
        <v>221</v>
      </c>
      <c r="C304" s="291" t="s">
        <v>141</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si="85" ref="AA304:AL304">AA303</f>
        <v>0</v>
      </c>
      <c r="AB304" s="411">
        <f>AB303</f>
        <v>0</v>
      </c>
      <c r="AC304" s="411">
        <f>AC303</f>
        <v>0</v>
      </c>
      <c r="AD304" s="411">
        <f>AD303</f>
        <v>0</v>
      </c>
      <c r="AE304" s="411">
        <f>AE303</f>
        <v>0</v>
      </c>
      <c r="AF304" s="411">
        <f>AF303</f>
        <v>0</v>
      </c>
      <c r="AG304" s="411">
        <f>AG303</f>
        <v>0</v>
      </c>
      <c r="AH304" s="411">
        <f>AH303</f>
        <v>0</v>
      </c>
      <c r="AI304" s="411">
        <f>AI303</f>
        <v>0</v>
      </c>
      <c r="AJ304" s="411">
        <f>AJ303</f>
        <v>0</v>
      </c>
      <c r="AK304" s="411">
        <f>AK303</f>
        <v>0</v>
      </c>
      <c r="AL304" s="411">
        <f>AL303</f>
        <v>0</v>
      </c>
      <c r="AM304" s="297"/>
    </row>
    <row r="305" spans="2: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7">
        <v>10</v>
      </c>
      <c r="B307" s="310" t="s">
        <v>22</v>
      </c>
      <c r="C307" s="291" t="s">
        <v>25</v>
      </c>
      <c r="D307" s="295">
        <v>673975.603</v>
      </c>
      <c r="E307" s="295">
        <v>625283.17067981395</v>
      </c>
      <c r="F307" s="295">
        <v>625283.17067981395</v>
      </c>
      <c r="G307" s="295">
        <v>565227.18373490602</v>
      </c>
      <c r="H307" s="295">
        <v>544416.76778269</v>
      </c>
      <c r="I307" s="295"/>
      <c r="J307" s="295"/>
      <c r="K307" s="295"/>
      <c r="L307" s="295"/>
      <c r="M307" s="295"/>
      <c r="N307" s="295">
        <v>12</v>
      </c>
      <c r="O307" s="295">
        <v>162.21799999999999</v>
      </c>
      <c r="P307" s="295">
        <v>146.560037029</v>
      </c>
      <c r="Q307" s="295">
        <v>146.560037029</v>
      </c>
      <c r="R307" s="295">
        <v>127.238578401</v>
      </c>
      <c r="S307" s="295">
        <v>120.588667112</v>
      </c>
      <c r="T307" s="295"/>
      <c r="U307" s="295"/>
      <c r="V307" s="295"/>
      <c r="W307" s="295"/>
      <c r="X307" s="295"/>
      <c r="Y307" s="415">
        <v>0</v>
      </c>
      <c r="Z307" s="501">
        <v>0.15</v>
      </c>
      <c r="AA307" s="501">
        <v>0.85</v>
      </c>
      <c r="AB307" s="501">
        <v>0</v>
      </c>
      <c r="AC307" s="415"/>
      <c r="AD307" s="415"/>
      <c r="AE307" s="415"/>
      <c r="AF307" s="415"/>
      <c r="AG307" s="415"/>
      <c r="AH307" s="415"/>
      <c r="AI307" s="415"/>
      <c r="AJ307" s="415"/>
      <c r="AK307" s="415"/>
      <c r="AL307" s="415"/>
      <c r="AM307" s="296">
        <f>SUM(Y307:AL307)</f>
        <v>1</v>
      </c>
    </row>
    <row r="308" spans="2:39" ht="15" outlineLevel="1">
      <c r="B308" s="294" t="s">
        <v>221</v>
      </c>
      <c r="C308" s="291" t="s">
        <v>141</v>
      </c>
      <c r="D308" s="295">
        <v>303111.28230000002</v>
      </c>
      <c r="E308" s="295">
        <v>303111.28230000002</v>
      </c>
      <c r="F308" s="295">
        <v>303111.28230000002</v>
      </c>
      <c r="G308" s="295">
        <v>303111.28230000002</v>
      </c>
      <c r="H308" s="295">
        <v>278391.408</v>
      </c>
      <c r="I308" s="295"/>
      <c r="J308" s="295"/>
      <c r="K308" s="295"/>
      <c r="L308" s="295"/>
      <c r="M308" s="295"/>
      <c r="N308" s="295">
        <v>12</v>
      </c>
      <c r="O308" s="295">
        <v>41.23</v>
      </c>
      <c r="P308" s="295">
        <v>41.230232690000001</v>
      </c>
      <c r="Q308" s="295">
        <v>41.230232690000001</v>
      </c>
      <c r="R308" s="295">
        <v>41.230232690000001</v>
      </c>
      <c r="S308" s="295">
        <v>34.13393421</v>
      </c>
      <c r="T308" s="295"/>
      <c r="U308" s="295"/>
      <c r="V308" s="295"/>
      <c r="W308" s="295"/>
      <c r="X308" s="295"/>
      <c r="Y308" s="411">
        <v>0</v>
      </c>
      <c r="Z308" s="411">
        <v>0.15</v>
      </c>
      <c r="AA308" s="411">
        <v>0.85</v>
      </c>
      <c r="AB308" s="411">
        <v>0</v>
      </c>
      <c r="AC308" s="411">
        <f t="shared" si="86" ref="AC308:AL308">AC307</f>
        <v>0</v>
      </c>
      <c r="AD308" s="411">
        <f>AD307</f>
        <v>0</v>
      </c>
      <c r="AE308" s="411">
        <f>AE307</f>
        <v>0</v>
      </c>
      <c r="AF308" s="411">
        <f>AF307</f>
        <v>0</v>
      </c>
      <c r="AG308" s="411">
        <f>AG307</f>
        <v>0</v>
      </c>
      <c r="AH308" s="411">
        <f>AH307</f>
        <v>0</v>
      </c>
      <c r="AI308" s="411">
        <f>AI307</f>
        <v>0</v>
      </c>
      <c r="AJ308" s="411">
        <f>AJ307</f>
        <v>0</v>
      </c>
      <c r="AK308" s="411">
        <f>AK307</f>
        <v>0</v>
      </c>
      <c r="AL308" s="411">
        <f>AL307</f>
        <v>0</v>
      </c>
      <c r="AM308" s="311"/>
    </row>
    <row r="309" spans="2: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7">
        <v>11</v>
      </c>
      <c r="B310" s="314" t="s">
        <v>21</v>
      </c>
      <c r="C310" s="291" t="s">
        <v>25</v>
      </c>
      <c r="D310" s="295">
        <v>1355475.6750000001</v>
      </c>
      <c r="E310" s="295">
        <v>1351794.91421232</v>
      </c>
      <c r="F310" s="295">
        <v>1338641.0837330399</v>
      </c>
      <c r="G310" s="295">
        <v>1139219.28341559</v>
      </c>
      <c r="H310" s="295">
        <v>434270.4462067</v>
      </c>
      <c r="I310" s="295"/>
      <c r="J310" s="295"/>
      <c r="K310" s="295"/>
      <c r="L310" s="295"/>
      <c r="M310" s="295"/>
      <c r="N310" s="295">
        <v>12</v>
      </c>
      <c r="O310" s="295">
        <v>412.22800000000001</v>
      </c>
      <c r="P310" s="295">
        <v>411.07485764299997</v>
      </c>
      <c r="Q310" s="295">
        <v>407.57517573899997</v>
      </c>
      <c r="R310" s="295">
        <v>354.31279507900001</v>
      </c>
      <c r="S310" s="295">
        <v>132.145791339</v>
      </c>
      <c r="T310" s="295"/>
      <c r="U310" s="295"/>
      <c r="V310" s="295"/>
      <c r="W310" s="295"/>
      <c r="X310" s="295"/>
      <c r="Y310" s="415">
        <v>0</v>
      </c>
      <c r="Z310" s="501">
        <v>1</v>
      </c>
      <c r="AA310" s="415">
        <v>0</v>
      </c>
      <c r="AB310" s="415">
        <v>0</v>
      </c>
      <c r="AC310" s="415"/>
      <c r="AD310" s="415"/>
      <c r="AE310" s="415"/>
      <c r="AF310" s="415"/>
      <c r="AG310" s="415"/>
      <c r="AH310" s="415"/>
      <c r="AI310" s="415"/>
      <c r="AJ310" s="415"/>
      <c r="AK310" s="415"/>
      <c r="AL310" s="415"/>
      <c r="AM310" s="296">
        <f>SUM(Y310:AL310)</f>
        <v>1</v>
      </c>
    </row>
    <row r="311" spans="2:39" ht="15" outlineLevel="1">
      <c r="B311" s="294" t="s">
        <v>221</v>
      </c>
      <c r="C311" s="291" t="s">
        <v>141</v>
      </c>
      <c r="D311" s="295">
        <v>0</v>
      </c>
      <c r="E311" s="295">
        <v>0</v>
      </c>
      <c r="F311" s="295">
        <v>0</v>
      </c>
      <c r="G311" s="295">
        <v>0</v>
      </c>
      <c r="H311" s="295"/>
      <c r="I311" s="295"/>
      <c r="J311" s="295"/>
      <c r="K311" s="295"/>
      <c r="L311" s="295"/>
      <c r="M311" s="295"/>
      <c r="N311" s="295">
        <v>12</v>
      </c>
      <c r="O311" s="295">
        <v>0</v>
      </c>
      <c r="P311" s="295" t="s">
        <v>684</v>
      </c>
      <c r="Q311" s="295" t="s">
        <v>684</v>
      </c>
      <c r="R311" s="295" t="s">
        <v>684</v>
      </c>
      <c r="S311" s="295"/>
      <c r="T311" s="295"/>
      <c r="U311" s="295"/>
      <c r="V311" s="295"/>
      <c r="W311" s="295"/>
      <c r="X311" s="295"/>
      <c r="Y311" s="411">
        <v>0</v>
      </c>
      <c r="Z311" s="411">
        <v>1</v>
      </c>
      <c r="AA311" s="411">
        <v>0</v>
      </c>
      <c r="AB311" s="411">
        <v>0</v>
      </c>
      <c r="AC311" s="411">
        <f t="shared" si="87" ref="AC311:AL311">AC310</f>
        <v>0</v>
      </c>
      <c r="AD311" s="411">
        <f>AD310</f>
        <v>0</v>
      </c>
      <c r="AE311" s="411">
        <f>AE310</f>
        <v>0</v>
      </c>
      <c r="AF311" s="411">
        <f>AF310</f>
        <v>0</v>
      </c>
      <c r="AG311" s="411">
        <f>AG310</f>
        <v>0</v>
      </c>
      <c r="AH311" s="411">
        <f>AH310</f>
        <v>0</v>
      </c>
      <c r="AI311" s="411">
        <f>AI310</f>
        <v>0</v>
      </c>
      <c r="AJ311" s="411">
        <f>AJ310</f>
        <v>0</v>
      </c>
      <c r="AK311" s="411">
        <f>AK310</f>
        <v>0</v>
      </c>
      <c r="AL311" s="411">
        <f>AL310</f>
        <v>0</v>
      </c>
      <c r="AM311" s="311"/>
    </row>
    <row r="312" spans="2: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7">
        <v>12</v>
      </c>
      <c r="B313" s="314" t="s">
        <v>23</v>
      </c>
      <c r="C313" s="291" t="s">
        <v>25</v>
      </c>
      <c r="D313" s="295">
        <v>0</v>
      </c>
      <c r="E313" s="295">
        <v>0</v>
      </c>
      <c r="F313" s="295">
        <v>0</v>
      </c>
      <c r="G313" s="295">
        <v>0</v>
      </c>
      <c r="H313" s="295"/>
      <c r="I313" s="295"/>
      <c r="J313" s="295"/>
      <c r="K313" s="295"/>
      <c r="L313" s="295"/>
      <c r="M313" s="295"/>
      <c r="N313" s="295">
        <v>3</v>
      </c>
      <c r="O313" s="295">
        <v>0</v>
      </c>
      <c r="P313" s="295">
        <v>0</v>
      </c>
      <c r="Q313" s="295">
        <v>0</v>
      </c>
      <c r="R313" s="295">
        <v>0</v>
      </c>
      <c r="S313" s="295"/>
      <c r="T313" s="295"/>
      <c r="U313" s="295"/>
      <c r="V313" s="295"/>
      <c r="W313" s="295"/>
      <c r="X313" s="295"/>
      <c r="Y313" s="415">
        <v>0</v>
      </c>
      <c r="Z313" s="415">
        <v>0</v>
      </c>
      <c r="AA313" s="415">
        <v>0</v>
      </c>
      <c r="AB313" s="415">
        <v>0</v>
      </c>
      <c r="AC313" s="415"/>
      <c r="AD313" s="415"/>
      <c r="AE313" s="415"/>
      <c r="AF313" s="415"/>
      <c r="AG313" s="415"/>
      <c r="AH313" s="415"/>
      <c r="AI313" s="415"/>
      <c r="AJ313" s="415"/>
      <c r="AK313" s="415"/>
      <c r="AL313" s="415"/>
      <c r="AM313" s="296">
        <f>SUM(Y313:AL313)</f>
        <v>0</v>
      </c>
    </row>
    <row r="314" spans="2:39" ht="15" outlineLevel="1">
      <c r="B314" s="294" t="s">
        <v>221</v>
      </c>
      <c r="C314" s="291" t="s">
        <v>141</v>
      </c>
      <c r="D314" s="295">
        <v>0</v>
      </c>
      <c r="E314" s="295">
        <v>0</v>
      </c>
      <c r="F314" s="295">
        <v>0</v>
      </c>
      <c r="G314" s="295">
        <v>0</v>
      </c>
      <c r="H314" s="295"/>
      <c r="I314" s="295"/>
      <c r="J314" s="295"/>
      <c r="K314" s="295"/>
      <c r="L314" s="295"/>
      <c r="M314" s="295"/>
      <c r="N314" s="295">
        <v>3</v>
      </c>
      <c r="O314" s="295">
        <v>0</v>
      </c>
      <c r="P314" s="295">
        <v>0</v>
      </c>
      <c r="Q314" s="295">
        <v>0</v>
      </c>
      <c r="R314" s="295">
        <v>0</v>
      </c>
      <c r="S314" s="295"/>
      <c r="T314" s="295"/>
      <c r="U314" s="295"/>
      <c r="V314" s="295"/>
      <c r="W314" s="295"/>
      <c r="X314" s="295"/>
      <c r="Y314" s="411">
        <v>0</v>
      </c>
      <c r="Z314" s="411">
        <v>0</v>
      </c>
      <c r="AA314" s="411">
        <v>0</v>
      </c>
      <c r="AB314" s="411">
        <v>0</v>
      </c>
      <c r="AC314" s="411">
        <f t="shared" si="88" ref="AC314:AL314">AC313</f>
        <v>0</v>
      </c>
      <c r="AD314" s="411">
        <f>AD313</f>
        <v>0</v>
      </c>
      <c r="AE314" s="411">
        <f>AE313</f>
        <v>0</v>
      </c>
      <c r="AF314" s="411">
        <f>AF313</f>
        <v>0</v>
      </c>
      <c r="AG314" s="411">
        <f>AG313</f>
        <v>0</v>
      </c>
      <c r="AH314" s="411">
        <f>AH313</f>
        <v>0</v>
      </c>
      <c r="AI314" s="411">
        <f>AI313</f>
        <v>0</v>
      </c>
      <c r="AJ314" s="411">
        <f>AJ313</f>
        <v>0</v>
      </c>
      <c r="AK314" s="411">
        <f>AK313</f>
        <v>0</v>
      </c>
      <c r="AL314" s="411">
        <f>AL313</f>
        <v>0</v>
      </c>
      <c r="AM314" s="311"/>
    </row>
    <row r="315" spans="2: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7">
        <v>13</v>
      </c>
      <c r="B316" s="314" t="s">
        <v>24</v>
      </c>
      <c r="C316" s="291" t="s">
        <v>25</v>
      </c>
      <c r="D316" s="295">
        <v>0</v>
      </c>
      <c r="E316" s="295">
        <v>0</v>
      </c>
      <c r="F316" s="295">
        <v>0</v>
      </c>
      <c r="G316" s="295">
        <v>0</v>
      </c>
      <c r="H316" s="295"/>
      <c r="I316" s="295"/>
      <c r="J316" s="295"/>
      <c r="K316" s="295"/>
      <c r="L316" s="295"/>
      <c r="M316" s="295"/>
      <c r="N316" s="295">
        <v>12</v>
      </c>
      <c r="O316" s="295">
        <v>0</v>
      </c>
      <c r="P316" s="295">
        <v>0</v>
      </c>
      <c r="Q316" s="295">
        <v>0</v>
      </c>
      <c r="R316" s="295">
        <v>0</v>
      </c>
      <c r="S316" s="295"/>
      <c r="T316" s="295"/>
      <c r="U316" s="295"/>
      <c r="V316" s="295"/>
      <c r="W316" s="295"/>
      <c r="X316" s="295"/>
      <c r="Y316" s="415">
        <v>0</v>
      </c>
      <c r="Z316" s="415">
        <v>0</v>
      </c>
      <c r="AA316" s="415">
        <v>0</v>
      </c>
      <c r="AB316" s="415">
        <v>0</v>
      </c>
      <c r="AC316" s="415"/>
      <c r="AD316" s="415"/>
      <c r="AE316" s="415"/>
      <c r="AF316" s="415"/>
      <c r="AG316" s="415"/>
      <c r="AH316" s="415"/>
      <c r="AI316" s="415"/>
      <c r="AJ316" s="415"/>
      <c r="AK316" s="415"/>
      <c r="AL316" s="415"/>
      <c r="AM316" s="296">
        <f>SUM(Y316:AL316)</f>
        <v>0</v>
      </c>
    </row>
    <row r="317" spans="2:39" ht="15" outlineLevel="1">
      <c r="B317" s="294" t="s">
        <v>221</v>
      </c>
      <c r="C317" s="291" t="s">
        <v>141</v>
      </c>
      <c r="D317" s="295">
        <v>0</v>
      </c>
      <c r="E317" s="295">
        <v>0</v>
      </c>
      <c r="F317" s="295">
        <v>0</v>
      </c>
      <c r="G317" s="295">
        <v>0</v>
      </c>
      <c r="H317" s="295"/>
      <c r="I317" s="295"/>
      <c r="J317" s="295"/>
      <c r="K317" s="295"/>
      <c r="L317" s="295"/>
      <c r="M317" s="295"/>
      <c r="N317" s="295">
        <v>12</v>
      </c>
      <c r="O317" s="295">
        <v>0</v>
      </c>
      <c r="P317" s="295">
        <v>0</v>
      </c>
      <c r="Q317" s="295">
        <v>0</v>
      </c>
      <c r="R317" s="295">
        <v>0</v>
      </c>
      <c r="S317" s="295"/>
      <c r="T317" s="295"/>
      <c r="U317" s="295"/>
      <c r="V317" s="295"/>
      <c r="W317" s="295"/>
      <c r="X317" s="295"/>
      <c r="Y317" s="411">
        <v>0</v>
      </c>
      <c r="Z317" s="411">
        <v>0</v>
      </c>
      <c r="AA317" s="411">
        <v>0</v>
      </c>
      <c r="AB317" s="411">
        <v>0</v>
      </c>
      <c r="AC317" s="411">
        <f t="shared" si="89" ref="AC317:AL317">AC316</f>
        <v>0</v>
      </c>
      <c r="AD317" s="411">
        <f>AD316</f>
        <v>0</v>
      </c>
      <c r="AE317" s="411">
        <f>AE316</f>
        <v>0</v>
      </c>
      <c r="AF317" s="411">
        <f>AF316</f>
        <v>0</v>
      </c>
      <c r="AG317" s="411">
        <f>AG316</f>
        <v>0</v>
      </c>
      <c r="AH317" s="411">
        <f>AH316</f>
        <v>0</v>
      </c>
      <c r="AI317" s="411">
        <f>AI316</f>
        <v>0</v>
      </c>
      <c r="AJ317" s="411">
        <f>AJ316</f>
        <v>0</v>
      </c>
      <c r="AK317" s="411">
        <f>AK316</f>
        <v>0</v>
      </c>
      <c r="AL317" s="411">
        <f>AL316</f>
        <v>0</v>
      </c>
      <c r="AM317" s="311"/>
    </row>
    <row r="318" spans="2: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7">
        <v>14</v>
      </c>
      <c r="B319" s="314" t="s">
        <v>20</v>
      </c>
      <c r="C319" s="291" t="s">
        <v>25</v>
      </c>
      <c r="D319" s="295">
        <v>0</v>
      </c>
      <c r="E319" s="295">
        <v>0</v>
      </c>
      <c r="F319" s="295">
        <v>0</v>
      </c>
      <c r="G319" s="295">
        <v>0</v>
      </c>
      <c r="H319" s="295"/>
      <c r="I319" s="295"/>
      <c r="J319" s="295"/>
      <c r="K319" s="295"/>
      <c r="L319" s="295"/>
      <c r="M319" s="295"/>
      <c r="N319" s="295">
        <v>12</v>
      </c>
      <c r="O319" s="295">
        <v>0</v>
      </c>
      <c r="P319" s="295">
        <v>0</v>
      </c>
      <c r="Q319" s="295">
        <v>0</v>
      </c>
      <c r="R319" s="295">
        <v>0</v>
      </c>
      <c r="S319" s="295"/>
      <c r="T319" s="295"/>
      <c r="U319" s="295"/>
      <c r="V319" s="295"/>
      <c r="W319" s="295"/>
      <c r="X319" s="295"/>
      <c r="Y319" s="415">
        <v>0</v>
      </c>
      <c r="Z319" s="415">
        <v>0</v>
      </c>
      <c r="AA319" s="501">
        <v>0</v>
      </c>
      <c r="AB319" s="415">
        <v>0</v>
      </c>
      <c r="AC319" s="415"/>
      <c r="AD319" s="415"/>
      <c r="AE319" s="415"/>
      <c r="AF319" s="415"/>
      <c r="AG319" s="415"/>
      <c r="AH319" s="415"/>
      <c r="AI319" s="415"/>
      <c r="AJ319" s="415"/>
      <c r="AK319" s="415"/>
      <c r="AL319" s="415"/>
      <c r="AM319" s="296">
        <f>SUM(Y319:AL319)</f>
        <v>0</v>
      </c>
    </row>
    <row r="320" spans="2:39" ht="15" outlineLevel="1">
      <c r="B320" s="294" t="s">
        <v>221</v>
      </c>
      <c r="C320" s="291" t="s">
        <v>141</v>
      </c>
      <c r="D320" s="295">
        <v>0</v>
      </c>
      <c r="E320" s="295">
        <v>0</v>
      </c>
      <c r="F320" s="295">
        <v>0</v>
      </c>
      <c r="G320" s="295">
        <v>0</v>
      </c>
      <c r="H320" s="295"/>
      <c r="I320" s="295"/>
      <c r="J320" s="295"/>
      <c r="K320" s="295"/>
      <c r="L320" s="295"/>
      <c r="M320" s="295"/>
      <c r="N320" s="295">
        <v>12</v>
      </c>
      <c r="O320" s="295">
        <v>0</v>
      </c>
      <c r="P320" s="295">
        <v>0</v>
      </c>
      <c r="Q320" s="295">
        <v>0</v>
      </c>
      <c r="R320" s="295">
        <v>0</v>
      </c>
      <c r="S320" s="295"/>
      <c r="T320" s="295"/>
      <c r="U320" s="295"/>
      <c r="V320" s="295"/>
      <c r="W320" s="295"/>
      <c r="X320" s="295"/>
      <c r="Y320" s="411">
        <v>0</v>
      </c>
      <c r="Z320" s="411">
        <v>0</v>
      </c>
      <c r="AA320" s="411">
        <v>0</v>
      </c>
      <c r="AB320" s="411">
        <v>0</v>
      </c>
      <c r="AC320" s="411">
        <f t="shared" si="90" ref="AC320:AL320">AC319</f>
        <v>0</v>
      </c>
      <c r="AD320" s="411">
        <f>AD319</f>
        <v>0</v>
      </c>
      <c r="AE320" s="411">
        <f>AE319</f>
        <v>0</v>
      </c>
      <c r="AF320" s="411">
        <f>AF319</f>
        <v>0</v>
      </c>
      <c r="AG320" s="411">
        <f>AG319</f>
        <v>0</v>
      </c>
      <c r="AH320" s="411">
        <f>AH319</f>
        <v>0</v>
      </c>
      <c r="AI320" s="411">
        <f>AI319</f>
        <v>0</v>
      </c>
      <c r="AJ320" s="411">
        <f>AJ319</f>
        <v>0</v>
      </c>
      <c r="AK320" s="411">
        <f>AK319</f>
        <v>0</v>
      </c>
      <c r="AL320" s="411">
        <f>AL319</f>
        <v>0</v>
      </c>
      <c r="AM320" s="311"/>
    </row>
    <row r="321" spans="2: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7">
        <v>15</v>
      </c>
      <c r="B322" s="314" t="s">
        <v>413</v>
      </c>
      <c r="C322" s="291" t="s">
        <v>25</v>
      </c>
      <c r="D322" s="295">
        <v>0</v>
      </c>
      <c r="E322" s="295">
        <v>0</v>
      </c>
      <c r="F322" s="295">
        <v>0</v>
      </c>
      <c r="G322" s="295">
        <v>0</v>
      </c>
      <c r="H322" s="295"/>
      <c r="I322" s="295"/>
      <c r="J322" s="295"/>
      <c r="K322" s="295"/>
      <c r="L322" s="295"/>
      <c r="M322" s="295"/>
      <c r="N322" s="291"/>
      <c r="O322" s="295">
        <v>0</v>
      </c>
      <c r="P322" s="295">
        <v>0</v>
      </c>
      <c r="Q322" s="295">
        <v>0</v>
      </c>
      <c r="R322" s="295">
        <v>0</v>
      </c>
      <c r="S322" s="295"/>
      <c r="T322" s="295"/>
      <c r="U322" s="295"/>
      <c r="V322" s="295"/>
      <c r="W322" s="295"/>
      <c r="X322" s="295"/>
      <c r="Y322" s="415">
        <v>0</v>
      </c>
      <c r="Z322" s="415">
        <v>0</v>
      </c>
      <c r="AA322" s="415">
        <v>0</v>
      </c>
      <c r="AB322" s="415">
        <v>0</v>
      </c>
      <c r="AC322" s="415"/>
      <c r="AD322" s="415"/>
      <c r="AE322" s="415"/>
      <c r="AF322" s="415"/>
      <c r="AG322" s="415"/>
      <c r="AH322" s="415"/>
      <c r="AI322" s="415"/>
      <c r="AJ322" s="415"/>
      <c r="AK322" s="415"/>
      <c r="AL322" s="415"/>
      <c r="AM322" s="296">
        <f>SUM(Y322:AL322)</f>
        <v>0</v>
      </c>
    </row>
    <row r="323" spans="1:39" s="283" customFormat="1" ht="15" outlineLevel="1">
      <c r="A323" s="507"/>
      <c r="B323" s="315" t="s">
        <v>221</v>
      </c>
      <c r="C323" s="291" t="s">
        <v>141</v>
      </c>
      <c r="D323" s="295">
        <v>0</v>
      </c>
      <c r="E323" s="295">
        <v>0</v>
      </c>
      <c r="F323" s="295">
        <v>0</v>
      </c>
      <c r="G323" s="295">
        <v>0</v>
      </c>
      <c r="H323" s="295"/>
      <c r="I323" s="295"/>
      <c r="J323" s="295"/>
      <c r="K323" s="295"/>
      <c r="L323" s="295"/>
      <c r="M323" s="295"/>
      <c r="N323" s="291"/>
      <c r="O323" s="295">
        <v>0</v>
      </c>
      <c r="P323" s="295">
        <v>0</v>
      </c>
      <c r="Q323" s="295">
        <v>0</v>
      </c>
      <c r="R323" s="295">
        <v>0</v>
      </c>
      <c r="S323" s="295"/>
      <c r="T323" s="295"/>
      <c r="U323" s="295"/>
      <c r="V323" s="295"/>
      <c r="W323" s="295"/>
      <c r="X323" s="295"/>
      <c r="Y323" s="411">
        <v>0</v>
      </c>
      <c r="Z323" s="411">
        <v>0</v>
      </c>
      <c r="AA323" s="411">
        <v>0</v>
      </c>
      <c r="AB323" s="411">
        <v>0</v>
      </c>
      <c r="AC323" s="411">
        <f t="shared" si="91" ref="AC323:AL323">AC322</f>
        <v>0</v>
      </c>
      <c r="AD323" s="411">
        <f>AD322</f>
        <v>0</v>
      </c>
      <c r="AE323" s="411">
        <f>AE322</f>
        <v>0</v>
      </c>
      <c r="AF323" s="411">
        <f>AF322</f>
        <v>0</v>
      </c>
      <c r="AG323" s="411">
        <f>AG322</f>
        <v>0</v>
      </c>
      <c r="AH323" s="411">
        <f>AH322</f>
        <v>0</v>
      </c>
      <c r="AI323" s="411">
        <f>AI322</f>
        <v>0</v>
      </c>
      <c r="AJ323" s="411">
        <f>AJ322</f>
        <v>0</v>
      </c>
      <c r="AK323" s="411">
        <f>AK322</f>
        <v>0</v>
      </c>
      <c r="AL323" s="411">
        <f>AL322</f>
        <v>0</v>
      </c>
      <c r="AM323" s="311"/>
    </row>
    <row r="324" spans="1:39" s="283" customFormat="1" ht="15" outlineLevel="1">
      <c r="A324" s="507"/>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7">
        <v>16</v>
      </c>
      <c r="B325" s="314" t="s">
        <v>414</v>
      </c>
      <c r="C325" s="291" t="s">
        <v>25</v>
      </c>
      <c r="D325" s="295">
        <v>0</v>
      </c>
      <c r="E325" s="295">
        <v>0</v>
      </c>
      <c r="F325" s="295">
        <v>0</v>
      </c>
      <c r="G325" s="295">
        <v>0</v>
      </c>
      <c r="H325" s="295"/>
      <c r="I325" s="295"/>
      <c r="J325" s="295"/>
      <c r="K325" s="295"/>
      <c r="L325" s="295"/>
      <c r="M325" s="295"/>
      <c r="N325" s="291"/>
      <c r="O325" s="295">
        <v>0</v>
      </c>
      <c r="P325" s="295">
        <v>0</v>
      </c>
      <c r="Q325" s="295">
        <v>0</v>
      </c>
      <c r="R325" s="295">
        <v>0</v>
      </c>
      <c r="S325" s="295"/>
      <c r="T325" s="295"/>
      <c r="U325" s="295"/>
      <c r="V325" s="295"/>
      <c r="W325" s="295"/>
      <c r="X325" s="295"/>
      <c r="Y325" s="415">
        <v>0</v>
      </c>
      <c r="Z325" s="415">
        <v>0</v>
      </c>
      <c r="AA325" s="415">
        <v>0</v>
      </c>
      <c r="AB325" s="415">
        <v>0</v>
      </c>
      <c r="AC325" s="415"/>
      <c r="AD325" s="415"/>
      <c r="AE325" s="415"/>
      <c r="AF325" s="415"/>
      <c r="AG325" s="415"/>
      <c r="AH325" s="415"/>
      <c r="AI325" s="415"/>
      <c r="AJ325" s="415"/>
      <c r="AK325" s="415"/>
      <c r="AL325" s="415"/>
      <c r="AM325" s="296">
        <f>SUM(Y325:AL325)</f>
        <v>0</v>
      </c>
    </row>
    <row r="326" spans="1:39" s="283" customFormat="1" ht="15" outlineLevel="1">
      <c r="A326" s="507"/>
      <c r="B326" s="315" t="s">
        <v>221</v>
      </c>
      <c r="C326" s="291" t="s">
        <v>141</v>
      </c>
      <c r="D326" s="295">
        <v>0</v>
      </c>
      <c r="E326" s="295">
        <v>0</v>
      </c>
      <c r="F326" s="295">
        <v>0</v>
      </c>
      <c r="G326" s="295">
        <v>0</v>
      </c>
      <c r="H326" s="295"/>
      <c r="I326" s="295"/>
      <c r="J326" s="295"/>
      <c r="K326" s="295"/>
      <c r="L326" s="295"/>
      <c r="M326" s="295"/>
      <c r="N326" s="291"/>
      <c r="O326" s="295">
        <v>0</v>
      </c>
      <c r="P326" s="295">
        <v>0</v>
      </c>
      <c r="Q326" s="295">
        <v>0</v>
      </c>
      <c r="R326" s="295">
        <v>0</v>
      </c>
      <c r="S326" s="295"/>
      <c r="T326" s="295"/>
      <c r="U326" s="295"/>
      <c r="V326" s="295"/>
      <c r="W326" s="295"/>
      <c r="X326" s="295"/>
      <c r="Y326" s="411">
        <v>0</v>
      </c>
      <c r="Z326" s="411">
        <v>0</v>
      </c>
      <c r="AA326" s="411">
        <v>0</v>
      </c>
      <c r="AB326" s="411">
        <v>0</v>
      </c>
      <c r="AC326" s="411">
        <f t="shared" si="92" ref="AC326:AL326">AC325</f>
        <v>0</v>
      </c>
      <c r="AD326" s="411">
        <f>AD325</f>
        <v>0</v>
      </c>
      <c r="AE326" s="411">
        <f>AE325</f>
        <v>0</v>
      </c>
      <c r="AF326" s="411">
        <f>AF325</f>
        <v>0</v>
      </c>
      <c r="AG326" s="411">
        <f>AG325</f>
        <v>0</v>
      </c>
      <c r="AH326" s="411">
        <f>AH325</f>
        <v>0</v>
      </c>
      <c r="AI326" s="411">
        <f>AI325</f>
        <v>0</v>
      </c>
      <c r="AJ326" s="411">
        <f>AJ325</f>
        <v>0</v>
      </c>
      <c r="AK326" s="411">
        <f>AK325</f>
        <v>0</v>
      </c>
      <c r="AL326" s="411">
        <f>AL325</f>
        <v>0</v>
      </c>
      <c r="AM326" s="311"/>
    </row>
    <row r="327" spans="1:39" s="283" customFormat="1" ht="15" outlineLevel="1">
      <c r="A327" s="507"/>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7">
        <v>17</v>
      </c>
      <c r="B328" s="314" t="s">
        <v>9</v>
      </c>
      <c r="C328" s="291" t="s">
        <v>25</v>
      </c>
      <c r="D328" s="295">
        <v>0</v>
      </c>
      <c r="E328" s="295">
        <v>0</v>
      </c>
      <c r="F328" s="295">
        <v>0</v>
      </c>
      <c r="G328" s="295">
        <v>0</v>
      </c>
      <c r="H328" s="295"/>
      <c r="I328" s="295"/>
      <c r="J328" s="295"/>
      <c r="K328" s="295"/>
      <c r="L328" s="295"/>
      <c r="M328" s="295"/>
      <c r="N328" s="291"/>
      <c r="O328" s="295">
        <v>0</v>
      </c>
      <c r="P328" s="295">
        <v>0</v>
      </c>
      <c r="Q328" s="295">
        <v>0</v>
      </c>
      <c r="R328" s="295">
        <v>0</v>
      </c>
      <c r="S328" s="295"/>
      <c r="T328" s="295"/>
      <c r="U328" s="295"/>
      <c r="V328" s="295"/>
      <c r="W328" s="295"/>
      <c r="X328" s="295"/>
      <c r="Y328" s="415">
        <v>0</v>
      </c>
      <c r="Z328" s="415">
        <v>0</v>
      </c>
      <c r="AA328" s="415">
        <v>0</v>
      </c>
      <c r="AB328" s="415">
        <v>0</v>
      </c>
      <c r="AC328" s="415"/>
      <c r="AD328" s="415"/>
      <c r="AE328" s="415"/>
      <c r="AF328" s="415"/>
      <c r="AG328" s="415"/>
      <c r="AH328" s="415"/>
      <c r="AI328" s="415"/>
      <c r="AJ328" s="415"/>
      <c r="AK328" s="415"/>
      <c r="AL328" s="415"/>
      <c r="AM328" s="296">
        <f>SUM(Y328:AL328)</f>
        <v>0</v>
      </c>
    </row>
    <row r="329" spans="2:39" ht="15" outlineLevel="1">
      <c r="B329" s="294" t="s">
        <v>221</v>
      </c>
      <c r="C329" s="291" t="s">
        <v>141</v>
      </c>
      <c r="D329" s="295">
        <v>0</v>
      </c>
      <c r="E329" s="295">
        <v>0</v>
      </c>
      <c r="F329" s="295">
        <v>0</v>
      </c>
      <c r="G329" s="295">
        <v>0</v>
      </c>
      <c r="H329" s="295"/>
      <c r="I329" s="295"/>
      <c r="J329" s="295"/>
      <c r="K329" s="295"/>
      <c r="L329" s="295"/>
      <c r="M329" s="295"/>
      <c r="N329" s="291"/>
      <c r="O329" s="295">
        <v>0</v>
      </c>
      <c r="P329" s="295">
        <v>0</v>
      </c>
      <c r="Q329" s="295">
        <v>0</v>
      </c>
      <c r="R329" s="295">
        <v>0</v>
      </c>
      <c r="S329" s="295"/>
      <c r="T329" s="295"/>
      <c r="U329" s="295"/>
      <c r="V329" s="295"/>
      <c r="W329" s="295"/>
      <c r="X329" s="295"/>
      <c r="Y329" s="411">
        <v>0</v>
      </c>
      <c r="Z329" s="411">
        <v>0</v>
      </c>
      <c r="AA329" s="411">
        <v>0</v>
      </c>
      <c r="AB329" s="411">
        <v>0</v>
      </c>
      <c r="AC329" s="411">
        <f t="shared" si="93" ref="AC329:AL329">AC328</f>
        <v>0</v>
      </c>
      <c r="AD329" s="411">
        <f>AD328</f>
        <v>0</v>
      </c>
      <c r="AE329" s="411">
        <f>AE328</f>
        <v>0</v>
      </c>
      <c r="AF329" s="411">
        <f>AF328</f>
        <v>0</v>
      </c>
      <c r="AG329" s="411">
        <f>AG328</f>
        <v>0</v>
      </c>
      <c r="AH329" s="411">
        <f>AH328</f>
        <v>0</v>
      </c>
      <c r="AI329" s="411">
        <f>AI328</f>
        <v>0</v>
      </c>
      <c r="AJ329" s="411">
        <f>AJ328</f>
        <v>0</v>
      </c>
      <c r="AK329" s="411">
        <f>AK328</f>
        <v>0</v>
      </c>
      <c r="AL329" s="411">
        <f>AL328</f>
        <v>0</v>
      </c>
      <c r="AM329" s="311"/>
    </row>
    <row r="330" spans="2: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8"/>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7">
        <v>18</v>
      </c>
      <c r="B332" s="315" t="s">
        <v>11</v>
      </c>
      <c r="C332" s="291" t="s">
        <v>25</v>
      </c>
      <c r="D332" s="295">
        <v>0</v>
      </c>
      <c r="E332" s="295">
        <v>0</v>
      </c>
      <c r="F332" s="295">
        <v>0</v>
      </c>
      <c r="G332" s="295">
        <v>0</v>
      </c>
      <c r="H332" s="295"/>
      <c r="I332" s="295"/>
      <c r="J332" s="295"/>
      <c r="K332" s="295"/>
      <c r="L332" s="295"/>
      <c r="M332" s="295"/>
      <c r="N332" s="295">
        <v>12</v>
      </c>
      <c r="O332" s="295">
        <v>0</v>
      </c>
      <c r="P332" s="295">
        <v>0</v>
      </c>
      <c r="Q332" s="295">
        <v>0</v>
      </c>
      <c r="R332" s="295">
        <v>0</v>
      </c>
      <c r="S332" s="295"/>
      <c r="T332" s="295"/>
      <c r="U332" s="295"/>
      <c r="V332" s="295"/>
      <c r="W332" s="295"/>
      <c r="X332" s="295"/>
      <c r="Y332" s="426">
        <v>0</v>
      </c>
      <c r="Z332" s="415">
        <v>0</v>
      </c>
      <c r="AA332" s="415">
        <v>0</v>
      </c>
      <c r="AB332" s="415">
        <v>0</v>
      </c>
      <c r="AC332" s="415"/>
      <c r="AD332" s="415"/>
      <c r="AE332" s="415"/>
      <c r="AF332" s="415"/>
      <c r="AG332" s="415"/>
      <c r="AH332" s="415"/>
      <c r="AI332" s="415"/>
      <c r="AJ332" s="415"/>
      <c r="AK332" s="415"/>
      <c r="AL332" s="415"/>
      <c r="AM332" s="296">
        <f>SUM(Y332:AL332)</f>
        <v>0</v>
      </c>
    </row>
    <row r="333" spans="2:39" ht="15" outlineLevel="1">
      <c r="B333" s="294" t="s">
        <v>221</v>
      </c>
      <c r="C333" s="291" t="s">
        <v>141</v>
      </c>
      <c r="D333" s="295">
        <v>0</v>
      </c>
      <c r="E333" s="295">
        <v>0</v>
      </c>
      <c r="F333" s="295">
        <v>0</v>
      </c>
      <c r="G333" s="295">
        <v>0</v>
      </c>
      <c r="H333" s="295"/>
      <c r="I333" s="295"/>
      <c r="J333" s="295"/>
      <c r="K333" s="295"/>
      <c r="L333" s="295"/>
      <c r="M333" s="295"/>
      <c r="N333" s="295">
        <v>12</v>
      </c>
      <c r="O333" s="295">
        <v>0</v>
      </c>
      <c r="P333" s="295">
        <v>0</v>
      </c>
      <c r="Q333" s="295">
        <v>0</v>
      </c>
      <c r="R333" s="295">
        <v>0</v>
      </c>
      <c r="S333" s="295"/>
      <c r="T333" s="295"/>
      <c r="U333" s="295"/>
      <c r="V333" s="295"/>
      <c r="W333" s="295"/>
      <c r="X333" s="295"/>
      <c r="Y333" s="411">
        <v>0</v>
      </c>
      <c r="Z333" s="411">
        <v>0</v>
      </c>
      <c r="AA333" s="411">
        <v>0</v>
      </c>
      <c r="AB333" s="411">
        <v>0</v>
      </c>
      <c r="AC333" s="411">
        <f t="shared" si="94" ref="AC333:AL333">AC332</f>
        <v>0</v>
      </c>
      <c r="AD333" s="411">
        <f>AD332</f>
        <v>0</v>
      </c>
      <c r="AE333" s="411">
        <f>AE332</f>
        <v>0</v>
      </c>
      <c r="AF333" s="411">
        <f>AF332</f>
        <v>0</v>
      </c>
      <c r="AG333" s="411">
        <f>AG332</f>
        <v>0</v>
      </c>
      <c r="AH333" s="411">
        <f>AH332</f>
        <v>0</v>
      </c>
      <c r="AI333" s="411">
        <f>AI332</f>
        <v>0</v>
      </c>
      <c r="AJ333" s="411">
        <f>AJ332</f>
        <v>0</v>
      </c>
      <c r="AK333" s="411">
        <f>AK332</f>
        <v>0</v>
      </c>
      <c r="AL333" s="411">
        <f>AL332</f>
        <v>0</v>
      </c>
      <c r="AM333" s="297"/>
    </row>
    <row r="334" spans="1:39" ht="15" outlineLevel="1">
      <c r="A334" s="510"/>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7">
        <v>19</v>
      </c>
      <c r="B335" s="315" t="s">
        <v>12</v>
      </c>
      <c r="C335" s="291" t="s">
        <v>25</v>
      </c>
      <c r="D335" s="295">
        <v>0</v>
      </c>
      <c r="E335" s="295">
        <v>0</v>
      </c>
      <c r="F335" s="295">
        <v>0</v>
      </c>
      <c r="G335" s="295">
        <v>0</v>
      </c>
      <c r="H335" s="295"/>
      <c r="I335" s="295"/>
      <c r="J335" s="295"/>
      <c r="K335" s="295"/>
      <c r="L335" s="295"/>
      <c r="M335" s="295"/>
      <c r="N335" s="295">
        <v>12</v>
      </c>
      <c r="O335" s="295">
        <v>0</v>
      </c>
      <c r="P335" s="295">
        <v>0</v>
      </c>
      <c r="Q335" s="295">
        <v>0</v>
      </c>
      <c r="R335" s="295">
        <v>0</v>
      </c>
      <c r="S335" s="295"/>
      <c r="T335" s="295"/>
      <c r="U335" s="295"/>
      <c r="V335" s="295"/>
      <c r="W335" s="295"/>
      <c r="X335" s="295"/>
      <c r="Y335" s="410">
        <v>0</v>
      </c>
      <c r="Z335" s="415">
        <v>0</v>
      </c>
      <c r="AA335" s="415">
        <v>0</v>
      </c>
      <c r="AB335" s="415">
        <v>0</v>
      </c>
      <c r="AC335" s="415"/>
      <c r="AD335" s="415"/>
      <c r="AE335" s="415"/>
      <c r="AF335" s="415"/>
      <c r="AG335" s="415"/>
      <c r="AH335" s="415"/>
      <c r="AI335" s="415"/>
      <c r="AJ335" s="415"/>
      <c r="AK335" s="415"/>
      <c r="AL335" s="415"/>
      <c r="AM335" s="296">
        <f>SUM(Y335:AL335)</f>
        <v>0</v>
      </c>
    </row>
    <row r="336" spans="2:39" ht="15" outlineLevel="1">
      <c r="B336" s="294" t="s">
        <v>221</v>
      </c>
      <c r="C336" s="291" t="s">
        <v>141</v>
      </c>
      <c r="D336" s="295">
        <v>0</v>
      </c>
      <c r="E336" s="295">
        <v>0</v>
      </c>
      <c r="F336" s="295">
        <v>0</v>
      </c>
      <c r="G336" s="295">
        <v>0</v>
      </c>
      <c r="H336" s="295"/>
      <c r="I336" s="295"/>
      <c r="J336" s="295"/>
      <c r="K336" s="295"/>
      <c r="L336" s="295"/>
      <c r="M336" s="295"/>
      <c r="N336" s="295">
        <v>12</v>
      </c>
      <c r="O336" s="295">
        <v>0</v>
      </c>
      <c r="P336" s="295">
        <v>0</v>
      </c>
      <c r="Q336" s="295">
        <v>0</v>
      </c>
      <c r="R336" s="295">
        <v>0</v>
      </c>
      <c r="S336" s="295"/>
      <c r="T336" s="295"/>
      <c r="U336" s="295"/>
      <c r="V336" s="295"/>
      <c r="W336" s="295"/>
      <c r="X336" s="295"/>
      <c r="Y336" s="411">
        <v>0</v>
      </c>
      <c r="Z336" s="411">
        <v>0</v>
      </c>
      <c r="AA336" s="411">
        <v>0</v>
      </c>
      <c r="AB336" s="411">
        <v>0</v>
      </c>
      <c r="AC336" s="411">
        <f t="shared" si="95" ref="AC336:AL336">AC335</f>
        <v>0</v>
      </c>
      <c r="AD336" s="411">
        <f>AD335</f>
        <v>0</v>
      </c>
      <c r="AE336" s="411">
        <f>AE335</f>
        <v>0</v>
      </c>
      <c r="AF336" s="411">
        <f>AF335</f>
        <v>0</v>
      </c>
      <c r="AG336" s="411">
        <f>AG335</f>
        <v>0</v>
      </c>
      <c r="AH336" s="411">
        <f>AH335</f>
        <v>0</v>
      </c>
      <c r="AI336" s="411">
        <f>AI335</f>
        <v>0</v>
      </c>
      <c r="AJ336" s="411">
        <f>AJ335</f>
        <v>0</v>
      </c>
      <c r="AK336" s="411">
        <f>AK335</f>
        <v>0</v>
      </c>
      <c r="AL336" s="411">
        <f>AL335</f>
        <v>0</v>
      </c>
      <c r="AM336" s="297"/>
    </row>
    <row r="337" spans="2: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7">
        <v>20</v>
      </c>
      <c r="B338" s="315" t="s">
        <v>13</v>
      </c>
      <c r="C338" s="291" t="s">
        <v>25</v>
      </c>
      <c r="D338" s="295">
        <v>0</v>
      </c>
      <c r="E338" s="295">
        <v>0</v>
      </c>
      <c r="F338" s="295">
        <v>0</v>
      </c>
      <c r="G338" s="295">
        <v>0</v>
      </c>
      <c r="H338" s="295"/>
      <c r="I338" s="295"/>
      <c r="J338" s="295"/>
      <c r="K338" s="295"/>
      <c r="L338" s="295"/>
      <c r="M338" s="295"/>
      <c r="N338" s="295">
        <v>12</v>
      </c>
      <c r="O338" s="295">
        <v>0</v>
      </c>
      <c r="P338" s="295">
        <v>0</v>
      </c>
      <c r="Q338" s="295">
        <v>0</v>
      </c>
      <c r="R338" s="295">
        <v>0</v>
      </c>
      <c r="S338" s="295"/>
      <c r="T338" s="295"/>
      <c r="U338" s="295"/>
      <c r="V338" s="295"/>
      <c r="W338" s="295"/>
      <c r="X338" s="295"/>
      <c r="Y338" s="410">
        <v>0</v>
      </c>
      <c r="Z338" s="415">
        <v>0</v>
      </c>
      <c r="AA338" s="415">
        <v>0</v>
      </c>
      <c r="AB338" s="415">
        <v>0</v>
      </c>
      <c r="AC338" s="468"/>
      <c r="AD338" s="415"/>
      <c r="AE338" s="415"/>
      <c r="AF338" s="415"/>
      <c r="AG338" s="415"/>
      <c r="AH338" s="415"/>
      <c r="AI338" s="415"/>
      <c r="AJ338" s="415"/>
      <c r="AK338" s="415"/>
      <c r="AL338" s="415"/>
      <c r="AM338" s="296">
        <f>SUM(Y338:AL338)</f>
        <v>0</v>
      </c>
    </row>
    <row r="339" spans="2:39" ht="15" outlineLevel="1">
      <c r="B339" s="294" t="s">
        <v>221</v>
      </c>
      <c r="C339" s="291" t="s">
        <v>141</v>
      </c>
      <c r="D339" s="295">
        <v>0</v>
      </c>
      <c r="E339" s="295">
        <v>0</v>
      </c>
      <c r="F339" s="295">
        <v>0</v>
      </c>
      <c r="G339" s="295">
        <v>0</v>
      </c>
      <c r="H339" s="295"/>
      <c r="I339" s="295"/>
      <c r="J339" s="295"/>
      <c r="K339" s="295"/>
      <c r="L339" s="295"/>
      <c r="M339" s="295"/>
      <c r="N339" s="295">
        <v>12</v>
      </c>
      <c r="O339" s="295">
        <v>0</v>
      </c>
      <c r="P339" s="295">
        <v>0</v>
      </c>
      <c r="Q339" s="295">
        <v>0</v>
      </c>
      <c r="R339" s="295">
        <v>0</v>
      </c>
      <c r="S339" s="295"/>
      <c r="T339" s="295"/>
      <c r="U339" s="295"/>
      <c r="V339" s="295"/>
      <c r="W339" s="295"/>
      <c r="X339" s="295"/>
      <c r="Y339" s="411">
        <v>0</v>
      </c>
      <c r="Z339" s="411">
        <v>0</v>
      </c>
      <c r="AA339" s="411">
        <v>0</v>
      </c>
      <c r="AB339" s="411">
        <v>0</v>
      </c>
      <c r="AC339" s="411">
        <f t="shared" si="96" ref="AC339:AL339">AC338</f>
        <v>0</v>
      </c>
      <c r="AD339" s="411">
        <f>AD338</f>
        <v>0</v>
      </c>
      <c r="AE339" s="411">
        <f>AE338</f>
        <v>0</v>
      </c>
      <c r="AF339" s="411">
        <f>AF338</f>
        <v>0</v>
      </c>
      <c r="AG339" s="411">
        <f>AG338</f>
        <v>0</v>
      </c>
      <c r="AH339" s="411">
        <f>AH338</f>
        <v>0</v>
      </c>
      <c r="AI339" s="411">
        <f>AI338</f>
        <v>0</v>
      </c>
      <c r="AJ339" s="411">
        <f>AJ338</f>
        <v>0</v>
      </c>
      <c r="AK339" s="411">
        <f>AK338</f>
        <v>0</v>
      </c>
      <c r="AL339" s="411">
        <f>AL338</f>
        <v>0</v>
      </c>
      <c r="AM339" s="306"/>
    </row>
    <row r="340" spans="2: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7">
        <v>21</v>
      </c>
      <c r="B341" s="315" t="s">
        <v>22</v>
      </c>
      <c r="C341" s="291" t="s">
        <v>25</v>
      </c>
      <c r="D341" s="295">
        <v>0</v>
      </c>
      <c r="E341" s="295">
        <v>0</v>
      </c>
      <c r="F341" s="295">
        <v>0</v>
      </c>
      <c r="G341" s="295">
        <v>0</v>
      </c>
      <c r="H341" s="295"/>
      <c r="I341" s="295"/>
      <c r="J341" s="295"/>
      <c r="K341" s="295"/>
      <c r="L341" s="295"/>
      <c r="M341" s="295"/>
      <c r="N341" s="295">
        <v>12</v>
      </c>
      <c r="O341" s="295">
        <v>0</v>
      </c>
      <c r="P341" s="295">
        <v>0</v>
      </c>
      <c r="Q341" s="295">
        <v>0</v>
      </c>
      <c r="R341" s="295">
        <v>0</v>
      </c>
      <c r="S341" s="295"/>
      <c r="T341" s="295"/>
      <c r="U341" s="295"/>
      <c r="V341" s="295"/>
      <c r="W341" s="295"/>
      <c r="X341" s="295"/>
      <c r="Y341" s="410">
        <v>0</v>
      </c>
      <c r="Z341" s="415">
        <v>0</v>
      </c>
      <c r="AA341" s="415">
        <v>0</v>
      </c>
      <c r="AB341" s="415">
        <v>0</v>
      </c>
      <c r="AC341" s="415"/>
      <c r="AD341" s="415"/>
      <c r="AE341" s="415"/>
      <c r="AF341" s="415"/>
      <c r="AG341" s="415"/>
      <c r="AH341" s="415"/>
      <c r="AI341" s="415"/>
      <c r="AJ341" s="415"/>
      <c r="AK341" s="415"/>
      <c r="AL341" s="415"/>
      <c r="AM341" s="296">
        <f>SUM(Y341:AL341)</f>
        <v>0</v>
      </c>
    </row>
    <row r="342" spans="2:39" ht="15" outlineLevel="1">
      <c r="B342" s="294" t="s">
        <v>221</v>
      </c>
      <c r="C342" s="291" t="s">
        <v>141</v>
      </c>
      <c r="D342" s="295">
        <v>0</v>
      </c>
      <c r="E342" s="295">
        <v>0</v>
      </c>
      <c r="F342" s="295">
        <v>0</v>
      </c>
      <c r="G342" s="295">
        <v>0</v>
      </c>
      <c r="H342" s="295"/>
      <c r="I342" s="295"/>
      <c r="J342" s="295"/>
      <c r="K342" s="295"/>
      <c r="L342" s="295"/>
      <c r="M342" s="295"/>
      <c r="N342" s="295">
        <v>12</v>
      </c>
      <c r="O342" s="295">
        <v>0</v>
      </c>
      <c r="P342" s="295">
        <v>0</v>
      </c>
      <c r="Q342" s="295">
        <v>0</v>
      </c>
      <c r="R342" s="295">
        <v>0</v>
      </c>
      <c r="S342" s="295"/>
      <c r="T342" s="295"/>
      <c r="U342" s="295"/>
      <c r="V342" s="295"/>
      <c r="W342" s="295"/>
      <c r="X342" s="295"/>
      <c r="Y342" s="411">
        <v>0</v>
      </c>
      <c r="Z342" s="411">
        <v>0</v>
      </c>
      <c r="AA342" s="411">
        <v>0</v>
      </c>
      <c r="AB342" s="411">
        <v>0</v>
      </c>
      <c r="AC342" s="411">
        <f t="shared" si="97" ref="AC342:AL342">AC341</f>
        <v>0</v>
      </c>
      <c r="AD342" s="411">
        <f>AD341</f>
        <v>0</v>
      </c>
      <c r="AE342" s="411">
        <f>AE341</f>
        <v>0</v>
      </c>
      <c r="AF342" s="411">
        <f>AF341</f>
        <v>0</v>
      </c>
      <c r="AG342" s="411">
        <f>AG341</f>
        <v>0</v>
      </c>
      <c r="AH342" s="411">
        <f>AH341</f>
        <v>0</v>
      </c>
      <c r="AI342" s="411">
        <f>AI341</f>
        <v>0</v>
      </c>
      <c r="AJ342" s="411">
        <f>AJ341</f>
        <v>0</v>
      </c>
      <c r="AK342" s="411">
        <f>AK341</f>
        <v>0</v>
      </c>
      <c r="AL342" s="411">
        <f>AL341</f>
        <v>0</v>
      </c>
      <c r="AM342" s="297"/>
    </row>
    <row r="343" spans="2: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7">
        <v>22</v>
      </c>
      <c r="B344" s="315" t="s">
        <v>9</v>
      </c>
      <c r="C344" s="291" t="s">
        <v>25</v>
      </c>
      <c r="D344" s="295">
        <v>0</v>
      </c>
      <c r="E344" s="295">
        <v>0</v>
      </c>
      <c r="F344" s="295">
        <v>0</v>
      </c>
      <c r="G344" s="295">
        <v>0</v>
      </c>
      <c r="H344" s="295"/>
      <c r="I344" s="295"/>
      <c r="J344" s="295"/>
      <c r="K344" s="295"/>
      <c r="L344" s="295"/>
      <c r="M344" s="295"/>
      <c r="N344" s="291"/>
      <c r="O344" s="295">
        <v>0</v>
      </c>
      <c r="P344" s="295">
        <v>0</v>
      </c>
      <c r="Q344" s="295">
        <v>0</v>
      </c>
      <c r="R344" s="295">
        <v>0</v>
      </c>
      <c r="S344" s="295"/>
      <c r="T344" s="295"/>
      <c r="U344" s="295"/>
      <c r="V344" s="295"/>
      <c r="W344" s="295"/>
      <c r="X344" s="295"/>
      <c r="Y344" s="410">
        <v>0</v>
      </c>
      <c r="Z344" s="415">
        <v>0</v>
      </c>
      <c r="AA344" s="415">
        <v>0</v>
      </c>
      <c r="AB344" s="415">
        <v>0</v>
      </c>
      <c r="AC344" s="415"/>
      <c r="AD344" s="415"/>
      <c r="AE344" s="415"/>
      <c r="AF344" s="415"/>
      <c r="AG344" s="415"/>
      <c r="AH344" s="415"/>
      <c r="AI344" s="415"/>
      <c r="AJ344" s="415"/>
      <c r="AK344" s="415"/>
      <c r="AL344" s="415"/>
      <c r="AM344" s="296">
        <f>SUM(Y344:AL344)</f>
        <v>0</v>
      </c>
    </row>
    <row r="345" spans="2:39" ht="15" outlineLevel="1">
      <c r="B345" s="294" t="s">
        <v>221</v>
      </c>
      <c r="C345" s="291" t="s">
        <v>141</v>
      </c>
      <c r="D345" s="295">
        <v>0</v>
      </c>
      <c r="E345" s="295">
        <v>0</v>
      </c>
      <c r="F345" s="295">
        <v>0</v>
      </c>
      <c r="G345" s="295">
        <v>0</v>
      </c>
      <c r="H345" s="295"/>
      <c r="I345" s="295"/>
      <c r="J345" s="295"/>
      <c r="K345" s="295"/>
      <c r="L345" s="295"/>
      <c r="M345" s="295"/>
      <c r="N345" s="291"/>
      <c r="O345" s="295">
        <v>0</v>
      </c>
      <c r="P345" s="295">
        <v>0</v>
      </c>
      <c r="Q345" s="295">
        <v>0</v>
      </c>
      <c r="R345" s="295">
        <v>0</v>
      </c>
      <c r="S345" s="295"/>
      <c r="T345" s="295"/>
      <c r="U345" s="295"/>
      <c r="V345" s="295"/>
      <c r="W345" s="295"/>
      <c r="X345" s="295"/>
      <c r="Y345" s="411">
        <v>0</v>
      </c>
      <c r="Z345" s="411">
        <v>0</v>
      </c>
      <c r="AA345" s="411">
        <v>0</v>
      </c>
      <c r="AB345" s="411">
        <v>0</v>
      </c>
      <c r="AC345" s="411">
        <f t="shared" si="98" ref="AC345:AL345">AC344</f>
        <v>0</v>
      </c>
      <c r="AD345" s="411">
        <f>AD344</f>
        <v>0</v>
      </c>
      <c r="AE345" s="411">
        <f>AE344</f>
        <v>0</v>
      </c>
      <c r="AF345" s="411">
        <f>AF344</f>
        <v>0</v>
      </c>
      <c r="AG345" s="411">
        <f>AG344</f>
        <v>0</v>
      </c>
      <c r="AH345" s="411">
        <f>AH344</f>
        <v>0</v>
      </c>
      <c r="AI345" s="411">
        <f>AI344</f>
        <v>0</v>
      </c>
      <c r="AJ345" s="411">
        <f>AJ344</f>
        <v>0</v>
      </c>
      <c r="AK345" s="411">
        <f>AK344</f>
        <v>0</v>
      </c>
      <c r="AL345" s="411">
        <f>AL344</f>
        <v>0</v>
      </c>
      <c r="AM345" s="306"/>
    </row>
    <row r="346" spans="2: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8"/>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7">
        <v>23</v>
      </c>
      <c r="B348" s="315" t="s">
        <v>14</v>
      </c>
      <c r="C348" s="291" t="s">
        <v>25</v>
      </c>
      <c r="D348" s="295">
        <v>189719.18599999999</v>
      </c>
      <c r="E348" s="295">
        <v>182959.491676331</v>
      </c>
      <c r="F348" s="295">
        <v>182344.97434234599</v>
      </c>
      <c r="G348" s="295">
        <v>160435.04052543599</v>
      </c>
      <c r="H348" s="295">
        <v>151938.14679908799</v>
      </c>
      <c r="I348" s="295"/>
      <c r="J348" s="295"/>
      <c r="K348" s="295"/>
      <c r="L348" s="295"/>
      <c r="M348" s="295"/>
      <c r="N348" s="291"/>
      <c r="O348" s="295">
        <v>15.093999999999999</v>
      </c>
      <c r="P348" s="295">
        <v>14.742388165</v>
      </c>
      <c r="Q348" s="295">
        <v>14.710466212</v>
      </c>
      <c r="R348" s="295">
        <v>13.572326519000001</v>
      </c>
      <c r="S348" s="295">
        <v>13.130944309</v>
      </c>
      <c r="T348" s="295"/>
      <c r="U348" s="295"/>
      <c r="V348" s="295"/>
      <c r="W348" s="295"/>
      <c r="X348" s="295"/>
      <c r="Y348" s="469">
        <v>1</v>
      </c>
      <c r="Z348" s="410">
        <v>0</v>
      </c>
      <c r="AA348" s="410">
        <v>0</v>
      </c>
      <c r="AB348" s="410">
        <v>0</v>
      </c>
      <c r="AC348" s="410"/>
      <c r="AD348" s="410"/>
      <c r="AE348" s="410"/>
      <c r="AF348" s="410"/>
      <c r="AG348" s="410"/>
      <c r="AH348" s="410"/>
      <c r="AI348" s="410"/>
      <c r="AJ348" s="410"/>
      <c r="AK348" s="410"/>
      <c r="AL348" s="410"/>
      <c r="AM348" s="296">
        <f>SUM(Y348:AL348)</f>
        <v>1</v>
      </c>
    </row>
    <row r="349" spans="2:39" ht="15" outlineLevel="1">
      <c r="B349" s="294" t="s">
        <v>221</v>
      </c>
      <c r="C349" s="291" t="s">
        <v>141</v>
      </c>
      <c r="D349" s="295">
        <v>49242.865389999999</v>
      </c>
      <c r="E349" s="295">
        <v>48069.18118</v>
      </c>
      <c r="F349" s="295">
        <v>47962.482600000003</v>
      </c>
      <c r="G349" s="295">
        <v>44217.440849999999</v>
      </c>
      <c r="H349" s="295">
        <v>42771.714370000002</v>
      </c>
      <c r="I349" s="295"/>
      <c r="J349" s="295"/>
      <c r="K349" s="295"/>
      <c r="L349" s="295"/>
      <c r="M349" s="295"/>
      <c r="N349" s="467"/>
      <c r="O349" s="295">
        <v>8.7780000000000005</v>
      </c>
      <c r="P349" s="295">
        <v>8.7180035280000006</v>
      </c>
      <c r="Q349" s="295">
        <v>8.7125244120000005</v>
      </c>
      <c r="R349" s="295">
        <v>8.5178330639999995</v>
      </c>
      <c r="S349" s="295">
        <v>8.4424038540000002</v>
      </c>
      <c r="T349" s="295"/>
      <c r="U349" s="295"/>
      <c r="V349" s="295"/>
      <c r="W349" s="295"/>
      <c r="X349" s="295"/>
      <c r="Y349" s="411">
        <v>1</v>
      </c>
      <c r="Z349" s="411">
        <v>0</v>
      </c>
      <c r="AA349" s="411">
        <v>0</v>
      </c>
      <c r="AB349" s="411">
        <v>0</v>
      </c>
      <c r="AC349" s="411">
        <f t="shared" si="99" ref="AC349:AL349">AC348</f>
        <v>0</v>
      </c>
      <c r="AD349" s="411">
        <f>AD348</f>
        <v>0</v>
      </c>
      <c r="AE349" s="411">
        <f>AE348</f>
        <v>0</v>
      </c>
      <c r="AF349" s="411">
        <f>AF348</f>
        <v>0</v>
      </c>
      <c r="AG349" s="411">
        <f>AG348</f>
        <v>0</v>
      </c>
      <c r="AH349" s="411">
        <f>AH348</f>
        <v>0</v>
      </c>
      <c r="AI349" s="411">
        <f>AI348</f>
        <v>0</v>
      </c>
      <c r="AJ349" s="411">
        <f>AJ348</f>
        <v>0</v>
      </c>
      <c r="AK349" s="411">
        <f>AK348</f>
        <v>0</v>
      </c>
      <c r="AL349" s="411">
        <f>AL348</f>
        <v>0</v>
      </c>
      <c r="AM349" s="297"/>
    </row>
    <row r="350" spans="2: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8"/>
      <c r="B351" s="288" t="s">
        <v>415</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7">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7"/>
      <c r="B353" s="315" t="s">
        <v>221</v>
      </c>
      <c r="C353" s="291" t="s">
        <v>141</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0</v>
      </c>
      <c r="Z353" s="411">
        <f>Z352</f>
        <v>0</v>
      </c>
      <c r="AA353" s="411">
        <f t="shared" si="100" ref="AA353:AL353">AA352</f>
        <v>0</v>
      </c>
      <c r="AB353" s="411">
        <f>AB352</f>
        <v>0</v>
      </c>
      <c r="AC353" s="411">
        <f>AC352</f>
        <v>0</v>
      </c>
      <c r="AD353" s="411">
        <f>AD352</f>
        <v>0</v>
      </c>
      <c r="AE353" s="411">
        <f>AE352</f>
        <v>0</v>
      </c>
      <c r="AF353" s="411">
        <f>AF352</f>
        <v>0</v>
      </c>
      <c r="AG353" s="411">
        <f>AG352</f>
        <v>0</v>
      </c>
      <c r="AH353" s="411">
        <f>AH352</f>
        <v>0</v>
      </c>
      <c r="AI353" s="411">
        <f>AI352</f>
        <v>0</v>
      </c>
      <c r="AJ353" s="411">
        <f>AJ352</f>
        <v>0</v>
      </c>
      <c r="AK353" s="411">
        <f>AK352</f>
        <v>0</v>
      </c>
      <c r="AL353" s="411">
        <f>AL352</f>
        <v>0</v>
      </c>
      <c r="AM353" s="297"/>
    </row>
    <row r="354" spans="1:39" s="283" customFormat="1" ht="15" outlineLevel="1">
      <c r="A354" s="507"/>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7">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7"/>
      <c r="B356" s="315" t="s">
        <v>221</v>
      </c>
      <c r="C356" s="291" t="s">
        <v>141</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si="101" ref="AA356:AL356">AA355</f>
        <v>0</v>
      </c>
      <c r="AB356" s="411">
        <f>AB355</f>
        <v>0</v>
      </c>
      <c r="AC356" s="411">
        <f>AC355</f>
        <v>0</v>
      </c>
      <c r="AD356" s="411">
        <f>AD355</f>
        <v>0</v>
      </c>
      <c r="AE356" s="411">
        <f>AE355</f>
        <v>0</v>
      </c>
      <c r="AF356" s="411">
        <f>AF355</f>
        <v>0</v>
      </c>
      <c r="AG356" s="411">
        <f>AG355</f>
        <v>0</v>
      </c>
      <c r="AH356" s="411">
        <f>AH355</f>
        <v>0</v>
      </c>
      <c r="AI356" s="411">
        <f>AI355</f>
        <v>0</v>
      </c>
      <c r="AJ356" s="411">
        <f>AJ355</f>
        <v>0</v>
      </c>
      <c r="AK356" s="411">
        <f>AK355</f>
        <v>0</v>
      </c>
      <c r="AL356" s="411">
        <f>AL355</f>
        <v>0</v>
      </c>
      <c r="AM356" s="311"/>
    </row>
    <row r="357" spans="1:39" s="283" customFormat="1" ht="15" outlineLevel="1">
      <c r="A357" s="507"/>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8"/>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7">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2:39" ht="15" outlineLevel="1">
      <c r="B360" s="294" t="s">
        <v>221</v>
      </c>
      <c r="C360" s="291" t="s">
        <v>141</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si="102" ref="AA360:AL360">AA359</f>
        <v>0</v>
      </c>
      <c r="AB360" s="411">
        <f>AB359</f>
        <v>0</v>
      </c>
      <c r="AC360" s="411">
        <f>AC359</f>
        <v>0</v>
      </c>
      <c r="AD360" s="411">
        <f>AD359</f>
        <v>0</v>
      </c>
      <c r="AE360" s="411">
        <f>AE359</f>
        <v>0</v>
      </c>
      <c r="AF360" s="411">
        <f>AF359</f>
        <v>0</v>
      </c>
      <c r="AG360" s="411">
        <f>AG359</f>
        <v>0</v>
      </c>
      <c r="AH360" s="411">
        <f>AH359</f>
        <v>0</v>
      </c>
      <c r="AI360" s="411">
        <f>AI359</f>
        <v>0</v>
      </c>
      <c r="AJ360" s="411">
        <f>AJ359</f>
        <v>0</v>
      </c>
      <c r="AK360" s="411">
        <f>AK359</f>
        <v>0</v>
      </c>
      <c r="AL360" s="411">
        <f>AL359</f>
        <v>0</v>
      </c>
      <c r="AM360" s="306"/>
    </row>
    <row r="361" spans="1:39" ht="15" outlineLevel="1">
      <c r="A361" s="510"/>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7">
        <v>27</v>
      </c>
      <c r="B362" s="321" t="s">
        <v>17</v>
      </c>
      <c r="C362" s="291" t="s">
        <v>25</v>
      </c>
      <c r="D362" s="295">
        <v>834398</v>
      </c>
      <c r="E362" s="295">
        <v>834398</v>
      </c>
      <c r="F362" s="295">
        <v>834398</v>
      </c>
      <c r="G362" s="295">
        <v>834398</v>
      </c>
      <c r="H362" s="295">
        <v>834398</v>
      </c>
      <c r="I362" s="295"/>
      <c r="J362" s="295"/>
      <c r="K362" s="295"/>
      <c r="L362" s="295"/>
      <c r="M362" s="295"/>
      <c r="N362" s="295">
        <v>12</v>
      </c>
      <c r="O362" s="295">
        <v>213</v>
      </c>
      <c r="P362" s="295">
        <v>213</v>
      </c>
      <c r="Q362" s="295">
        <v>213</v>
      </c>
      <c r="R362" s="295">
        <v>213</v>
      </c>
      <c r="S362" s="295">
        <v>213</v>
      </c>
      <c r="T362" s="295"/>
      <c r="U362" s="295"/>
      <c r="V362" s="295"/>
      <c r="W362" s="295"/>
      <c r="X362" s="295"/>
      <c r="Y362" s="426">
        <v>0</v>
      </c>
      <c r="Z362" s="415">
        <v>0</v>
      </c>
      <c r="AA362" s="415">
        <v>1</v>
      </c>
      <c r="AB362" s="415">
        <v>0</v>
      </c>
      <c r="AC362" s="415"/>
      <c r="AD362" s="415"/>
      <c r="AE362" s="415"/>
      <c r="AF362" s="415"/>
      <c r="AG362" s="415"/>
      <c r="AH362" s="415"/>
      <c r="AI362" s="415"/>
      <c r="AJ362" s="415"/>
      <c r="AK362" s="415"/>
      <c r="AL362" s="415"/>
      <c r="AM362" s="296">
        <f>SUM(Y362:AL362)</f>
        <v>1</v>
      </c>
    </row>
    <row r="363" spans="2:39" ht="15" outlineLevel="1">
      <c r="B363" s="294" t="s">
        <v>221</v>
      </c>
      <c r="C363" s="291" t="s">
        <v>141</v>
      </c>
      <c r="D363" s="295">
        <v>-417199</v>
      </c>
      <c r="E363" s="295">
        <v>-417199</v>
      </c>
      <c r="F363" s="295">
        <v>-417199</v>
      </c>
      <c r="G363" s="295">
        <v>-417199</v>
      </c>
      <c r="H363" s="295">
        <v>-417199</v>
      </c>
      <c r="I363" s="295"/>
      <c r="J363" s="295"/>
      <c r="K363" s="295"/>
      <c r="L363" s="295"/>
      <c r="M363" s="295"/>
      <c r="N363" s="295">
        <v>12</v>
      </c>
      <c r="O363" s="295">
        <v>-106.50</v>
      </c>
      <c r="P363" s="295">
        <v>-106.50</v>
      </c>
      <c r="Q363" s="295">
        <v>-106.50</v>
      </c>
      <c r="R363" s="295">
        <v>-106.50</v>
      </c>
      <c r="S363" s="295">
        <v>-106.50</v>
      </c>
      <c r="T363" s="295"/>
      <c r="U363" s="295"/>
      <c r="V363" s="295"/>
      <c r="W363" s="295"/>
      <c r="X363" s="295"/>
      <c r="Y363" s="411">
        <v>0</v>
      </c>
      <c r="Z363" s="411">
        <v>0</v>
      </c>
      <c r="AA363" s="411">
        <v>1</v>
      </c>
      <c r="AB363" s="411">
        <v>0</v>
      </c>
      <c r="AC363" s="411">
        <f t="shared" si="103" ref="AC363:AL363">AC362</f>
        <v>0</v>
      </c>
      <c r="AD363" s="411">
        <f>AD362</f>
        <v>0</v>
      </c>
      <c r="AE363" s="411">
        <f>AE362</f>
        <v>0</v>
      </c>
      <c r="AF363" s="411">
        <f>AF362</f>
        <v>0</v>
      </c>
      <c r="AG363" s="411">
        <f>AG362</f>
        <v>0</v>
      </c>
      <c r="AH363" s="411">
        <f>AH362</f>
        <v>0</v>
      </c>
      <c r="AI363" s="411">
        <f>AI362</f>
        <v>0</v>
      </c>
      <c r="AJ363" s="411">
        <f>AJ362</f>
        <v>0</v>
      </c>
      <c r="AK363" s="411">
        <f>AK362</f>
        <v>0</v>
      </c>
      <c r="AL363" s="411">
        <f>AL362</f>
        <v>0</v>
      </c>
      <c r="AM363" s="306"/>
    </row>
    <row r="364" spans="1:39" ht="15.75" outlineLevel="1">
      <c r="A364" s="510"/>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7">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2:39" ht="15" outlineLevel="1">
      <c r="B366" s="294" t="s">
        <v>221</v>
      </c>
      <c r="C366" s="291" t="s">
        <v>141</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si="104" ref="AA366:AL366">AA365</f>
        <v>0</v>
      </c>
      <c r="AB366" s="411">
        <f>AB365</f>
        <v>0</v>
      </c>
      <c r="AC366" s="411">
        <f>AC365</f>
        <v>0</v>
      </c>
      <c r="AD366" s="411">
        <f>AD365</f>
        <v>0</v>
      </c>
      <c r="AE366" s="411">
        <f>AE365</f>
        <v>0</v>
      </c>
      <c r="AF366" s="411">
        <f>AF365</f>
        <v>0</v>
      </c>
      <c r="AG366" s="411">
        <f>AG365</f>
        <v>0</v>
      </c>
      <c r="AH366" s="411">
        <f>AH365</f>
        <v>0</v>
      </c>
      <c r="AI366" s="411">
        <f>AI365</f>
        <v>0</v>
      </c>
      <c r="AJ366" s="411">
        <f>AJ365</f>
        <v>0</v>
      </c>
      <c r="AK366" s="411">
        <f>AK365</f>
        <v>0</v>
      </c>
      <c r="AL366" s="411">
        <f>AL365</f>
        <v>0</v>
      </c>
      <c r="AM366" s="297"/>
    </row>
    <row r="367" spans="1:39" ht="15" outlineLevel="1">
      <c r="A367" s="510"/>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7">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2:39" ht="15" outlineLevel="1">
      <c r="B369" s="324" t="s">
        <v>221</v>
      </c>
      <c r="C369" s="291" t="s">
        <v>141</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si="105" ref="Z369:AL369">Z368</f>
        <v>0</v>
      </c>
      <c r="AA369" s="411">
        <f>AA368</f>
        <v>0</v>
      </c>
      <c r="AB369" s="411">
        <f>AB368</f>
        <v>0</v>
      </c>
      <c r="AC369" s="411">
        <f>AC368</f>
        <v>0</v>
      </c>
      <c r="AD369" s="411">
        <f>AD368</f>
        <v>0</v>
      </c>
      <c r="AE369" s="411">
        <f>AE368</f>
        <v>0</v>
      </c>
      <c r="AF369" s="411">
        <f>AF368</f>
        <v>0</v>
      </c>
      <c r="AG369" s="411">
        <f>AG368</f>
        <v>0</v>
      </c>
      <c r="AH369" s="411">
        <f>AH368</f>
        <v>0</v>
      </c>
      <c r="AI369" s="411">
        <f>AI368</f>
        <v>0</v>
      </c>
      <c r="AJ369" s="411">
        <f>AJ368</f>
        <v>0</v>
      </c>
      <c r="AK369" s="411">
        <f>AK368</f>
        <v>0</v>
      </c>
      <c r="AL369" s="411">
        <f>AL368</f>
        <v>0</v>
      </c>
      <c r="AM369" s="297"/>
    </row>
    <row r="370" spans="2: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7">
        <v>30</v>
      </c>
      <c r="B371" s="324" t="s">
        <v>416</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7"/>
      <c r="B372" s="324" t="s">
        <v>221</v>
      </c>
      <c r="C372" s="291" t="s">
        <v>141</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si="106" ref="Z372:AL372">Z371</f>
        <v>0</v>
      </c>
      <c r="AA372" s="411">
        <f>AA371</f>
        <v>0</v>
      </c>
      <c r="AB372" s="411">
        <f>AB371</f>
        <v>0</v>
      </c>
      <c r="AC372" s="411">
        <f>AC371</f>
        <v>0</v>
      </c>
      <c r="AD372" s="411">
        <f>AD371</f>
        <v>0</v>
      </c>
      <c r="AE372" s="411">
        <f>AE371</f>
        <v>0</v>
      </c>
      <c r="AF372" s="411">
        <f>AF371</f>
        <v>0</v>
      </c>
      <c r="AG372" s="411">
        <f>AG371</f>
        <v>0</v>
      </c>
      <c r="AH372" s="411">
        <f>AH371</f>
        <v>0</v>
      </c>
      <c r="AI372" s="411">
        <f>AI371</f>
        <v>0</v>
      </c>
      <c r="AJ372" s="411">
        <f>AJ371</f>
        <v>0</v>
      </c>
      <c r="AK372" s="411">
        <f>AK371</f>
        <v>0</v>
      </c>
      <c r="AL372" s="411">
        <f>AL371</f>
        <v>0</v>
      </c>
      <c r="AM372" s="297"/>
    </row>
    <row r="373" spans="1:39" s="283" customFormat="1" ht="15" outlineLevel="1">
      <c r="A373" s="507"/>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7"/>
      <c r="B374" s="288" t="s">
        <v>417</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7">
        <v>31</v>
      </c>
      <c r="B375" s="324" t="s">
        <v>418</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7"/>
      <c r="B376" s="324" t="s">
        <v>221</v>
      </c>
      <c r="C376" s="291" t="s">
        <v>141</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si="107" ref="Z376:AL376">Z375</f>
        <v>0</v>
      </c>
      <c r="AA376" s="411">
        <f>AA375</f>
        <v>0</v>
      </c>
      <c r="AB376" s="411">
        <f>AB375</f>
        <v>0</v>
      </c>
      <c r="AC376" s="411">
        <f>AC375</f>
        <v>0</v>
      </c>
      <c r="AD376" s="411">
        <f>AD375</f>
        <v>0</v>
      </c>
      <c r="AE376" s="411">
        <f>AE375</f>
        <v>0</v>
      </c>
      <c r="AF376" s="411">
        <f>AF375</f>
        <v>0</v>
      </c>
      <c r="AG376" s="411">
        <f>AG375</f>
        <v>0</v>
      </c>
      <c r="AH376" s="411">
        <f>AH375</f>
        <v>0</v>
      </c>
      <c r="AI376" s="411">
        <f>AI375</f>
        <v>0</v>
      </c>
      <c r="AJ376" s="411">
        <f>AJ375</f>
        <v>0</v>
      </c>
      <c r="AK376" s="411">
        <f>AK375</f>
        <v>0</v>
      </c>
      <c r="AL376" s="411">
        <f>AL375</f>
        <v>0</v>
      </c>
      <c r="AM376" s="297"/>
    </row>
    <row r="377" spans="1:39" s="283" customFormat="1" ht="15" outlineLevel="1">
      <c r="A377" s="507"/>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7">
        <v>32</v>
      </c>
      <c r="B378" s="324" t="s">
        <v>419</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7"/>
      <c r="B379" s="324" t="s">
        <v>221</v>
      </c>
      <c r="C379" s="291" t="s">
        <v>141</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si="108" ref="Z379:AL379">Z378</f>
        <v>0</v>
      </c>
      <c r="AA379" s="411">
        <f>AA378</f>
        <v>0</v>
      </c>
      <c r="AB379" s="411">
        <f>AB378</f>
        <v>0</v>
      </c>
      <c r="AC379" s="411">
        <f>AC378</f>
        <v>0</v>
      </c>
      <c r="AD379" s="411">
        <f>AD378</f>
        <v>0</v>
      </c>
      <c r="AE379" s="411">
        <f>AE378</f>
        <v>0</v>
      </c>
      <c r="AF379" s="411">
        <f>AF378</f>
        <v>0</v>
      </c>
      <c r="AG379" s="411">
        <f>AG378</f>
        <v>0</v>
      </c>
      <c r="AH379" s="411">
        <f>AH378</f>
        <v>0</v>
      </c>
      <c r="AI379" s="411">
        <f>AI378</f>
        <v>0</v>
      </c>
      <c r="AJ379" s="411">
        <f>AJ378</f>
        <v>0</v>
      </c>
      <c r="AK379" s="411">
        <f>AK378</f>
        <v>0</v>
      </c>
      <c r="AL379" s="411">
        <f>AL378</f>
        <v>0</v>
      </c>
      <c r="AM379" s="297"/>
    </row>
    <row r="380" spans="1:39" s="283" customFormat="1" ht="15" outlineLevel="1">
      <c r="A380" s="507"/>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7">
        <v>33</v>
      </c>
      <c r="B381" s="324" t="s">
        <v>420</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7"/>
      <c r="B382" s="324" t="s">
        <v>221</v>
      </c>
      <c r="C382" s="291" t="s">
        <v>141</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si="109" ref="Z382:AK382">Z381</f>
        <v>0</v>
      </c>
      <c r="AA382" s="411">
        <f>AA381</f>
        <v>0</v>
      </c>
      <c r="AB382" s="411">
        <f>AB381</f>
        <v>0</v>
      </c>
      <c r="AC382" s="411">
        <f>AC381</f>
        <v>0</v>
      </c>
      <c r="AD382" s="411">
        <f>AD381</f>
        <v>0</v>
      </c>
      <c r="AE382" s="411">
        <f>AE381</f>
        <v>0</v>
      </c>
      <c r="AF382" s="411">
        <f>AF381</f>
        <v>0</v>
      </c>
      <c r="AG382" s="411">
        <f>AG381</f>
        <v>0</v>
      </c>
      <c r="AH382" s="411">
        <f>AH381</f>
        <v>0</v>
      </c>
      <c r="AI382" s="411">
        <f>AI381</f>
        <v>0</v>
      </c>
      <c r="AJ382" s="411">
        <f>AJ381</f>
        <v>0</v>
      </c>
      <c r="AK382" s="411">
        <f>AK381</f>
        <v>0</v>
      </c>
      <c r="AL382" s="411">
        <f>AL381</f>
        <v>0</v>
      </c>
      <c r="AM382" s="297"/>
    </row>
    <row r="383" spans="2: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2:39" ht="15.75">
      <c r="B384" s="327" t="s">
        <v>222</v>
      </c>
      <c r="C384" s="329"/>
      <c r="D384" s="329">
        <f>SUM(D279:D382)</f>
        <v>3574198.0816574898</v>
      </c>
      <c r="E384" s="329"/>
      <c r="F384" s="329"/>
      <c r="G384" s="329"/>
      <c r="H384" s="329"/>
      <c r="I384" s="329"/>
      <c r="J384" s="329"/>
      <c r="K384" s="329"/>
      <c r="L384" s="329"/>
      <c r="M384" s="329"/>
      <c r="N384" s="329"/>
      <c r="O384" s="329">
        <f>SUM(O279:O382)</f>
        <v>954.65800000000013</v>
      </c>
      <c r="P384" s="329"/>
      <c r="Q384" s="329"/>
      <c r="R384" s="329"/>
      <c r="S384" s="329"/>
      <c r="T384" s="329"/>
      <c r="U384" s="329"/>
      <c r="V384" s="329"/>
      <c r="W384" s="329"/>
      <c r="X384" s="329"/>
      <c r="Y384" s="329">
        <f>IF(Y278="kWh",SUMPRODUCT(D279:D382,Y279:Y382))</f>
        <v>824436.52135748998</v>
      </c>
      <c r="Z384" s="329">
        <f>IF(Z278="kWh",SUMPRODUCT(D279:D382,Z279:Z382))</f>
        <v>1502038.7077950002</v>
      </c>
      <c r="AA384" s="329">
        <f>IF(AA278="kW",SUMPRODUCT(N279:N382,O279:O382,AA279:AA382),SUMPRODUCT(D279:D382,AA279:AA382))</f>
        <v>3353.1695999999993</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2:39" ht="15.75">
      <c r="B385" s="391" t="s">
        <v>223</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4550758</v>
      </c>
      <c r="Z385" s="328">
        <f>HLOOKUP(Z277,'2. LRAMVA Threshold'!$B$42:$Q$53,5,FALSE)</f>
        <v>1365379</v>
      </c>
      <c r="AA385" s="328">
        <f>HLOOKUP(AA277,'2. LRAMVA Threshold'!$B$42:$Q$53,5,FALSE)</f>
        <v>8396</v>
      </c>
      <c r="AB385" s="328">
        <f>HLOOKUP(AB277,'2. LRAMVA Threshold'!$B$42:$Q$53,5,FALSE)</f>
        <v>11657</v>
      </c>
      <c r="AC385" s="328">
        <f>HLOOKUP(AC277,'2. LRAMVA Threshold'!$B$42:$Q$53,5,FALSE)</f>
        <v>10</v>
      </c>
      <c r="AD385" s="328">
        <f>HLOOKUP(AD277,'2. LRAMVA Threshold'!$B$42:$Q$53,5,FALSE)</f>
        <v>295</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2:39"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2:39" ht="15">
      <c r="B387" s="324" t="s">
        <v>144</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2:41" ht="15">
      <c r="B388" s="324" t="s">
        <v>134</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si="110" ref="Y388:AL388">Y136*Y387</f>
        <v>0</v>
      </c>
      <c r="Z388" s="378">
        <f>Z136*Z387</f>
        <v>0</v>
      </c>
      <c r="AA388" s="378">
        <f>AA136*AA387</f>
        <v>0</v>
      </c>
      <c r="AB388" s="378">
        <f>AB136*AB387</f>
        <v>0</v>
      </c>
      <c r="AC388" s="378">
        <f>AC136*AC387</f>
        <v>0</v>
      </c>
      <c r="AD388" s="378">
        <f>AD136*AD387</f>
        <v>0</v>
      </c>
      <c r="AE388" s="378">
        <f>AE136*AE387</f>
        <v>0</v>
      </c>
      <c r="AF388" s="378">
        <f>AF136*AF387</f>
        <v>0</v>
      </c>
      <c r="AG388" s="378">
        <f>AG136*AG387</f>
        <v>0</v>
      </c>
      <c r="AH388" s="378">
        <f>AH136*AH387</f>
        <v>0</v>
      </c>
      <c r="AI388" s="378">
        <f>AI136*AI387</f>
        <v>0</v>
      </c>
      <c r="AJ388" s="378">
        <f>AJ136*AJ387</f>
        <v>0</v>
      </c>
      <c r="AK388" s="378">
        <f>AK136*AK387</f>
        <v>0</v>
      </c>
      <c r="AL388" s="378">
        <f>AL136*AL387</f>
        <v>0</v>
      </c>
      <c r="AM388" s="619">
        <f>SUM(Y388:AL388)</f>
        <v>0</v>
      </c>
      <c r="AO388" s="283"/>
    </row>
    <row r="389" spans="2:39" ht="15">
      <c r="B389" s="324" t="s">
        <v>135</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si="111" ref="Y389:AL389">Y265*Y387</f>
        <v>0</v>
      </c>
      <c r="Z389" s="378">
        <f>Z265*Z387</f>
        <v>0</v>
      </c>
      <c r="AA389" s="378">
        <f>AA265*AA387</f>
        <v>0</v>
      </c>
      <c r="AB389" s="378">
        <f>AB265*AB387</f>
        <v>0</v>
      </c>
      <c r="AC389" s="378">
        <f>AC265*AC387</f>
        <v>0</v>
      </c>
      <c r="AD389" s="378">
        <f>AD265*AD387</f>
        <v>0</v>
      </c>
      <c r="AE389" s="378">
        <f>AE265*AE387</f>
        <v>0</v>
      </c>
      <c r="AF389" s="378">
        <f>AF265*AF387</f>
        <v>0</v>
      </c>
      <c r="AG389" s="378">
        <f>AG265*AG387</f>
        <v>0</v>
      </c>
      <c r="AH389" s="378">
        <f>AH265*AH387</f>
        <v>0</v>
      </c>
      <c r="AI389" s="378">
        <f>AI265*AI387</f>
        <v>0</v>
      </c>
      <c r="AJ389" s="378">
        <f>AJ265*AJ387</f>
        <v>0</v>
      </c>
      <c r="AK389" s="378">
        <f>AK265*AK387</f>
        <v>0</v>
      </c>
      <c r="AL389" s="378">
        <f>AL265*AL387</f>
        <v>0</v>
      </c>
      <c r="AM389" s="619">
        <f>SUM(Y389:AL389)</f>
        <v>0</v>
      </c>
    </row>
    <row r="390" spans="2:39" ht="15">
      <c r="B390" s="324" t="s">
        <v>136</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si="112" ref="Z390:AE390">Z384*Z387</f>
        <v>0</v>
      </c>
      <c r="AA390" s="378">
        <f>AA384*AA387</f>
        <v>0</v>
      </c>
      <c r="AB390" s="378">
        <f>AB384*AB387</f>
        <v>0</v>
      </c>
      <c r="AC390" s="378">
        <f>AC384*AC387</f>
        <v>0</v>
      </c>
      <c r="AD390" s="378">
        <f>AD384*AD387</f>
        <v>0</v>
      </c>
      <c r="AE390" s="378">
        <f>AE384*AE387</f>
        <v>0</v>
      </c>
      <c r="AF390" s="378">
        <f t="shared" si="113" ref="AF390:AL390">AF384*AF387</f>
        <v>0</v>
      </c>
      <c r="AG390" s="378">
        <f>AG384*AG387</f>
        <v>0</v>
      </c>
      <c r="AH390" s="378">
        <f>AH384*AH387</f>
        <v>0</v>
      </c>
      <c r="AI390" s="378">
        <f>AI384*AI387</f>
        <v>0</v>
      </c>
      <c r="AJ390" s="378">
        <f>AJ384*AJ387</f>
        <v>0</v>
      </c>
      <c r="AK390" s="378">
        <f>AK384*AK387</f>
        <v>0</v>
      </c>
      <c r="AL390" s="378">
        <f>AL384*AL387</f>
        <v>0</v>
      </c>
      <c r="AM390" s="619">
        <f>SUM(Y390:AL390)</f>
        <v>0</v>
      </c>
    </row>
    <row r="391" spans="1:39" s="380" customFormat="1" ht="15.75">
      <c r="A391" s="509"/>
      <c r="B391" s="349" t="s">
        <v>229</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si="114" ref="AA391:AE391">SUM(AA388:AA390)</f>
        <v>0</v>
      </c>
      <c r="AB391" s="346">
        <f>SUM(AB388:AB390)</f>
        <v>0</v>
      </c>
      <c r="AC391" s="346">
        <f>SUM(AC388:AC390)</f>
        <v>0</v>
      </c>
      <c r="AD391" s="346">
        <f>SUM(AD388:AD390)</f>
        <v>0</v>
      </c>
      <c r="AE391" s="346">
        <f>SUM(AE388:AE390)</f>
        <v>0</v>
      </c>
      <c r="AF391" s="346">
        <f t="shared" si="115" ref="AF391:AL391">SUM(AF388:AF390)</f>
        <v>0</v>
      </c>
      <c r="AG391" s="346">
        <f>SUM(AG388:AG390)</f>
        <v>0</v>
      </c>
      <c r="AH391" s="346">
        <f>SUM(AH388:AH390)</f>
        <v>0</v>
      </c>
      <c r="AI391" s="346">
        <f>SUM(AI388:AI390)</f>
        <v>0</v>
      </c>
      <c r="AJ391" s="346">
        <f>SUM(AJ388:AJ390)</f>
        <v>0</v>
      </c>
      <c r="AK391" s="346">
        <f>SUM(AK388:AK390)</f>
        <v>0</v>
      </c>
      <c r="AL391" s="346">
        <f>SUM(AL388:AL390)</f>
        <v>0</v>
      </c>
      <c r="AM391" s="407">
        <f>SUM(AM388:AM390)</f>
        <v>0</v>
      </c>
    </row>
    <row r="392" spans="1:39" s="380" customFormat="1" ht="15.75">
      <c r="A392" s="509"/>
      <c r="B392" s="349" t="s">
        <v>224</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si="116" ref="Y392:AE392">Y385*Y387</f>
        <v>0</v>
      </c>
      <c r="Z392" s="347">
        <f>Z385*Z387</f>
        <v>0</v>
      </c>
      <c r="AA392" s="347">
        <f>AA385*AA387</f>
        <v>0</v>
      </c>
      <c r="AB392" s="347">
        <f>AB385*AB387</f>
        <v>0</v>
      </c>
      <c r="AC392" s="347">
        <f>AC385*AC387</f>
        <v>0</v>
      </c>
      <c r="AD392" s="347">
        <f>AD385*AD387</f>
        <v>0</v>
      </c>
      <c r="AE392" s="347">
        <f>AE385*AE387</f>
        <v>0</v>
      </c>
      <c r="AF392" s="347">
        <f t="shared" si="117" ref="AF392:AL392">AF385*AF387</f>
        <v>0</v>
      </c>
      <c r="AG392" s="347">
        <f>AG385*AG387</f>
        <v>0</v>
      </c>
      <c r="AH392" s="347">
        <f>AH385*AH387</f>
        <v>0</v>
      </c>
      <c r="AI392" s="347">
        <f>AI385*AI387</f>
        <v>0</v>
      </c>
      <c r="AJ392" s="347">
        <f>AJ385*AJ387</f>
        <v>0</v>
      </c>
      <c r="AK392" s="347">
        <f>AK385*AK387</f>
        <v>0</v>
      </c>
      <c r="AL392" s="347">
        <f>AL385*AL387</f>
        <v>0</v>
      </c>
      <c r="AM392" s="407">
        <f>SUM(Y392:AL392)</f>
        <v>0</v>
      </c>
    </row>
    <row r="393" spans="1:39" ht="15.75" customHeight="1">
      <c r="A393" s="509"/>
      <c r="B393" s="349" t="s">
        <v>236</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2:39"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2:39"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816475.10467688413</v>
      </c>
      <c r="Z395" s="291">
        <f>SUMPRODUCT(E279:E382,Z279:Z382)</f>
        <v>1491054.0821592922</v>
      </c>
      <c r="AA395" s="291">
        <f>IF(AA278="kW",SUMPRODUCT(N279:N382,P279:P382,AA279:AA382),SUMPRODUCT(E279:E382,AA279:AA382))</f>
        <v>3193.4607511337999</v>
      </c>
      <c r="AB395" s="291">
        <f>IF(AB278="kW",SUMPRODUCT(N279:N382,P279:P382,AB279:AB382),SUMPRODUCT(E279:E382,AB279:AB382))</f>
        <v>0</v>
      </c>
      <c r="AC395" s="291">
        <f>IF(AC278="kW",SUMPRODUCT(N279:N382,P279:P382,AC279:AC382),SUMPRODUCT(E279:E382,AC279:AC382))</f>
        <v>0</v>
      </c>
      <c r="AD395" s="291">
        <f>IF(AD278="kW",SUMPRODUCT(N279:N382,P279:P382,AD279:AD382),SUMPRODUCT(E279:E382,AD279:AD382))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2:39" ht="15">
      <c r="B396" s="324" t="s">
        <v>173</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804170.90848796116</v>
      </c>
      <c r="Z396" s="291">
        <f>SUMPRODUCT(F279:F382,Z279:Z382)</f>
        <v>1477900.2516800121</v>
      </c>
      <c r="AA396" s="291">
        <f>IF(AA278="kW",SUMPRODUCT(N279:N382,Q279:Q382,AA279:AA382),SUMPRODUCT(F279:F382,AA279:AA382))</f>
        <v>3193.4607511337999</v>
      </c>
      <c r="AB396" s="291">
        <f>IF(AB278="kW",SUMPRODUCT(N279:N382,Q279:Q382,AB279:AB382),SUMPRODUCT(F279:F382,AB279:AB382))</f>
        <v>0</v>
      </c>
      <c r="AC396" s="291">
        <f>IF(AC278="kW",SUMPRODUCT(N279:N382,Q279:Q382,AC279:AC382),SUMPRODUCT(F279:F382,AC279:AC382))</f>
        <v>0</v>
      </c>
      <c r="AD396" s="291">
        <f>IF(AD278="kW",SUMPRODUCT(N279:N382,Q279:Q382,AD279:AD382),SUMPRODUCT(F279:F382,AD279:AD382))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2:39" ht="15">
      <c r="B397" s="324" t="s">
        <v>174</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737654.98753298225</v>
      </c>
      <c r="Z397" s="291">
        <f>SUMPRODUCT(G279:G382,Z279:Z382)</f>
        <v>1269470.0533208258</v>
      </c>
      <c r="AA397" s="291">
        <f>IF(AA278="kW",SUMPRODUCT(N279:N382,R279:R382,AA279:AA382),SUMPRODUCT(G279:G382,AA279:AA382))</f>
        <v>2996.3818731281999</v>
      </c>
      <c r="AB397" s="291">
        <f>IF(AB278="kW",SUMPRODUCT(N279:N382,R279:R382,AB279:AB382),SUMPRODUCT(G279:G382,AB279:AB382))</f>
        <v>0</v>
      </c>
      <c r="AC397" s="291">
        <f>IF(AC278="kW",SUMPRODUCT(N279:N382,R279:R382,AC279:AC382),SUMPRODUCT(G279:G382,AC279:AC382))</f>
        <v>0</v>
      </c>
      <c r="AD397" s="291">
        <f>IF(AD278="kW",SUMPRODUCT(N279:N382,R279:R382,AD279:AD382),SUMPRODUCT(G279:G382,AD279:AD382))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2:39" ht="15">
      <c r="B398" s="324" t="s">
        <v>175</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669866.3222995277</v>
      </c>
      <c r="Z398" s="291">
        <f>SUMPRODUCT(H279:H382,Z279:Z382)</f>
        <v>557691.67257410346</v>
      </c>
      <c r="AA398" s="291">
        <f>IF(AA278="kW",SUMPRODUCT(N279:N382,S279:S382,AA279:AA382),SUMPRODUCT(H279:H382,AA279:AA382))</f>
        <v>2856.1705334844</v>
      </c>
      <c r="AB398" s="291">
        <f>IF(AB278="kW",SUMPRODUCT(N279:N382,S279:S382,AB279:AB382),SUMPRODUCT(H279:H382,AB279:AB382))</f>
        <v>0</v>
      </c>
      <c r="AC398" s="291">
        <f>IF(AC278="kW",SUMPRODUCT(N279:N382,S279:S382,AC279:AC382),SUMPRODUCT(H279:H382,AC279:AC382))</f>
        <v>0</v>
      </c>
      <c r="AD398" s="291">
        <f>IF(AD278="kW",SUMPRODUCT(N279:N382,S279:S382,AD279:AD382),SUMPRODUCT(H279:H382,AD279:AD382))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2:39" ht="15">
      <c r="B399" s="324" t="s">
        <v>176</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IF(AC278="kW",SUMPRODUCT(N279:N382,T279:T382,AC279:AC382),SUMPRODUCT(I279:I382,AC279:AC382))</f>
        <v>0</v>
      </c>
      <c r="AD399" s="291">
        <f>IF(AD278="kW",SUMPRODUCT(N279:N382,T279:T382,AD279:AD382),SUMPRODUCT(I279:I382,AD279:AD382))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2:39" ht="15">
      <c r="B400" s="324" t="s">
        <v>177</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IF(AC278="kW",SUMPRODUCT(N279:N382,U279:U382,AC279:AC382),SUMPRODUCT(J279:J382,AC279:AC382))</f>
        <v>0</v>
      </c>
      <c r="AD400" s="291">
        <f>IF(AD278="kW",SUMPRODUCT(N279:N382,U279:U382,AD279:AD382),SUMPRODUCT(J279:J382,AD279:AD382))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2:39" ht="15.75" customHeight="1">
      <c r="B401" s="381" t="s">
        <v>178</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IF(AC278="kW",SUMPRODUCT(N279:N382,V279:V382,AC279:AC382),SUMPRODUCT(K279:K382,AC279:AC382))</f>
        <v>0</v>
      </c>
      <c r="AD401" s="326">
        <f>IF(AD278="kW",SUMPRODUCT(N279:N382,V279:V382,AD279:AD382),SUMPRODUCT(K279:K382,AD279:AD382))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2:40" ht="21.75" customHeight="1">
      <c r="B402" s="368" t="s">
        <v>488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3" ht="14.25"/>
    <row r="404" spans="2:39" ht="15.75">
      <c r="B404" s="280" t="s">
        <v>230</v>
      </c>
      <c r="C404" s="281"/>
      <c r="D404" s="580" t="s">
        <v>440</v>
      </c>
      <c r="F404" s="580"/>
      <c r="O404" s="281"/>
      <c r="Y404" s="270"/>
      <c r="Z404" s="267"/>
      <c r="AA404" s="267"/>
      <c r="AB404" s="267"/>
      <c r="AC404" s="267"/>
      <c r="AD404" s="267"/>
      <c r="AE404" s="267"/>
      <c r="AF404" s="267"/>
      <c r="AG404" s="267"/>
      <c r="AH404" s="267"/>
      <c r="AI404" s="267"/>
      <c r="AJ404" s="267"/>
      <c r="AK404" s="267"/>
      <c r="AL404" s="267"/>
      <c r="AM404" s="282"/>
    </row>
    <row r="405" spans="2:39" ht="36" customHeight="1">
      <c r="B405" s="844" t="s">
        <v>189</v>
      </c>
      <c r="C405" s="846" t="s">
        <v>33</v>
      </c>
      <c r="D405" s="284" t="s">
        <v>350</v>
      </c>
      <c r="E405" s="848" t="s">
        <v>187</v>
      </c>
      <c r="F405" s="849"/>
      <c r="G405" s="849"/>
      <c r="H405" s="849"/>
      <c r="I405" s="849"/>
      <c r="J405" s="849"/>
      <c r="K405" s="849"/>
      <c r="L405" s="849"/>
      <c r="M405" s="850"/>
      <c r="N405" s="854" t="s">
        <v>191</v>
      </c>
      <c r="O405" s="284" t="s">
        <v>351</v>
      </c>
      <c r="P405" s="848" t="s">
        <v>190</v>
      </c>
      <c r="Q405" s="849"/>
      <c r="R405" s="849"/>
      <c r="S405" s="849"/>
      <c r="T405" s="849"/>
      <c r="U405" s="849"/>
      <c r="V405" s="849"/>
      <c r="W405" s="849"/>
      <c r="X405" s="850"/>
      <c r="Y405" s="851" t="s">
        <v>215</v>
      </c>
      <c r="Z405" s="852"/>
      <c r="AA405" s="852"/>
      <c r="AB405" s="852"/>
      <c r="AC405" s="852"/>
      <c r="AD405" s="852"/>
      <c r="AE405" s="852"/>
      <c r="AF405" s="852"/>
      <c r="AG405" s="852"/>
      <c r="AH405" s="852"/>
      <c r="AI405" s="852"/>
      <c r="AJ405" s="852"/>
      <c r="AK405" s="852"/>
      <c r="AL405" s="852"/>
      <c r="AM405" s="853"/>
    </row>
    <row r="406" spans="2:39" ht="45.75" customHeight="1">
      <c r="B406" s="845"/>
      <c r="C406" s="847"/>
      <c r="D406" s="285">
        <v>2014</v>
      </c>
      <c r="E406" s="285">
        <v>2015</v>
      </c>
      <c r="F406" s="285">
        <v>2016</v>
      </c>
      <c r="G406" s="285">
        <v>2017</v>
      </c>
      <c r="H406" s="285">
        <v>2018</v>
      </c>
      <c r="I406" s="285">
        <v>2019</v>
      </c>
      <c r="J406" s="285">
        <v>2020</v>
      </c>
      <c r="K406" s="285">
        <v>2021</v>
      </c>
      <c r="L406" s="285">
        <v>2022</v>
      </c>
      <c r="M406" s="285">
        <v>2023</v>
      </c>
      <c r="N406" s="85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Unmetered Scattered Load</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39"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39" ht="15" outlineLevel="1">
      <c r="A408" s="507">
        <v>1</v>
      </c>
      <c r="B408" s="294" t="s">
        <v>1</v>
      </c>
      <c r="C408" s="291" t="s">
        <v>25</v>
      </c>
      <c r="D408" s="295">
        <v>60677.696000000004</v>
      </c>
      <c r="E408" s="295">
        <v>60677.695754127853</v>
      </c>
      <c r="F408" s="295">
        <v>60677.695754127853</v>
      </c>
      <c r="G408" s="295">
        <v>60677.695754127853</v>
      </c>
      <c r="H408" s="295"/>
      <c r="I408" s="295"/>
      <c r="J408" s="295"/>
      <c r="K408" s="295"/>
      <c r="L408" s="295"/>
      <c r="M408" s="295"/>
      <c r="N408" s="291">
        <v>12</v>
      </c>
      <c r="O408" s="295">
        <v>9.4380000000000006</v>
      </c>
      <c r="P408" s="295">
        <v>9.4375748841358202</v>
      </c>
      <c r="Q408" s="295">
        <v>9.4375748841358202</v>
      </c>
      <c r="R408" s="295">
        <v>9.4375748841358202</v>
      </c>
      <c r="S408" s="295"/>
      <c r="T408" s="295"/>
      <c r="U408" s="295"/>
      <c r="V408" s="295"/>
      <c r="W408" s="295"/>
      <c r="X408" s="295"/>
      <c r="Y408" s="469">
        <v>1</v>
      </c>
      <c r="Z408" s="410"/>
      <c r="AA408" s="410"/>
      <c r="AB408" s="410"/>
      <c r="AC408" s="410"/>
      <c r="AD408" s="410"/>
      <c r="AE408" s="410"/>
      <c r="AF408" s="410"/>
      <c r="AG408" s="410"/>
      <c r="AH408" s="410"/>
      <c r="AI408" s="410"/>
      <c r="AJ408" s="410"/>
      <c r="AK408" s="410"/>
      <c r="AL408" s="410"/>
      <c r="AM408" s="296">
        <f>SUM(Y408:AL408)</f>
        <v>1</v>
      </c>
    </row>
    <row r="409" spans="2:39" ht="15" outlineLevel="1">
      <c r="B409" s="294" t="s">
        <v>231</v>
      </c>
      <c r="C409" s="291" t="s">
        <v>141</v>
      </c>
      <c r="D409" s="295"/>
      <c r="E409" s="295"/>
      <c r="F409" s="295"/>
      <c r="G409" s="295"/>
      <c r="H409" s="295"/>
      <c r="I409" s="295"/>
      <c r="J409" s="295"/>
      <c r="K409" s="295"/>
      <c r="L409" s="295"/>
      <c r="M409" s="295"/>
      <c r="N409" s="467">
        <v>12</v>
      </c>
      <c r="O409" s="295"/>
      <c r="P409" s="295"/>
      <c r="Q409" s="295"/>
      <c r="R409" s="295"/>
      <c r="S409" s="295"/>
      <c r="T409" s="295"/>
      <c r="U409" s="295"/>
      <c r="V409" s="295"/>
      <c r="W409" s="295"/>
      <c r="X409" s="295"/>
      <c r="Y409" s="411">
        <f>Y408</f>
        <v>1</v>
      </c>
      <c r="Z409" s="411">
        <f>Z408</f>
        <v>0</v>
      </c>
      <c r="AA409" s="411">
        <f t="shared" si="118" ref="AA409:AL409">AA408</f>
        <v>0</v>
      </c>
      <c r="AB409" s="411">
        <f>AB408</f>
        <v>0</v>
      </c>
      <c r="AC409" s="411">
        <f>AC408</f>
        <v>0</v>
      </c>
      <c r="AD409" s="411">
        <f>AD408</f>
        <v>0</v>
      </c>
      <c r="AE409" s="411">
        <f>AE408</f>
        <v>0</v>
      </c>
      <c r="AF409" s="411">
        <f>AF408</f>
        <v>0</v>
      </c>
      <c r="AG409" s="411">
        <f>AG408</f>
        <v>0</v>
      </c>
      <c r="AH409" s="411">
        <f>AH408</f>
        <v>0</v>
      </c>
      <c r="AI409" s="411">
        <f>AI408</f>
        <v>0</v>
      </c>
      <c r="AJ409" s="411">
        <f>AJ408</f>
        <v>0</v>
      </c>
      <c r="AK409" s="411">
        <f>AK408</f>
        <v>0</v>
      </c>
      <c r="AL409" s="411">
        <f>AL408</f>
        <v>0</v>
      </c>
      <c r="AM409" s="297"/>
    </row>
    <row r="410" spans="1:39" ht="15.7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39" ht="15" outlineLevel="1">
      <c r="A411" s="507">
        <v>2</v>
      </c>
      <c r="B411" s="294" t="s">
        <v>2</v>
      </c>
      <c r="C411" s="291" t="s">
        <v>25</v>
      </c>
      <c r="D411" s="295">
        <v>30663.51</v>
      </c>
      <c r="E411" s="295">
        <v>30663.509870000002</v>
      </c>
      <c r="F411" s="295">
        <v>30663.509870000002</v>
      </c>
      <c r="G411" s="295">
        <v>30663.509870000002</v>
      </c>
      <c r="H411" s="295"/>
      <c r="I411" s="295"/>
      <c r="J411" s="295"/>
      <c r="K411" s="295"/>
      <c r="L411" s="295"/>
      <c r="M411" s="295"/>
      <c r="N411" s="291">
        <v>12</v>
      </c>
      <c r="O411" s="295">
        <v>17.196999999999999</v>
      </c>
      <c r="P411" s="295">
        <v>17.197110219999999</v>
      </c>
      <c r="Q411" s="295">
        <v>17.197110219999999</v>
      </c>
      <c r="R411" s="295">
        <v>17.197110219999999</v>
      </c>
      <c r="S411" s="295"/>
      <c r="T411" s="295"/>
      <c r="U411" s="295"/>
      <c r="V411" s="295"/>
      <c r="W411" s="295"/>
      <c r="X411" s="295"/>
      <c r="Y411" s="469">
        <v>1</v>
      </c>
      <c r="Z411" s="410"/>
      <c r="AA411" s="410"/>
      <c r="AB411" s="410"/>
      <c r="AC411" s="410"/>
      <c r="AD411" s="410"/>
      <c r="AE411" s="410"/>
      <c r="AF411" s="410"/>
      <c r="AG411" s="410"/>
      <c r="AH411" s="410"/>
      <c r="AI411" s="410"/>
      <c r="AJ411" s="410"/>
      <c r="AK411" s="410"/>
      <c r="AL411" s="410"/>
      <c r="AM411" s="296">
        <f>SUM(Y411:AL411)</f>
        <v>1</v>
      </c>
    </row>
    <row r="412" spans="2:39" ht="15" outlineLevel="1">
      <c r="B412" s="294" t="s">
        <v>231</v>
      </c>
      <c r="C412" s="291" t="s">
        <v>141</v>
      </c>
      <c r="D412" s="295"/>
      <c r="E412" s="295"/>
      <c r="F412" s="295"/>
      <c r="G412" s="295"/>
      <c r="H412" s="295"/>
      <c r="I412" s="295"/>
      <c r="J412" s="295"/>
      <c r="K412" s="295"/>
      <c r="L412" s="295"/>
      <c r="M412" s="295"/>
      <c r="N412" s="467">
        <v>12</v>
      </c>
      <c r="O412" s="295"/>
      <c r="P412" s="295"/>
      <c r="Q412" s="295"/>
      <c r="R412" s="295"/>
      <c r="S412" s="295"/>
      <c r="T412" s="295"/>
      <c r="U412" s="295"/>
      <c r="V412" s="295"/>
      <c r="W412" s="295"/>
      <c r="X412" s="295"/>
      <c r="Y412" s="411">
        <f>Y411</f>
        <v>1</v>
      </c>
      <c r="Z412" s="411">
        <f>Z411</f>
        <v>0</v>
      </c>
      <c r="AA412" s="411">
        <f t="shared" si="119" ref="AA412:AL412">AA411</f>
        <v>0</v>
      </c>
      <c r="AB412" s="411">
        <f>AB411</f>
        <v>0</v>
      </c>
      <c r="AC412" s="411">
        <f>AC411</f>
        <v>0</v>
      </c>
      <c r="AD412" s="411">
        <f>AD411</f>
        <v>0</v>
      </c>
      <c r="AE412" s="411">
        <f>AE411</f>
        <v>0</v>
      </c>
      <c r="AF412" s="411">
        <f>AF411</f>
        <v>0</v>
      </c>
      <c r="AG412" s="411">
        <f>AG411</f>
        <v>0</v>
      </c>
      <c r="AH412" s="411">
        <f>AH411</f>
        <v>0</v>
      </c>
      <c r="AI412" s="411">
        <f>AI411</f>
        <v>0</v>
      </c>
      <c r="AJ412" s="411">
        <f>AJ411</f>
        <v>0</v>
      </c>
      <c r="AK412" s="411">
        <f>AK411</f>
        <v>0</v>
      </c>
      <c r="AL412" s="411">
        <f>AL411</f>
        <v>0</v>
      </c>
      <c r="AM412" s="297"/>
    </row>
    <row r="413" spans="1:39" ht="15.7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39" ht="15" outlineLevel="1">
      <c r="A414" s="507">
        <v>3</v>
      </c>
      <c r="B414" s="294" t="s">
        <v>3</v>
      </c>
      <c r="C414" s="291" t="s">
        <v>25</v>
      </c>
      <c r="D414" s="295">
        <v>386397.02651</v>
      </c>
      <c r="E414" s="295">
        <v>386397.02651</v>
      </c>
      <c r="F414" s="295">
        <v>386397.02651</v>
      </c>
      <c r="G414" s="295">
        <v>386397.02651</v>
      </c>
      <c r="H414" s="295"/>
      <c r="I414" s="295"/>
      <c r="J414" s="295"/>
      <c r="K414" s="295"/>
      <c r="L414" s="295"/>
      <c r="M414" s="295"/>
      <c r="N414" s="291">
        <v>12</v>
      </c>
      <c r="O414" s="295">
        <v>199.579716456</v>
      </c>
      <c r="P414" s="295">
        <v>199.579716456</v>
      </c>
      <c r="Q414" s="295">
        <v>199.579716456</v>
      </c>
      <c r="R414" s="295">
        <v>199.579716456</v>
      </c>
      <c r="S414" s="295"/>
      <c r="T414" s="295"/>
      <c r="U414" s="295"/>
      <c r="V414" s="295"/>
      <c r="W414" s="295"/>
      <c r="X414" s="295"/>
      <c r="Y414" s="469">
        <v>1</v>
      </c>
      <c r="Z414" s="410"/>
      <c r="AA414" s="410"/>
      <c r="AB414" s="410"/>
      <c r="AC414" s="410"/>
      <c r="AD414" s="410"/>
      <c r="AE414" s="410"/>
      <c r="AF414" s="410"/>
      <c r="AG414" s="410"/>
      <c r="AH414" s="410"/>
      <c r="AI414" s="410"/>
      <c r="AJ414" s="410"/>
      <c r="AK414" s="410"/>
      <c r="AL414" s="410"/>
      <c r="AM414" s="296">
        <f>SUM(Y414:AL414)</f>
        <v>1</v>
      </c>
    </row>
    <row r="415" spans="2:39" ht="15" outlineLevel="1">
      <c r="B415" s="294" t="s">
        <v>231</v>
      </c>
      <c r="C415" s="291" t="s">
        <v>141</v>
      </c>
      <c r="D415" s="295"/>
      <c r="E415" s="295"/>
      <c r="F415" s="295"/>
      <c r="G415" s="295"/>
      <c r="H415" s="295"/>
      <c r="I415" s="295"/>
      <c r="J415" s="295"/>
      <c r="K415" s="295"/>
      <c r="L415" s="295"/>
      <c r="M415" s="295"/>
      <c r="N415" s="467">
        <v>12</v>
      </c>
      <c r="O415" s="295"/>
      <c r="P415" s="295"/>
      <c r="Q415" s="295"/>
      <c r="R415" s="295"/>
      <c r="S415" s="295"/>
      <c r="T415" s="295"/>
      <c r="U415" s="295"/>
      <c r="V415" s="295"/>
      <c r="W415" s="295"/>
      <c r="X415" s="295"/>
      <c r="Y415" s="411">
        <f>Y414</f>
        <v>1</v>
      </c>
      <c r="Z415" s="411">
        <f>Z414</f>
        <v>0</v>
      </c>
      <c r="AA415" s="411">
        <f t="shared" si="120" ref="AA415:AL415">AA414</f>
        <v>0</v>
      </c>
      <c r="AB415" s="411">
        <f>AB414</f>
        <v>0</v>
      </c>
      <c r="AC415" s="411">
        <f>AC414</f>
        <v>0</v>
      </c>
      <c r="AD415" s="411">
        <f>AD414</f>
        <v>0</v>
      </c>
      <c r="AE415" s="411">
        <f>AE414</f>
        <v>0</v>
      </c>
      <c r="AF415" s="411">
        <f>AF414</f>
        <v>0</v>
      </c>
      <c r="AG415" s="411">
        <f>AG414</f>
        <v>0</v>
      </c>
      <c r="AH415" s="411">
        <f>AH414</f>
        <v>0</v>
      </c>
      <c r="AI415" s="411">
        <f>AI414</f>
        <v>0</v>
      </c>
      <c r="AJ415" s="411">
        <f>AJ414</f>
        <v>0</v>
      </c>
      <c r="AK415" s="411">
        <f>AK414</f>
        <v>0</v>
      </c>
      <c r="AL415" s="411">
        <f>AL414</f>
        <v>0</v>
      </c>
      <c r="AM415" s="297"/>
    </row>
    <row r="416" spans="2:39"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7">
        <v>4</v>
      </c>
      <c r="B417" s="294" t="s">
        <v>4</v>
      </c>
      <c r="C417" s="291" t="s">
        <v>25</v>
      </c>
      <c r="D417" s="295">
        <v>248924.70730000001</v>
      </c>
      <c r="E417" s="295">
        <v>231812.30410000001</v>
      </c>
      <c r="F417" s="295">
        <v>223406.08</v>
      </c>
      <c r="G417" s="295">
        <v>223406.08</v>
      </c>
      <c r="H417" s="295"/>
      <c r="I417" s="295"/>
      <c r="J417" s="295"/>
      <c r="K417" s="295"/>
      <c r="L417" s="295"/>
      <c r="M417" s="295"/>
      <c r="N417" s="291">
        <v>12</v>
      </c>
      <c r="O417" s="295">
        <v>18.540745999999999</v>
      </c>
      <c r="P417" s="295">
        <v>17.466475540000001</v>
      </c>
      <c r="Q417" s="295">
        <v>16.938755499999999</v>
      </c>
      <c r="R417" s="295">
        <v>16.938755499999999</v>
      </c>
      <c r="S417" s="295"/>
      <c r="T417" s="295"/>
      <c r="U417" s="295"/>
      <c r="V417" s="295"/>
      <c r="W417" s="295"/>
      <c r="X417" s="295"/>
      <c r="Y417" s="469">
        <v>1</v>
      </c>
      <c r="Z417" s="410"/>
      <c r="AA417" s="410"/>
      <c r="AB417" s="410"/>
      <c r="AC417" s="410"/>
      <c r="AD417" s="410"/>
      <c r="AE417" s="410"/>
      <c r="AF417" s="410"/>
      <c r="AG417" s="410"/>
      <c r="AH417" s="410"/>
      <c r="AI417" s="410"/>
      <c r="AJ417" s="410"/>
      <c r="AK417" s="410"/>
      <c r="AL417" s="410"/>
      <c r="AM417" s="296">
        <f>SUM(Y417:AL417)</f>
        <v>1</v>
      </c>
    </row>
    <row r="418" spans="2:39" ht="15" outlineLevel="1">
      <c r="B418" s="294" t="s">
        <v>231</v>
      </c>
      <c r="C418" s="291" t="s">
        <v>141</v>
      </c>
      <c r="D418" s="295"/>
      <c r="E418" s="295"/>
      <c r="F418" s="295"/>
      <c r="G418" s="295"/>
      <c r="H418" s="295"/>
      <c r="I418" s="295"/>
      <c r="J418" s="295"/>
      <c r="K418" s="295"/>
      <c r="L418" s="295"/>
      <c r="M418" s="295"/>
      <c r="N418" s="467">
        <v>12</v>
      </c>
      <c r="O418" s="295"/>
      <c r="P418" s="295"/>
      <c r="Q418" s="295"/>
      <c r="R418" s="295"/>
      <c r="S418" s="295"/>
      <c r="T418" s="295"/>
      <c r="U418" s="295"/>
      <c r="V418" s="295"/>
      <c r="W418" s="295"/>
      <c r="X418" s="295"/>
      <c r="Y418" s="411">
        <f>Y417</f>
        <v>1</v>
      </c>
      <c r="Z418" s="411">
        <f>Z417</f>
        <v>0</v>
      </c>
      <c r="AA418" s="411">
        <f t="shared" si="121" ref="AA418:AL418">AA417</f>
        <v>0</v>
      </c>
      <c r="AB418" s="411">
        <f>AB417</f>
        <v>0</v>
      </c>
      <c r="AC418" s="411">
        <f>AC417</f>
        <v>0</v>
      </c>
      <c r="AD418" s="411">
        <f>AD417</f>
        <v>0</v>
      </c>
      <c r="AE418" s="411">
        <f>AE417</f>
        <v>0</v>
      </c>
      <c r="AF418" s="411">
        <f>AF417</f>
        <v>0</v>
      </c>
      <c r="AG418" s="411">
        <f>AG417</f>
        <v>0</v>
      </c>
      <c r="AH418" s="411">
        <f>AH417</f>
        <v>0</v>
      </c>
      <c r="AI418" s="411">
        <f>AI417</f>
        <v>0</v>
      </c>
      <c r="AJ418" s="411">
        <f>AJ417</f>
        <v>0</v>
      </c>
      <c r="AK418" s="411">
        <f>AK417</f>
        <v>0</v>
      </c>
      <c r="AL418" s="411">
        <f>AL417</f>
        <v>0</v>
      </c>
      <c r="AM418" s="297"/>
    </row>
    <row r="419" spans="2: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7">
        <v>5</v>
      </c>
      <c r="B420" s="294" t="s">
        <v>5</v>
      </c>
      <c r="C420" s="291" t="s">
        <v>25</v>
      </c>
      <c r="D420" s="295">
        <v>1067715.196</v>
      </c>
      <c r="E420" s="295">
        <v>926231.65410000004</v>
      </c>
      <c r="F420" s="295">
        <v>852498.26580000005</v>
      </c>
      <c r="G420" s="295">
        <v>852498.26580000005</v>
      </c>
      <c r="H420" s="295"/>
      <c r="I420" s="295"/>
      <c r="J420" s="295"/>
      <c r="K420" s="295"/>
      <c r="L420" s="295"/>
      <c r="M420" s="295"/>
      <c r="N420" s="291">
        <v>12</v>
      </c>
      <c r="O420" s="295">
        <v>69.876935799999998</v>
      </c>
      <c r="P420" s="295">
        <v>60.994981170000003</v>
      </c>
      <c r="Q420" s="295">
        <v>56.366198199999999</v>
      </c>
      <c r="R420" s="295">
        <v>56.366198199999999</v>
      </c>
      <c r="S420" s="295"/>
      <c r="T420" s="295"/>
      <c r="U420" s="295"/>
      <c r="V420" s="295"/>
      <c r="W420" s="295"/>
      <c r="X420" s="295"/>
      <c r="Y420" s="469">
        <v>1</v>
      </c>
      <c r="Z420" s="410"/>
      <c r="AA420" s="410"/>
      <c r="AB420" s="410"/>
      <c r="AC420" s="410"/>
      <c r="AD420" s="410"/>
      <c r="AE420" s="410"/>
      <c r="AF420" s="410"/>
      <c r="AG420" s="410"/>
      <c r="AH420" s="410"/>
      <c r="AI420" s="410"/>
      <c r="AJ420" s="410"/>
      <c r="AK420" s="410"/>
      <c r="AL420" s="410"/>
      <c r="AM420" s="296">
        <f>SUM(Y420:AL420)</f>
        <v>1</v>
      </c>
    </row>
    <row r="421" spans="2:39" ht="15" outlineLevel="1">
      <c r="B421" s="294" t="s">
        <v>231</v>
      </c>
      <c r="C421" s="291" t="s">
        <v>141</v>
      </c>
      <c r="D421" s="295"/>
      <c r="E421" s="295"/>
      <c r="F421" s="295"/>
      <c r="G421" s="295"/>
      <c r="H421" s="295"/>
      <c r="I421" s="295"/>
      <c r="J421" s="295"/>
      <c r="K421" s="295"/>
      <c r="L421" s="295"/>
      <c r="M421" s="295"/>
      <c r="N421" s="467">
        <v>12</v>
      </c>
      <c r="O421" s="295"/>
      <c r="P421" s="295"/>
      <c r="Q421" s="295"/>
      <c r="R421" s="295"/>
      <c r="S421" s="295"/>
      <c r="T421" s="295"/>
      <c r="U421" s="295"/>
      <c r="V421" s="295"/>
      <c r="W421" s="295"/>
      <c r="X421" s="295"/>
      <c r="Y421" s="411">
        <f>Y420</f>
        <v>1</v>
      </c>
      <c r="Z421" s="411">
        <f>Z420</f>
        <v>0</v>
      </c>
      <c r="AA421" s="411">
        <f t="shared" si="122" ref="AA421:AL421">AA420</f>
        <v>0</v>
      </c>
      <c r="AB421" s="411">
        <f>AB420</f>
        <v>0</v>
      </c>
      <c r="AC421" s="411">
        <f>AC420</f>
        <v>0</v>
      </c>
      <c r="AD421" s="411">
        <f>AD420</f>
        <v>0</v>
      </c>
      <c r="AE421" s="411">
        <f>AE420</f>
        <v>0</v>
      </c>
      <c r="AF421" s="411">
        <f>AF420</f>
        <v>0</v>
      </c>
      <c r="AG421" s="411">
        <f>AG420</f>
        <v>0</v>
      </c>
      <c r="AH421" s="411">
        <f>AH420</f>
        <v>0</v>
      </c>
      <c r="AI421" s="411">
        <f>AI420</f>
        <v>0</v>
      </c>
      <c r="AJ421" s="411">
        <f>AJ420</f>
        <v>0</v>
      </c>
      <c r="AK421" s="411">
        <f>AK420</f>
        <v>0</v>
      </c>
      <c r="AL421" s="411">
        <f>AL420</f>
        <v>0</v>
      </c>
      <c r="AM421" s="297"/>
    </row>
    <row r="422" spans="2: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7">
        <v>6</v>
      </c>
      <c r="B423" s="294" t="s">
        <v>6</v>
      </c>
      <c r="C423" s="291" t="s">
        <v>25</v>
      </c>
      <c r="D423" s="295"/>
      <c r="E423" s="295"/>
      <c r="F423" s="295"/>
      <c r="G423" s="295"/>
      <c r="H423" s="295"/>
      <c r="I423" s="295"/>
      <c r="J423" s="295"/>
      <c r="K423" s="295"/>
      <c r="L423" s="295"/>
      <c r="M423" s="295"/>
      <c r="N423" s="291">
        <v>12</v>
      </c>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2:39" ht="15" outlineLevel="1">
      <c r="B424" s="294" t="s">
        <v>231</v>
      </c>
      <c r="C424" s="291" t="s">
        <v>141</v>
      </c>
      <c r="D424" s="295"/>
      <c r="E424" s="295"/>
      <c r="F424" s="295"/>
      <c r="G424" s="295"/>
      <c r="H424" s="295"/>
      <c r="I424" s="295"/>
      <c r="J424" s="295"/>
      <c r="K424" s="295"/>
      <c r="L424" s="295"/>
      <c r="M424" s="295"/>
      <c r="N424" s="467">
        <v>12</v>
      </c>
      <c r="O424" s="295"/>
      <c r="P424" s="295"/>
      <c r="Q424" s="295"/>
      <c r="R424" s="295"/>
      <c r="S424" s="295"/>
      <c r="T424" s="295"/>
      <c r="U424" s="295"/>
      <c r="V424" s="295"/>
      <c r="W424" s="295"/>
      <c r="X424" s="295"/>
      <c r="Y424" s="411">
        <f>Y423</f>
        <v>0</v>
      </c>
      <c r="Z424" s="411">
        <f>Z423</f>
        <v>0</v>
      </c>
      <c r="AA424" s="411">
        <f t="shared" si="123" ref="AA424:AL424">AA423</f>
        <v>0</v>
      </c>
      <c r="AB424" s="411">
        <f>AB423</f>
        <v>0</v>
      </c>
      <c r="AC424" s="411">
        <f>AC423</f>
        <v>0</v>
      </c>
      <c r="AD424" s="411">
        <f>AD423</f>
        <v>0</v>
      </c>
      <c r="AE424" s="411">
        <f>AE423</f>
        <v>0</v>
      </c>
      <c r="AF424" s="411">
        <f>AF423</f>
        <v>0</v>
      </c>
      <c r="AG424" s="411">
        <f>AG423</f>
        <v>0</v>
      </c>
      <c r="AH424" s="411">
        <f>AH423</f>
        <v>0</v>
      </c>
      <c r="AI424" s="411">
        <f>AI423</f>
        <v>0</v>
      </c>
      <c r="AJ424" s="411">
        <f>AJ423</f>
        <v>0</v>
      </c>
      <c r="AK424" s="411">
        <f>AK423</f>
        <v>0</v>
      </c>
      <c r="AL424" s="411">
        <f>AL423</f>
        <v>0</v>
      </c>
      <c r="AM424" s="297"/>
    </row>
    <row r="425" spans="2: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7">
        <v>7</v>
      </c>
      <c r="B426" s="294" t="s">
        <v>42</v>
      </c>
      <c r="C426" s="291" t="s">
        <v>25</v>
      </c>
      <c r="D426" s="295">
        <v>0</v>
      </c>
      <c r="E426" s="295">
        <v>0</v>
      </c>
      <c r="F426" s="295">
        <v>0</v>
      </c>
      <c r="G426" s="295">
        <v>0</v>
      </c>
      <c r="H426" s="295"/>
      <c r="I426" s="295"/>
      <c r="J426" s="295"/>
      <c r="K426" s="295"/>
      <c r="L426" s="295"/>
      <c r="M426" s="295"/>
      <c r="N426" s="291">
        <v>12</v>
      </c>
      <c r="O426" s="295">
        <v>25.045999999999999</v>
      </c>
      <c r="P426" s="295">
        <v>0</v>
      </c>
      <c r="Q426" s="295">
        <v>0</v>
      </c>
      <c r="R426" s="295">
        <v>0</v>
      </c>
      <c r="S426" s="295"/>
      <c r="T426" s="295"/>
      <c r="U426" s="295"/>
      <c r="V426" s="295"/>
      <c r="W426" s="295"/>
      <c r="X426" s="295"/>
      <c r="Y426" s="410">
        <v>1</v>
      </c>
      <c r="Z426" s="410"/>
      <c r="AA426" s="410"/>
      <c r="AB426" s="410"/>
      <c r="AC426" s="410"/>
      <c r="AD426" s="410"/>
      <c r="AE426" s="410"/>
      <c r="AF426" s="410"/>
      <c r="AG426" s="410"/>
      <c r="AH426" s="410"/>
      <c r="AI426" s="410"/>
      <c r="AJ426" s="410"/>
      <c r="AK426" s="410"/>
      <c r="AL426" s="410"/>
      <c r="AM426" s="296">
        <f>SUM(Y426:AL426)</f>
        <v>1</v>
      </c>
    </row>
    <row r="427" spans="2:39" ht="15" outlineLevel="1">
      <c r="B427" s="294" t="s">
        <v>231</v>
      </c>
      <c r="C427" s="291" t="s">
        <v>141</v>
      </c>
      <c r="D427" s="295"/>
      <c r="E427" s="295"/>
      <c r="F427" s="295"/>
      <c r="G427" s="295"/>
      <c r="H427" s="295"/>
      <c r="I427" s="295"/>
      <c r="J427" s="295"/>
      <c r="K427" s="295"/>
      <c r="L427" s="295"/>
      <c r="M427" s="295"/>
      <c r="N427" s="291">
        <v>12</v>
      </c>
      <c r="O427" s="295"/>
      <c r="P427" s="295"/>
      <c r="Q427" s="295"/>
      <c r="R427" s="295"/>
      <c r="S427" s="295"/>
      <c r="T427" s="295"/>
      <c r="U427" s="295"/>
      <c r="V427" s="295"/>
      <c r="W427" s="295"/>
      <c r="X427" s="295"/>
      <c r="Y427" s="411">
        <f>Y426</f>
        <v>1</v>
      </c>
      <c r="Z427" s="411">
        <f>Z426</f>
        <v>0</v>
      </c>
      <c r="AA427" s="411">
        <f t="shared" si="124" ref="AA427:AL427">AA426</f>
        <v>0</v>
      </c>
      <c r="AB427" s="411">
        <f>AB426</f>
        <v>0</v>
      </c>
      <c r="AC427" s="411">
        <f>AC426</f>
        <v>0</v>
      </c>
      <c r="AD427" s="411">
        <f>AD426</f>
        <v>0</v>
      </c>
      <c r="AE427" s="411">
        <f>AE426</f>
        <v>0</v>
      </c>
      <c r="AF427" s="411">
        <f>AF426</f>
        <v>0</v>
      </c>
      <c r="AG427" s="411">
        <f>AG426</f>
        <v>0</v>
      </c>
      <c r="AH427" s="411">
        <f>AH426</f>
        <v>0</v>
      </c>
      <c r="AI427" s="411">
        <f>AI426</f>
        <v>0</v>
      </c>
      <c r="AJ427" s="411">
        <f>AJ426</f>
        <v>0</v>
      </c>
      <c r="AK427" s="411">
        <f>AK426</f>
        <v>0</v>
      </c>
      <c r="AL427" s="411">
        <f>AL426</f>
        <v>0</v>
      </c>
      <c r="AM427" s="297"/>
    </row>
    <row r="428" spans="2: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7">
        <v>8</v>
      </c>
      <c r="B429" s="294" t="s">
        <v>412</v>
      </c>
      <c r="C429" s="291" t="s">
        <v>25</v>
      </c>
      <c r="D429" s="295"/>
      <c r="E429" s="295"/>
      <c r="F429" s="295"/>
      <c r="G429" s="295"/>
      <c r="H429" s="295"/>
      <c r="I429" s="295"/>
      <c r="J429" s="295"/>
      <c r="K429" s="295"/>
      <c r="L429" s="295"/>
      <c r="M429" s="295"/>
      <c r="N429" s="291">
        <v>12</v>
      </c>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7"/>
      <c r="B430" s="294" t="s">
        <v>231</v>
      </c>
      <c r="C430" s="291" t="s">
        <v>141</v>
      </c>
      <c r="D430" s="295"/>
      <c r="E430" s="295"/>
      <c r="F430" s="295"/>
      <c r="G430" s="295"/>
      <c r="H430" s="295"/>
      <c r="I430" s="295"/>
      <c r="J430" s="295"/>
      <c r="K430" s="295"/>
      <c r="L430" s="295"/>
      <c r="M430" s="295"/>
      <c r="N430" s="291">
        <v>12</v>
      </c>
      <c r="O430" s="295"/>
      <c r="P430" s="295"/>
      <c r="Q430" s="295"/>
      <c r="R430" s="295"/>
      <c r="S430" s="295"/>
      <c r="T430" s="295"/>
      <c r="U430" s="295"/>
      <c r="V430" s="295"/>
      <c r="W430" s="295"/>
      <c r="X430" s="295"/>
      <c r="Y430" s="411">
        <f>Y429</f>
        <v>0</v>
      </c>
      <c r="Z430" s="411">
        <f>Z429</f>
        <v>0</v>
      </c>
      <c r="AA430" s="411">
        <f t="shared" si="125" ref="AA430:AL430">AA429</f>
        <v>0</v>
      </c>
      <c r="AB430" s="411">
        <f>AB429</f>
        <v>0</v>
      </c>
      <c r="AC430" s="411">
        <f>AC429</f>
        <v>0</v>
      </c>
      <c r="AD430" s="411">
        <f>AD429</f>
        <v>0</v>
      </c>
      <c r="AE430" s="411">
        <f>AE429</f>
        <v>0</v>
      </c>
      <c r="AF430" s="411">
        <f>AF429</f>
        <v>0</v>
      </c>
      <c r="AG430" s="411">
        <f>AG429</f>
        <v>0</v>
      </c>
      <c r="AH430" s="411">
        <f>AH429</f>
        <v>0</v>
      </c>
      <c r="AI430" s="411">
        <f>AI429</f>
        <v>0</v>
      </c>
      <c r="AJ430" s="411">
        <f>AJ429</f>
        <v>0</v>
      </c>
      <c r="AK430" s="411">
        <f>AK429</f>
        <v>0</v>
      </c>
      <c r="AL430" s="411">
        <f>AL429</f>
        <v>0</v>
      </c>
      <c r="AM430" s="297"/>
    </row>
    <row r="431" spans="1:39" s="283" customFormat="1" ht="1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7">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2:39" ht="15" outlineLevel="1">
      <c r="B433" s="294" t="s">
        <v>231</v>
      </c>
      <c r="C433" s="291" t="s">
        <v>141</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si="126" ref="AA433:AL433">AA432</f>
        <v>0</v>
      </c>
      <c r="AB433" s="411">
        <f>AB432</f>
        <v>0</v>
      </c>
      <c r="AC433" s="411">
        <f>AC432</f>
        <v>0</v>
      </c>
      <c r="AD433" s="411">
        <f>AD432</f>
        <v>0</v>
      </c>
      <c r="AE433" s="411">
        <f>AE432</f>
        <v>0</v>
      </c>
      <c r="AF433" s="411">
        <f>AF432</f>
        <v>0</v>
      </c>
      <c r="AG433" s="411">
        <f>AG432</f>
        <v>0</v>
      </c>
      <c r="AH433" s="411">
        <f>AH432</f>
        <v>0</v>
      </c>
      <c r="AI433" s="411">
        <f>AI432</f>
        <v>0</v>
      </c>
      <c r="AJ433" s="411">
        <f>AJ432</f>
        <v>0</v>
      </c>
      <c r="AK433" s="411">
        <f>AK432</f>
        <v>0</v>
      </c>
      <c r="AL433" s="411">
        <f>AL432</f>
        <v>0</v>
      </c>
      <c r="AM433" s="297"/>
    </row>
    <row r="434" spans="2: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7">
        <v>10</v>
      </c>
      <c r="B436" s="310" t="s">
        <v>22</v>
      </c>
      <c r="C436" s="291" t="s">
        <v>25</v>
      </c>
      <c r="D436" s="295">
        <v>582106.41299999994</v>
      </c>
      <c r="E436" s="295">
        <v>582106.41280000005</v>
      </c>
      <c r="F436" s="295">
        <v>582106.41280000005</v>
      </c>
      <c r="G436" s="295">
        <v>576495.47779999999</v>
      </c>
      <c r="H436" s="295"/>
      <c r="I436" s="295"/>
      <c r="J436" s="295"/>
      <c r="K436" s="295"/>
      <c r="L436" s="295"/>
      <c r="M436" s="295"/>
      <c r="N436" s="295">
        <v>12</v>
      </c>
      <c r="O436" s="295">
        <v>84.688000000000002</v>
      </c>
      <c r="P436" s="295">
        <v>84.688318949999996</v>
      </c>
      <c r="Q436" s="295">
        <v>84.688318949999996</v>
      </c>
      <c r="R436" s="295">
        <v>83.077595950000003</v>
      </c>
      <c r="S436" s="295"/>
      <c r="T436" s="295"/>
      <c r="U436" s="295"/>
      <c r="V436" s="295"/>
      <c r="W436" s="295"/>
      <c r="X436" s="295"/>
      <c r="Y436" s="415">
        <v>0</v>
      </c>
      <c r="Z436" s="468">
        <v>0.15</v>
      </c>
      <c r="AA436" s="468">
        <v>0.85</v>
      </c>
      <c r="AB436" s="468">
        <v>0</v>
      </c>
      <c r="AC436" s="415">
        <v>0</v>
      </c>
      <c r="AD436" s="415">
        <v>0</v>
      </c>
      <c r="AE436" s="415">
        <v>0</v>
      </c>
      <c r="AF436" s="415"/>
      <c r="AG436" s="415"/>
      <c r="AH436" s="415"/>
      <c r="AI436" s="415"/>
      <c r="AJ436" s="415"/>
      <c r="AK436" s="415"/>
      <c r="AL436" s="415"/>
      <c r="AM436" s="296">
        <f>SUM(Y436:AL436)</f>
        <v>1</v>
      </c>
    </row>
    <row r="437" spans="2:39" ht="15" outlineLevel="1">
      <c r="B437" s="294" t="s">
        <v>231</v>
      </c>
      <c r="C437" s="291" t="s">
        <v>141</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0.15</v>
      </c>
      <c r="AA437" s="411">
        <v>0.85</v>
      </c>
      <c r="AB437" s="411">
        <v>0</v>
      </c>
      <c r="AC437" s="411">
        <v>0</v>
      </c>
      <c r="AD437" s="411">
        <v>0</v>
      </c>
      <c r="AE437" s="411">
        <v>0</v>
      </c>
      <c r="AF437" s="411">
        <f t="shared" si="127" ref="AF437:AL437">AF436</f>
        <v>0</v>
      </c>
      <c r="AG437" s="411">
        <f>AG436</f>
        <v>0</v>
      </c>
      <c r="AH437" s="411">
        <f>AH436</f>
        <v>0</v>
      </c>
      <c r="AI437" s="411">
        <f>AI436</f>
        <v>0</v>
      </c>
      <c r="AJ437" s="411">
        <f>AJ436</f>
        <v>0</v>
      </c>
      <c r="AK437" s="411">
        <f>AK436</f>
        <v>0</v>
      </c>
      <c r="AL437" s="411">
        <f>AL436</f>
        <v>0</v>
      </c>
      <c r="AM437" s="311"/>
    </row>
    <row r="438" spans="2: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7">
        <v>11</v>
      </c>
      <c r="B439" s="314" t="s">
        <v>21</v>
      </c>
      <c r="C439" s="291" t="s">
        <v>25</v>
      </c>
      <c r="D439" s="295">
        <v>1013082.527</v>
      </c>
      <c r="E439" s="295">
        <v>984767.69739999995</v>
      </c>
      <c r="F439" s="295">
        <v>931834.1078</v>
      </c>
      <c r="G439" s="295">
        <v>650325.01500000001</v>
      </c>
      <c r="H439" s="295"/>
      <c r="I439" s="295"/>
      <c r="J439" s="295"/>
      <c r="K439" s="295"/>
      <c r="L439" s="295"/>
      <c r="M439" s="295"/>
      <c r="N439" s="295">
        <v>12</v>
      </c>
      <c r="O439" s="295">
        <v>296.50400000000002</v>
      </c>
      <c r="P439" s="295">
        <v>288.9089836</v>
      </c>
      <c r="Q439" s="295">
        <v>274.46870089999999</v>
      </c>
      <c r="R439" s="295">
        <v>189.61488069999999</v>
      </c>
      <c r="S439" s="295"/>
      <c r="T439" s="295"/>
      <c r="U439" s="295"/>
      <c r="V439" s="295"/>
      <c r="W439" s="295"/>
      <c r="X439" s="295"/>
      <c r="Y439" s="415">
        <v>0</v>
      </c>
      <c r="Z439" s="468">
        <v>1</v>
      </c>
      <c r="AA439" s="415">
        <v>0</v>
      </c>
      <c r="AB439" s="415">
        <v>0</v>
      </c>
      <c r="AC439" s="415">
        <v>0</v>
      </c>
      <c r="AD439" s="415">
        <v>0</v>
      </c>
      <c r="AE439" s="415">
        <v>0</v>
      </c>
      <c r="AF439" s="415"/>
      <c r="AG439" s="415"/>
      <c r="AH439" s="415"/>
      <c r="AI439" s="415"/>
      <c r="AJ439" s="415"/>
      <c r="AK439" s="415"/>
      <c r="AL439" s="415"/>
      <c r="AM439" s="296">
        <f>SUM(Y439:AL439)</f>
        <v>1</v>
      </c>
    </row>
    <row r="440" spans="2:39" ht="15" outlineLevel="1">
      <c r="B440" s="294" t="s">
        <v>231</v>
      </c>
      <c r="C440" s="291" t="s">
        <v>141</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v>0</v>
      </c>
      <c r="AD440" s="411">
        <v>0</v>
      </c>
      <c r="AE440" s="411">
        <v>0</v>
      </c>
      <c r="AF440" s="411">
        <f t="shared" si="128" ref="AF440:AL440">AF439</f>
        <v>0</v>
      </c>
      <c r="AG440" s="411">
        <f>AG439</f>
        <v>0</v>
      </c>
      <c r="AH440" s="411">
        <f>AH439</f>
        <v>0</v>
      </c>
      <c r="AI440" s="411">
        <f>AI439</f>
        <v>0</v>
      </c>
      <c r="AJ440" s="411">
        <f>AJ439</f>
        <v>0</v>
      </c>
      <c r="AK440" s="411">
        <f>AK439</f>
        <v>0</v>
      </c>
      <c r="AL440" s="411">
        <f>AL439</f>
        <v>0</v>
      </c>
      <c r="AM440" s="311"/>
    </row>
    <row r="441" spans="2: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7">
        <v>12</v>
      </c>
      <c r="B442" s="314" t="s">
        <v>23</v>
      </c>
      <c r="C442" s="291" t="s">
        <v>25</v>
      </c>
      <c r="D442" s="295"/>
      <c r="E442" s="295"/>
      <c r="F442" s="295"/>
      <c r="G442" s="295"/>
      <c r="H442" s="295"/>
      <c r="I442" s="295"/>
      <c r="J442" s="295"/>
      <c r="K442" s="295"/>
      <c r="L442" s="295"/>
      <c r="M442" s="295"/>
      <c r="N442" s="295">
        <v>3</v>
      </c>
      <c r="O442" s="295"/>
      <c r="P442" s="295" t="s">
        <v>684</v>
      </c>
      <c r="Q442" s="295" t="s">
        <v>684</v>
      </c>
      <c r="R442" s="295"/>
      <c r="S442" s="295"/>
      <c r="T442" s="295"/>
      <c r="U442" s="295"/>
      <c r="V442" s="295"/>
      <c r="W442" s="295"/>
      <c r="X442" s="295"/>
      <c r="Y442" s="415">
        <v>0</v>
      </c>
      <c r="Z442" s="415">
        <v>0</v>
      </c>
      <c r="AA442" s="468">
        <v>0</v>
      </c>
      <c r="AB442" s="415">
        <v>0</v>
      </c>
      <c r="AC442" s="415">
        <v>0</v>
      </c>
      <c r="AD442" s="415">
        <v>0</v>
      </c>
      <c r="AE442" s="415">
        <v>0</v>
      </c>
      <c r="AF442" s="415"/>
      <c r="AG442" s="415"/>
      <c r="AH442" s="415"/>
      <c r="AI442" s="415"/>
      <c r="AJ442" s="415"/>
      <c r="AK442" s="415"/>
      <c r="AL442" s="415"/>
      <c r="AM442" s="296">
        <f>SUM(Y442:AL442)</f>
        <v>0</v>
      </c>
    </row>
    <row r="443" spans="2:39" ht="15" outlineLevel="1">
      <c r="B443" s="294" t="s">
        <v>231</v>
      </c>
      <c r="C443" s="291" t="s">
        <v>141</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v>0</v>
      </c>
      <c r="AD443" s="411">
        <v>0</v>
      </c>
      <c r="AE443" s="411">
        <v>0</v>
      </c>
      <c r="AF443" s="411">
        <f t="shared" si="129" ref="AF443:AL443">AF442</f>
        <v>0</v>
      </c>
      <c r="AG443" s="411">
        <f>AG442</f>
        <v>0</v>
      </c>
      <c r="AH443" s="411">
        <f>AH442</f>
        <v>0</v>
      </c>
      <c r="AI443" s="411">
        <f>AI442</f>
        <v>0</v>
      </c>
      <c r="AJ443" s="411">
        <f>AJ442</f>
        <v>0</v>
      </c>
      <c r="AK443" s="411">
        <f>AK442</f>
        <v>0</v>
      </c>
      <c r="AL443" s="411">
        <f>AL442</f>
        <v>0</v>
      </c>
      <c r="AM443" s="311"/>
    </row>
    <row r="444" spans="2: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7">
        <v>13</v>
      </c>
      <c r="B445" s="314" t="s">
        <v>24</v>
      </c>
      <c r="C445" s="291" t="s">
        <v>25</v>
      </c>
      <c r="D445" s="295">
        <v>2318.9029999999998</v>
      </c>
      <c r="E445" s="295">
        <v>2318.9034969999998</v>
      </c>
      <c r="F445" s="295">
        <v>2318.9034969999998</v>
      </c>
      <c r="G445" s="295">
        <v>2318.9034969999998</v>
      </c>
      <c r="H445" s="295"/>
      <c r="I445" s="295"/>
      <c r="J445" s="295"/>
      <c r="K445" s="295"/>
      <c r="L445" s="295"/>
      <c r="M445" s="295"/>
      <c r="N445" s="295">
        <v>12</v>
      </c>
      <c r="O445" s="295">
        <v>1.3819999999999999</v>
      </c>
      <c r="P445" s="295">
        <v>1.3824103780000001</v>
      </c>
      <c r="Q445" s="295">
        <v>1.3824103780000001</v>
      </c>
      <c r="R445" s="295">
        <v>1.3824103780000001</v>
      </c>
      <c r="S445" s="295"/>
      <c r="T445" s="295"/>
      <c r="U445" s="295"/>
      <c r="V445" s="295"/>
      <c r="W445" s="295"/>
      <c r="X445" s="295"/>
      <c r="Y445" s="415">
        <v>0</v>
      </c>
      <c r="Z445" s="415">
        <v>0</v>
      </c>
      <c r="AA445" s="415">
        <v>1</v>
      </c>
      <c r="AB445" s="415">
        <v>0</v>
      </c>
      <c r="AC445" s="415">
        <v>0</v>
      </c>
      <c r="AD445" s="415">
        <v>0</v>
      </c>
      <c r="AE445" s="415">
        <v>0</v>
      </c>
      <c r="AF445" s="415"/>
      <c r="AG445" s="415"/>
      <c r="AH445" s="415"/>
      <c r="AI445" s="415"/>
      <c r="AJ445" s="415"/>
      <c r="AK445" s="415"/>
      <c r="AL445" s="415"/>
      <c r="AM445" s="296">
        <f>SUM(Y445:AL445)</f>
        <v>1</v>
      </c>
    </row>
    <row r="446" spans="2:39" ht="15" outlineLevel="1">
      <c r="B446" s="294" t="s">
        <v>231</v>
      </c>
      <c r="C446" s="291" t="s">
        <v>141</v>
      </c>
      <c r="D446" s="295">
        <v>0</v>
      </c>
      <c r="E446" s="295">
        <v>0</v>
      </c>
      <c r="F446" s="295">
        <v>0</v>
      </c>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1</v>
      </c>
      <c r="AB446" s="411">
        <v>0</v>
      </c>
      <c r="AC446" s="411">
        <v>0</v>
      </c>
      <c r="AD446" s="411">
        <v>0</v>
      </c>
      <c r="AE446" s="411">
        <v>0</v>
      </c>
      <c r="AF446" s="411">
        <f t="shared" si="130" ref="AF446:AL446">AF445</f>
        <v>0</v>
      </c>
      <c r="AG446" s="411">
        <f>AG445</f>
        <v>0</v>
      </c>
      <c r="AH446" s="411">
        <f>AH445</f>
        <v>0</v>
      </c>
      <c r="AI446" s="411">
        <f>AI445</f>
        <v>0</v>
      </c>
      <c r="AJ446" s="411">
        <f>AJ445</f>
        <v>0</v>
      </c>
      <c r="AK446" s="411">
        <f>AK445</f>
        <v>0</v>
      </c>
      <c r="AL446" s="411">
        <f>AL445</f>
        <v>0</v>
      </c>
      <c r="AM446" s="311"/>
    </row>
    <row r="447" spans="2: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7">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v>0</v>
      </c>
      <c r="Z448" s="415">
        <v>0</v>
      </c>
      <c r="AA448" s="468">
        <v>0</v>
      </c>
      <c r="AB448" s="415">
        <v>0</v>
      </c>
      <c r="AC448" s="415">
        <v>0</v>
      </c>
      <c r="AD448" s="415">
        <v>0</v>
      </c>
      <c r="AE448" s="415">
        <v>0</v>
      </c>
      <c r="AF448" s="415"/>
      <c r="AG448" s="415"/>
      <c r="AH448" s="415"/>
      <c r="AI448" s="415"/>
      <c r="AJ448" s="415"/>
      <c r="AK448" s="415"/>
      <c r="AL448" s="415"/>
      <c r="AM448" s="296">
        <f>SUM(Y448:AL448)</f>
        <v>0</v>
      </c>
    </row>
    <row r="449" spans="2:39" ht="15" outlineLevel="1">
      <c r="B449" s="294" t="s">
        <v>231</v>
      </c>
      <c r="C449" s="291" t="s">
        <v>141</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v>0</v>
      </c>
      <c r="AD449" s="411">
        <v>0</v>
      </c>
      <c r="AE449" s="411">
        <v>0</v>
      </c>
      <c r="AF449" s="411">
        <f t="shared" si="131" ref="AF449:AL449">AF448</f>
        <v>0</v>
      </c>
      <c r="AG449" s="411">
        <f>AG448</f>
        <v>0</v>
      </c>
      <c r="AH449" s="411">
        <f>AH448</f>
        <v>0</v>
      </c>
      <c r="AI449" s="411">
        <f>AI448</f>
        <v>0</v>
      </c>
      <c r="AJ449" s="411">
        <f>AJ448</f>
        <v>0</v>
      </c>
      <c r="AK449" s="411">
        <f>AK448</f>
        <v>0</v>
      </c>
      <c r="AL449" s="411">
        <f>AL448</f>
        <v>0</v>
      </c>
      <c r="AM449" s="311"/>
    </row>
    <row r="450" spans="2: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7">
        <v>15</v>
      </c>
      <c r="B451" s="314" t="s">
        <v>413</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v>0</v>
      </c>
      <c r="Z451" s="415">
        <v>0</v>
      </c>
      <c r="AA451" s="415">
        <v>0</v>
      </c>
      <c r="AB451" s="415">
        <v>0</v>
      </c>
      <c r="AC451" s="415">
        <v>0</v>
      </c>
      <c r="AD451" s="415">
        <v>0</v>
      </c>
      <c r="AE451" s="415">
        <v>0</v>
      </c>
      <c r="AF451" s="415"/>
      <c r="AG451" s="415"/>
      <c r="AH451" s="415"/>
      <c r="AI451" s="415"/>
      <c r="AJ451" s="415"/>
      <c r="AK451" s="415"/>
      <c r="AL451" s="415"/>
      <c r="AM451" s="296">
        <f>SUM(Y451:AL451)</f>
        <v>0</v>
      </c>
    </row>
    <row r="452" spans="1:39" s="283" customFormat="1" ht="15" outlineLevel="1">
      <c r="A452" s="507"/>
      <c r="B452" s="314" t="s">
        <v>231</v>
      </c>
      <c r="C452" s="291" t="s">
        <v>141</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v>0</v>
      </c>
      <c r="AD452" s="411">
        <v>0</v>
      </c>
      <c r="AE452" s="411">
        <v>0</v>
      </c>
      <c r="AF452" s="411">
        <f t="shared" si="132" ref="AF452:AL452">AF451</f>
        <v>0</v>
      </c>
      <c r="AG452" s="411">
        <f>AG451</f>
        <v>0</v>
      </c>
      <c r="AH452" s="411">
        <f>AH451</f>
        <v>0</v>
      </c>
      <c r="AI452" s="411">
        <f>AI451</f>
        <v>0</v>
      </c>
      <c r="AJ452" s="411">
        <f>AJ451</f>
        <v>0</v>
      </c>
      <c r="AK452" s="411">
        <f>AK451</f>
        <v>0</v>
      </c>
      <c r="AL452" s="411">
        <f>AL451</f>
        <v>0</v>
      </c>
      <c r="AM452" s="311"/>
    </row>
    <row r="453" spans="1:39" s="283" customFormat="1" ht="15" outlineLevel="1">
      <c r="A453" s="507"/>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7">
        <v>16</v>
      </c>
      <c r="B454" s="314" t="s">
        <v>414</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v>0</v>
      </c>
      <c r="Z454" s="415">
        <v>0</v>
      </c>
      <c r="AA454" s="415">
        <v>0</v>
      </c>
      <c r="AB454" s="415">
        <v>0</v>
      </c>
      <c r="AC454" s="415">
        <v>0</v>
      </c>
      <c r="AD454" s="415">
        <v>0</v>
      </c>
      <c r="AE454" s="415">
        <v>0</v>
      </c>
      <c r="AF454" s="415"/>
      <c r="AG454" s="415"/>
      <c r="AH454" s="415"/>
      <c r="AI454" s="415"/>
      <c r="AJ454" s="415"/>
      <c r="AK454" s="415"/>
      <c r="AL454" s="415"/>
      <c r="AM454" s="296">
        <f>SUM(Y454:AL454)</f>
        <v>0</v>
      </c>
    </row>
    <row r="455" spans="1:39" s="283" customFormat="1" ht="15" outlineLevel="1">
      <c r="A455" s="507"/>
      <c r="B455" s="314" t="s">
        <v>231</v>
      </c>
      <c r="C455" s="291" t="s">
        <v>141</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v>0</v>
      </c>
      <c r="AD455" s="411">
        <v>0</v>
      </c>
      <c r="AE455" s="411">
        <v>0</v>
      </c>
      <c r="AF455" s="411">
        <f t="shared" si="133" ref="AF455:AL455">AF454</f>
        <v>0</v>
      </c>
      <c r="AG455" s="411">
        <f>AG454</f>
        <v>0</v>
      </c>
      <c r="AH455" s="411">
        <f>AH454</f>
        <v>0</v>
      </c>
      <c r="AI455" s="411">
        <f>AI454</f>
        <v>0</v>
      </c>
      <c r="AJ455" s="411">
        <f>AJ454</f>
        <v>0</v>
      </c>
      <c r="AK455" s="411">
        <f>AK454</f>
        <v>0</v>
      </c>
      <c r="AL455" s="411">
        <f>AL454</f>
        <v>0</v>
      </c>
      <c r="AM455" s="311"/>
    </row>
    <row r="456" spans="1:39" s="283" customFormat="1" ht="15" outlineLevel="1">
      <c r="A456" s="507"/>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7">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v>0</v>
      </c>
      <c r="Z457" s="415">
        <v>0</v>
      </c>
      <c r="AA457" s="415">
        <v>0</v>
      </c>
      <c r="AB457" s="415">
        <v>0</v>
      </c>
      <c r="AC457" s="415">
        <v>0</v>
      </c>
      <c r="AD457" s="415">
        <v>0</v>
      </c>
      <c r="AE457" s="415">
        <v>0</v>
      </c>
      <c r="AF457" s="415"/>
      <c r="AG457" s="415"/>
      <c r="AH457" s="415"/>
      <c r="AI457" s="415"/>
      <c r="AJ457" s="415"/>
      <c r="AK457" s="415"/>
      <c r="AL457" s="415"/>
      <c r="AM457" s="296">
        <f>SUM(Y457:AL457)</f>
        <v>0</v>
      </c>
    </row>
    <row r="458" spans="2:39" ht="15" outlineLevel="1">
      <c r="B458" s="294" t="s">
        <v>231</v>
      </c>
      <c r="C458" s="291" t="s">
        <v>141</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0</v>
      </c>
      <c r="AB458" s="411">
        <v>0</v>
      </c>
      <c r="AC458" s="411">
        <v>0</v>
      </c>
      <c r="AD458" s="411">
        <v>0</v>
      </c>
      <c r="AE458" s="411">
        <v>0</v>
      </c>
      <c r="AF458" s="411">
        <f t="shared" si="134" ref="AF458:AL458">AF457</f>
        <v>0</v>
      </c>
      <c r="AG458" s="411">
        <f>AG457</f>
        <v>0</v>
      </c>
      <c r="AH458" s="411">
        <f>AH457</f>
        <v>0</v>
      </c>
      <c r="AI458" s="411">
        <f>AI457</f>
        <v>0</v>
      </c>
      <c r="AJ458" s="411">
        <f>AJ457</f>
        <v>0</v>
      </c>
      <c r="AK458" s="411">
        <f>AK457</f>
        <v>0</v>
      </c>
      <c r="AL458" s="411">
        <f>AL457</f>
        <v>0</v>
      </c>
      <c r="AM458" s="311"/>
    </row>
    <row r="459" spans="2: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8"/>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7">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v>0</v>
      </c>
      <c r="Z461" s="415">
        <v>0</v>
      </c>
      <c r="AA461" s="415">
        <v>0</v>
      </c>
      <c r="AB461" s="415">
        <v>0</v>
      </c>
      <c r="AC461" s="415">
        <v>0</v>
      </c>
      <c r="AD461" s="415">
        <v>0</v>
      </c>
      <c r="AE461" s="415">
        <v>0</v>
      </c>
      <c r="AF461" s="415"/>
      <c r="AG461" s="415"/>
      <c r="AH461" s="415"/>
      <c r="AI461" s="415"/>
      <c r="AJ461" s="415"/>
      <c r="AK461" s="415"/>
      <c r="AL461" s="415"/>
      <c r="AM461" s="296">
        <f>SUM(Y461:AL461)</f>
        <v>0</v>
      </c>
    </row>
    <row r="462" spans="2:39" ht="15" outlineLevel="1">
      <c r="B462" s="294" t="s">
        <v>231</v>
      </c>
      <c r="C462" s="291" t="s">
        <v>141</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0</v>
      </c>
      <c r="AC462" s="411">
        <v>0</v>
      </c>
      <c r="AD462" s="411">
        <v>0</v>
      </c>
      <c r="AE462" s="411">
        <v>0</v>
      </c>
      <c r="AF462" s="411">
        <f t="shared" si="135" ref="AF462:AL462">AF461</f>
        <v>0</v>
      </c>
      <c r="AG462" s="411">
        <f>AG461</f>
        <v>0</v>
      </c>
      <c r="AH462" s="411">
        <f>AH461</f>
        <v>0</v>
      </c>
      <c r="AI462" s="411">
        <f>AI461</f>
        <v>0</v>
      </c>
      <c r="AJ462" s="411">
        <f>AJ461</f>
        <v>0</v>
      </c>
      <c r="AK462" s="411">
        <f>AK461</f>
        <v>0</v>
      </c>
      <c r="AL462" s="411">
        <f>AL461</f>
        <v>0</v>
      </c>
      <c r="AM462" s="297"/>
    </row>
    <row r="463" spans="1:39" ht="15" outlineLevel="1">
      <c r="A463" s="510"/>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7">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v>0</v>
      </c>
      <c r="Z464" s="415">
        <v>0</v>
      </c>
      <c r="AA464" s="415">
        <v>0</v>
      </c>
      <c r="AB464" s="415">
        <v>0</v>
      </c>
      <c r="AC464" s="415">
        <v>0</v>
      </c>
      <c r="AD464" s="415">
        <v>0</v>
      </c>
      <c r="AE464" s="415">
        <v>0</v>
      </c>
      <c r="AF464" s="415"/>
      <c r="AG464" s="415"/>
      <c r="AH464" s="415"/>
      <c r="AI464" s="415"/>
      <c r="AJ464" s="415"/>
      <c r="AK464" s="415"/>
      <c r="AL464" s="415"/>
      <c r="AM464" s="296">
        <f>SUM(Y464:AL464)</f>
        <v>0</v>
      </c>
    </row>
    <row r="465" spans="2:39" ht="15" outlineLevel="1">
      <c r="B465" s="294" t="s">
        <v>231</v>
      </c>
      <c r="C465" s="291" t="s">
        <v>141</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v>0</v>
      </c>
      <c r="AD465" s="411">
        <v>0</v>
      </c>
      <c r="AE465" s="411">
        <v>0</v>
      </c>
      <c r="AF465" s="411">
        <f t="shared" si="136" ref="AF465:AL465">AF464</f>
        <v>0</v>
      </c>
      <c r="AG465" s="411">
        <f>AG464</f>
        <v>0</v>
      </c>
      <c r="AH465" s="411">
        <f>AH464</f>
        <v>0</v>
      </c>
      <c r="AI465" s="411">
        <f>AI464</f>
        <v>0</v>
      </c>
      <c r="AJ465" s="411">
        <f>AJ464</f>
        <v>0</v>
      </c>
      <c r="AK465" s="411">
        <f>AK464</f>
        <v>0</v>
      </c>
      <c r="AL465" s="411">
        <f>AL464</f>
        <v>0</v>
      </c>
      <c r="AM465" s="297"/>
    </row>
    <row r="466" spans="2: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7">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v>0</v>
      </c>
      <c r="Z467" s="415">
        <v>0</v>
      </c>
      <c r="AA467" s="415">
        <v>0</v>
      </c>
      <c r="AB467" s="415">
        <v>0</v>
      </c>
      <c r="AC467" s="415">
        <v>0</v>
      </c>
      <c r="AD467" s="415">
        <v>0</v>
      </c>
      <c r="AE467" s="415">
        <v>0</v>
      </c>
      <c r="AF467" s="415"/>
      <c r="AG467" s="415"/>
      <c r="AH467" s="415"/>
      <c r="AI467" s="415"/>
      <c r="AJ467" s="415"/>
      <c r="AK467" s="415"/>
      <c r="AL467" s="415"/>
      <c r="AM467" s="296">
        <f>SUM(Y467:AL467)</f>
        <v>0</v>
      </c>
    </row>
    <row r="468" spans="2:39" ht="15" outlineLevel="1">
      <c r="B468" s="294" t="s">
        <v>231</v>
      </c>
      <c r="C468" s="291" t="s">
        <v>141</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v>0</v>
      </c>
      <c r="AD468" s="411">
        <v>0</v>
      </c>
      <c r="AE468" s="411">
        <v>0</v>
      </c>
      <c r="AF468" s="411">
        <f t="shared" si="137" ref="AF468:AL468">AF467</f>
        <v>0</v>
      </c>
      <c r="AG468" s="411">
        <f>AG467</f>
        <v>0</v>
      </c>
      <c r="AH468" s="411">
        <f>AH467</f>
        <v>0</v>
      </c>
      <c r="AI468" s="411">
        <f>AI467</f>
        <v>0</v>
      </c>
      <c r="AJ468" s="411">
        <f>AJ467</f>
        <v>0</v>
      </c>
      <c r="AK468" s="411">
        <f>AK467</f>
        <v>0</v>
      </c>
      <c r="AL468" s="411">
        <f>AL467</f>
        <v>0</v>
      </c>
      <c r="AM468" s="306"/>
    </row>
    <row r="469" spans="2: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v>0</v>
      </c>
      <c r="Z470" s="415">
        <v>0</v>
      </c>
      <c r="AA470" s="415">
        <v>0</v>
      </c>
      <c r="AB470" s="415">
        <v>0</v>
      </c>
      <c r="AC470" s="415">
        <v>0</v>
      </c>
      <c r="AD470" s="415">
        <v>0</v>
      </c>
      <c r="AE470" s="415">
        <v>0</v>
      </c>
      <c r="AF470" s="415"/>
      <c r="AG470" s="415"/>
      <c r="AH470" s="415"/>
      <c r="AI470" s="415"/>
      <c r="AJ470" s="415"/>
      <c r="AK470" s="415"/>
      <c r="AL470" s="415"/>
      <c r="AM470" s="296">
        <f>SUM(Y470:AL470)</f>
        <v>0</v>
      </c>
    </row>
    <row r="471" spans="2:39" ht="15" outlineLevel="1">
      <c r="B471" s="294" t="s">
        <v>231</v>
      </c>
      <c r="C471" s="291" t="s">
        <v>141</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v>
      </c>
      <c r="AA471" s="411">
        <v>0</v>
      </c>
      <c r="AB471" s="411">
        <v>0</v>
      </c>
      <c r="AC471" s="411">
        <v>0</v>
      </c>
      <c r="AD471" s="411">
        <v>0</v>
      </c>
      <c r="AE471" s="411">
        <v>0</v>
      </c>
      <c r="AF471" s="411">
        <f t="shared" si="138" ref="AF471:AL471">AF470</f>
        <v>0</v>
      </c>
      <c r="AG471" s="411">
        <f>AG470</f>
        <v>0</v>
      </c>
      <c r="AH471" s="411">
        <f>AH470</f>
        <v>0</v>
      </c>
      <c r="AI471" s="411">
        <f>AI470</f>
        <v>0</v>
      </c>
      <c r="AJ471" s="411">
        <f>AJ470</f>
        <v>0</v>
      </c>
      <c r="AK471" s="411">
        <f>AK470</f>
        <v>0</v>
      </c>
      <c r="AL471" s="411">
        <f>AL470</f>
        <v>0</v>
      </c>
      <c r="AM471" s="297"/>
    </row>
    <row r="472" spans="2: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7">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v>0</v>
      </c>
      <c r="Z473" s="415">
        <v>0</v>
      </c>
      <c r="AA473" s="415">
        <v>0</v>
      </c>
      <c r="AB473" s="415">
        <v>0</v>
      </c>
      <c r="AC473" s="415">
        <v>0</v>
      </c>
      <c r="AD473" s="415">
        <v>0</v>
      </c>
      <c r="AE473" s="415">
        <v>0</v>
      </c>
      <c r="AF473" s="415"/>
      <c r="AG473" s="415"/>
      <c r="AH473" s="415"/>
      <c r="AI473" s="415"/>
      <c r="AJ473" s="415"/>
      <c r="AK473" s="415"/>
      <c r="AL473" s="415"/>
      <c r="AM473" s="296">
        <f>SUM(Y473:AL473)</f>
        <v>0</v>
      </c>
    </row>
    <row r="474" spans="2:39" ht="15" outlineLevel="1">
      <c r="B474" s="294" t="s">
        <v>231</v>
      </c>
      <c r="C474" s="291" t="s">
        <v>141</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v>0</v>
      </c>
      <c r="AC474" s="411">
        <v>0</v>
      </c>
      <c r="AD474" s="411">
        <v>0</v>
      </c>
      <c r="AE474" s="411">
        <v>0</v>
      </c>
      <c r="AF474" s="411">
        <f t="shared" si="139" ref="AF474:AL474">AF473</f>
        <v>0</v>
      </c>
      <c r="AG474" s="411">
        <f>AG473</f>
        <v>0</v>
      </c>
      <c r="AH474" s="411">
        <f>AH473</f>
        <v>0</v>
      </c>
      <c r="AI474" s="411">
        <f>AI473</f>
        <v>0</v>
      </c>
      <c r="AJ474" s="411">
        <f>AJ473</f>
        <v>0</v>
      </c>
      <c r="AK474" s="411">
        <f>AK473</f>
        <v>0</v>
      </c>
      <c r="AL474" s="411">
        <f>AL473</f>
        <v>0</v>
      </c>
      <c r="AM474" s="306"/>
    </row>
    <row r="475" spans="2: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8"/>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7">
        <v>23</v>
      </c>
      <c r="B477" s="315" t="s">
        <v>14</v>
      </c>
      <c r="C477" s="291" t="s">
        <v>25</v>
      </c>
      <c r="D477" s="295">
        <v>126248.86199999999</v>
      </c>
      <c r="E477" s="295">
        <v>125785.5135</v>
      </c>
      <c r="F477" s="295">
        <v>112091.349</v>
      </c>
      <c r="G477" s="295">
        <v>107097.6627</v>
      </c>
      <c r="H477" s="295"/>
      <c r="I477" s="295"/>
      <c r="J477" s="295"/>
      <c r="K477" s="295"/>
      <c r="L477" s="295"/>
      <c r="M477" s="295"/>
      <c r="N477" s="291"/>
      <c r="O477" s="295">
        <v>14.80</v>
      </c>
      <c r="P477" s="295">
        <v>14.77590689</v>
      </c>
      <c r="Q477" s="295">
        <v>14.06447788</v>
      </c>
      <c r="R477" s="295">
        <v>13.80393765</v>
      </c>
      <c r="S477" s="295"/>
      <c r="T477" s="295"/>
      <c r="U477" s="295"/>
      <c r="V477" s="295"/>
      <c r="W477" s="295"/>
      <c r="X477" s="295"/>
      <c r="Y477" s="469">
        <v>1</v>
      </c>
      <c r="Z477" s="410">
        <v>0</v>
      </c>
      <c r="AA477" s="410">
        <v>0</v>
      </c>
      <c r="AB477" s="410">
        <v>0</v>
      </c>
      <c r="AC477" s="410">
        <v>0</v>
      </c>
      <c r="AD477" s="410">
        <v>0</v>
      </c>
      <c r="AE477" s="410">
        <v>0</v>
      </c>
      <c r="AF477" s="410"/>
      <c r="AG477" s="410"/>
      <c r="AH477" s="410"/>
      <c r="AI477" s="410"/>
      <c r="AJ477" s="410"/>
      <c r="AK477" s="410"/>
      <c r="AL477" s="410"/>
      <c r="AM477" s="296">
        <f>SUM(Y477:AL477)</f>
        <v>1</v>
      </c>
    </row>
    <row r="478" spans="2:39" ht="15" outlineLevel="1">
      <c r="B478" s="294" t="s">
        <v>231</v>
      </c>
      <c r="C478" s="291" t="s">
        <v>141</v>
      </c>
      <c r="D478" s="295"/>
      <c r="E478" s="295"/>
      <c r="F478" s="295"/>
      <c r="G478" s="295"/>
      <c r="H478" s="295"/>
      <c r="I478" s="295"/>
      <c r="J478" s="295"/>
      <c r="K478" s="295"/>
      <c r="L478" s="295"/>
      <c r="M478" s="295"/>
      <c r="N478" s="467"/>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f t="shared" si="140" ref="AF478:AL478">AF477</f>
        <v>0</v>
      </c>
      <c r="AG478" s="411">
        <f>AG477</f>
        <v>0</v>
      </c>
      <c r="AH478" s="411">
        <f>AH477</f>
        <v>0</v>
      </c>
      <c r="AI478" s="411">
        <f>AI477</f>
        <v>0</v>
      </c>
      <c r="AJ478" s="411">
        <f>AJ477</f>
        <v>0</v>
      </c>
      <c r="AK478" s="411">
        <f>AK477</f>
        <v>0</v>
      </c>
      <c r="AL478" s="411">
        <f>AL477</f>
        <v>0</v>
      </c>
      <c r="AM478" s="297"/>
    </row>
    <row r="479" spans="2: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8"/>
      <c r="B480" s="288" t="s">
        <v>415</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7">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v>0</v>
      </c>
      <c r="Z481" s="410">
        <v>0</v>
      </c>
      <c r="AA481" s="410">
        <v>0</v>
      </c>
      <c r="AB481" s="410">
        <v>0</v>
      </c>
      <c r="AC481" s="410">
        <v>0</v>
      </c>
      <c r="AD481" s="410">
        <v>0</v>
      </c>
      <c r="AE481" s="410">
        <v>0</v>
      </c>
      <c r="AF481" s="410"/>
      <c r="AG481" s="410"/>
      <c r="AH481" s="410"/>
      <c r="AI481" s="410"/>
      <c r="AJ481" s="410"/>
      <c r="AK481" s="410"/>
      <c r="AL481" s="410"/>
      <c r="AM481" s="296">
        <f>SUM(Y481:AL481)</f>
        <v>0</v>
      </c>
    </row>
    <row r="482" spans="1:39" s="283" customFormat="1" ht="15" outlineLevel="1">
      <c r="A482" s="507"/>
      <c r="B482" s="315" t="s">
        <v>231</v>
      </c>
      <c r="C482" s="291" t="s">
        <v>141</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411">
        <v>0</v>
      </c>
      <c r="Z482" s="411">
        <v>0</v>
      </c>
      <c r="AA482" s="411">
        <v>0</v>
      </c>
      <c r="AB482" s="411">
        <v>0</v>
      </c>
      <c r="AC482" s="411">
        <v>0</v>
      </c>
      <c r="AD482" s="411">
        <v>0</v>
      </c>
      <c r="AE482" s="411">
        <v>0</v>
      </c>
      <c r="AF482" s="411">
        <f t="shared" si="141" ref="AF482:AL482">AF481</f>
        <v>0</v>
      </c>
      <c r="AG482" s="411">
        <f>AG481</f>
        <v>0</v>
      </c>
      <c r="AH482" s="411">
        <f>AH481</f>
        <v>0</v>
      </c>
      <c r="AI482" s="411">
        <f>AI481</f>
        <v>0</v>
      </c>
      <c r="AJ482" s="411">
        <f>AJ481</f>
        <v>0</v>
      </c>
      <c r="AK482" s="411">
        <f>AK481</f>
        <v>0</v>
      </c>
      <c r="AL482" s="411">
        <f>AL481</f>
        <v>0</v>
      </c>
      <c r="AM482" s="297"/>
    </row>
    <row r="483" spans="1:39" s="283" customFormat="1" ht="15" outlineLevel="1">
      <c r="A483" s="507"/>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7">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v>0</v>
      </c>
      <c r="Z484" s="415">
        <v>0</v>
      </c>
      <c r="AA484" s="415">
        <v>0</v>
      </c>
      <c r="AB484" s="415">
        <v>0</v>
      </c>
      <c r="AC484" s="415">
        <v>0</v>
      </c>
      <c r="AD484" s="415">
        <v>0</v>
      </c>
      <c r="AE484" s="415">
        <v>0</v>
      </c>
      <c r="AF484" s="415"/>
      <c r="AG484" s="415"/>
      <c r="AH484" s="415"/>
      <c r="AI484" s="415"/>
      <c r="AJ484" s="415"/>
      <c r="AK484" s="415"/>
      <c r="AL484" s="415"/>
      <c r="AM484" s="296">
        <f>SUM(Y484:AL484)</f>
        <v>0</v>
      </c>
    </row>
    <row r="485" spans="1:39" s="283" customFormat="1" ht="15" outlineLevel="1">
      <c r="A485" s="507"/>
      <c r="B485" s="315" t="s">
        <v>231</v>
      </c>
      <c r="C485" s="291" t="s">
        <v>141</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v>0</v>
      </c>
      <c r="AD485" s="411">
        <v>0</v>
      </c>
      <c r="AE485" s="411">
        <v>0</v>
      </c>
      <c r="AF485" s="411">
        <f t="shared" si="142" ref="AF485:AL485">AF484</f>
        <v>0</v>
      </c>
      <c r="AG485" s="411">
        <f>AG484</f>
        <v>0</v>
      </c>
      <c r="AH485" s="411">
        <f>AH484</f>
        <v>0</v>
      </c>
      <c r="AI485" s="411">
        <f>AI484</f>
        <v>0</v>
      </c>
      <c r="AJ485" s="411">
        <f>AJ484</f>
        <v>0</v>
      </c>
      <c r="AK485" s="411">
        <f>AK484</f>
        <v>0</v>
      </c>
      <c r="AL485" s="411">
        <f>AL484</f>
        <v>0</v>
      </c>
      <c r="AM485" s="311"/>
    </row>
    <row r="486" spans="1:39" s="283" customFormat="1" ht="15" outlineLevel="1">
      <c r="A486" s="507"/>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8"/>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7">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v>0</v>
      </c>
      <c r="Z488" s="415">
        <v>0</v>
      </c>
      <c r="AA488" s="415">
        <v>0</v>
      </c>
      <c r="AB488" s="415">
        <v>0</v>
      </c>
      <c r="AC488" s="415">
        <v>0</v>
      </c>
      <c r="AD488" s="415">
        <v>0</v>
      </c>
      <c r="AE488" s="415">
        <v>0</v>
      </c>
      <c r="AF488" s="415"/>
      <c r="AG488" s="415"/>
      <c r="AH488" s="415"/>
      <c r="AI488" s="415"/>
      <c r="AJ488" s="415"/>
      <c r="AK488" s="415"/>
      <c r="AL488" s="415"/>
      <c r="AM488" s="296">
        <f>SUM(Y488:AL488)</f>
        <v>0</v>
      </c>
    </row>
    <row r="489" spans="2:39" ht="15" outlineLevel="1">
      <c r="B489" s="294" t="s">
        <v>231</v>
      </c>
      <c r="C489" s="291" t="s">
        <v>141</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v>0</v>
      </c>
      <c r="AD489" s="411">
        <v>0</v>
      </c>
      <c r="AE489" s="411">
        <v>0</v>
      </c>
      <c r="AF489" s="411">
        <f t="shared" si="143" ref="AF489:AL489">AF488</f>
        <v>0</v>
      </c>
      <c r="AG489" s="411">
        <f>AG488</f>
        <v>0</v>
      </c>
      <c r="AH489" s="411">
        <f>AH488</f>
        <v>0</v>
      </c>
      <c r="AI489" s="411">
        <f>AI488</f>
        <v>0</v>
      </c>
      <c r="AJ489" s="411">
        <f>AJ488</f>
        <v>0</v>
      </c>
      <c r="AK489" s="411">
        <f>AK488</f>
        <v>0</v>
      </c>
      <c r="AL489" s="411">
        <f>AL488</f>
        <v>0</v>
      </c>
      <c r="AM489" s="306"/>
    </row>
    <row r="490" spans="1:39" ht="15" outlineLevel="1">
      <c r="A490" s="510"/>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7">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v>0</v>
      </c>
      <c r="Z491" s="415">
        <v>0</v>
      </c>
      <c r="AA491" s="415">
        <v>0</v>
      </c>
      <c r="AB491" s="415">
        <v>0</v>
      </c>
      <c r="AC491" s="415">
        <v>0</v>
      </c>
      <c r="AD491" s="415">
        <v>0</v>
      </c>
      <c r="AE491" s="415">
        <v>0</v>
      </c>
      <c r="AF491" s="415"/>
      <c r="AG491" s="415"/>
      <c r="AH491" s="415"/>
      <c r="AI491" s="415"/>
      <c r="AJ491" s="415"/>
      <c r="AK491" s="415"/>
      <c r="AL491" s="415"/>
      <c r="AM491" s="296">
        <f>SUM(Y491:AL491)</f>
        <v>0</v>
      </c>
    </row>
    <row r="492" spans="2:39" ht="15" outlineLevel="1">
      <c r="B492" s="294" t="s">
        <v>231</v>
      </c>
      <c r="C492" s="291" t="s">
        <v>141</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v>0</v>
      </c>
      <c r="AD492" s="411">
        <v>0</v>
      </c>
      <c r="AE492" s="411">
        <v>0</v>
      </c>
      <c r="AF492" s="411">
        <f t="shared" si="144" ref="AF492:AL492">AF491</f>
        <v>0</v>
      </c>
      <c r="AG492" s="411">
        <f>AG491</f>
        <v>0</v>
      </c>
      <c r="AH492" s="411">
        <f>AH491</f>
        <v>0</v>
      </c>
      <c r="AI492" s="411">
        <f>AI491</f>
        <v>0</v>
      </c>
      <c r="AJ492" s="411">
        <f>AJ491</f>
        <v>0</v>
      </c>
      <c r="AK492" s="411">
        <f>AK491</f>
        <v>0</v>
      </c>
      <c r="AL492" s="411">
        <f>AL491</f>
        <v>0</v>
      </c>
      <c r="AM492" s="306"/>
    </row>
    <row r="493" spans="1:39" ht="15.75" outlineLevel="1">
      <c r="A493" s="510"/>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7">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v>0</v>
      </c>
      <c r="Z494" s="415">
        <v>0</v>
      </c>
      <c r="AA494" s="415">
        <v>0</v>
      </c>
      <c r="AB494" s="415">
        <v>0</v>
      </c>
      <c r="AC494" s="415">
        <v>0</v>
      </c>
      <c r="AD494" s="415">
        <v>0</v>
      </c>
      <c r="AE494" s="415">
        <v>0</v>
      </c>
      <c r="AF494" s="415"/>
      <c r="AG494" s="415"/>
      <c r="AH494" s="415"/>
      <c r="AI494" s="415"/>
      <c r="AJ494" s="415"/>
      <c r="AK494" s="415"/>
      <c r="AL494" s="415"/>
      <c r="AM494" s="296">
        <f>SUM(Y494:AL494)</f>
        <v>0</v>
      </c>
    </row>
    <row r="495" spans="2:39" ht="15" outlineLevel="1">
      <c r="B495" s="294" t="s">
        <v>231</v>
      </c>
      <c r="C495" s="291" t="s">
        <v>141</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v>0</v>
      </c>
      <c r="AD495" s="411">
        <v>0</v>
      </c>
      <c r="AE495" s="411">
        <v>0</v>
      </c>
      <c r="AF495" s="411">
        <f t="shared" si="145" ref="AF495:AL495">AF494</f>
        <v>0</v>
      </c>
      <c r="AG495" s="411">
        <f>AG494</f>
        <v>0</v>
      </c>
      <c r="AH495" s="411">
        <f>AH494</f>
        <v>0</v>
      </c>
      <c r="AI495" s="411">
        <f>AI494</f>
        <v>0</v>
      </c>
      <c r="AJ495" s="411">
        <f>AJ494</f>
        <v>0</v>
      </c>
      <c r="AK495" s="411">
        <f>AK494</f>
        <v>0</v>
      </c>
      <c r="AL495" s="411">
        <f>AL494</f>
        <v>0</v>
      </c>
      <c r="AM495" s="297"/>
    </row>
    <row r="496" spans="1:39" ht="15" outlineLevel="1">
      <c r="A496" s="510"/>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7">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v>0</v>
      </c>
      <c r="Z497" s="415">
        <v>0</v>
      </c>
      <c r="AA497" s="415">
        <v>0</v>
      </c>
      <c r="AB497" s="415">
        <v>0</v>
      </c>
      <c r="AC497" s="415">
        <v>0</v>
      </c>
      <c r="AD497" s="415">
        <v>0</v>
      </c>
      <c r="AE497" s="415">
        <v>0</v>
      </c>
      <c r="AF497" s="415"/>
      <c r="AG497" s="415"/>
      <c r="AH497" s="415"/>
      <c r="AI497" s="415"/>
      <c r="AJ497" s="415"/>
      <c r="AK497" s="415"/>
      <c r="AL497" s="415"/>
      <c r="AM497" s="296">
        <f>SUM(Y497:AL497)</f>
        <v>0</v>
      </c>
    </row>
    <row r="498" spans="2:39" ht="15" outlineLevel="1">
      <c r="B498" s="324" t="s">
        <v>231</v>
      </c>
      <c r="C498" s="291" t="s">
        <v>141</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v>0</v>
      </c>
      <c r="AD498" s="411">
        <v>0</v>
      </c>
      <c r="AE498" s="411">
        <v>0</v>
      </c>
      <c r="AF498" s="411">
        <f t="shared" si="146" ref="AF498:AL498">AF497</f>
        <v>0</v>
      </c>
      <c r="AG498" s="411">
        <f>AG497</f>
        <v>0</v>
      </c>
      <c r="AH498" s="411">
        <f>AH497</f>
        <v>0</v>
      </c>
      <c r="AI498" s="411">
        <f>AI497</f>
        <v>0</v>
      </c>
      <c r="AJ498" s="411">
        <f>AJ497</f>
        <v>0</v>
      </c>
      <c r="AK498" s="411">
        <f>AK497</f>
        <v>0</v>
      </c>
      <c r="AL498" s="411">
        <f>AL497</f>
        <v>0</v>
      </c>
      <c r="AM498" s="297"/>
    </row>
    <row r="499" spans="2: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7">
        <v>30</v>
      </c>
      <c r="B500" s="314" t="s">
        <v>416</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v>0</v>
      </c>
      <c r="Z500" s="410">
        <v>0</v>
      </c>
      <c r="AA500" s="410">
        <v>0</v>
      </c>
      <c r="AB500" s="410">
        <v>0</v>
      </c>
      <c r="AC500" s="410">
        <v>0</v>
      </c>
      <c r="AD500" s="410">
        <v>0</v>
      </c>
      <c r="AE500" s="410">
        <v>0</v>
      </c>
      <c r="AF500" s="410"/>
      <c r="AG500" s="410"/>
      <c r="AH500" s="410"/>
      <c r="AI500" s="410"/>
      <c r="AJ500" s="410"/>
      <c r="AK500" s="410"/>
      <c r="AL500" s="410"/>
      <c r="AM500" s="296">
        <f>SUM(Y500:AL500)</f>
        <v>0</v>
      </c>
    </row>
    <row r="501" spans="1:39" s="283" customFormat="1" ht="15" outlineLevel="1">
      <c r="A501" s="507"/>
      <c r="B501" s="324" t="s">
        <v>231</v>
      </c>
      <c r="C501" s="291" t="s">
        <v>141</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v>0</v>
      </c>
      <c r="AD501" s="411">
        <v>0</v>
      </c>
      <c r="AE501" s="411">
        <v>0</v>
      </c>
      <c r="AF501" s="411">
        <f t="shared" si="147" ref="AF501:AL501">AF500</f>
        <v>0</v>
      </c>
      <c r="AG501" s="411">
        <f>AG500</f>
        <v>0</v>
      </c>
      <c r="AH501" s="411">
        <f>AH500</f>
        <v>0</v>
      </c>
      <c r="AI501" s="411">
        <f>AI500</f>
        <v>0</v>
      </c>
      <c r="AJ501" s="411">
        <f>AJ500</f>
        <v>0</v>
      </c>
      <c r="AK501" s="411">
        <f>AK500</f>
        <v>0</v>
      </c>
      <c r="AL501" s="411">
        <f>AL500</f>
        <v>0</v>
      </c>
      <c r="AM501" s="297"/>
    </row>
    <row r="502" spans="1:39" s="283" customFormat="1" ht="15" outlineLevel="1">
      <c r="A502" s="507"/>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7"/>
      <c r="B503" s="288" t="s">
        <v>417</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7">
        <v>31</v>
      </c>
      <c r="B504" s="324" t="s">
        <v>418</v>
      </c>
      <c r="C504" s="291" t="s">
        <v>25</v>
      </c>
      <c r="D504" s="295">
        <v>235188</v>
      </c>
      <c r="E504" s="295">
        <v>0</v>
      </c>
      <c r="F504" s="295">
        <v>0</v>
      </c>
      <c r="G504" s="295">
        <v>0</v>
      </c>
      <c r="H504" s="295">
        <v>0</v>
      </c>
      <c r="I504" s="295"/>
      <c r="J504" s="295"/>
      <c r="K504" s="295"/>
      <c r="L504" s="295"/>
      <c r="M504" s="295"/>
      <c r="N504" s="295">
        <v>0</v>
      </c>
      <c r="O504" s="295">
        <v>0</v>
      </c>
      <c r="P504" s="295">
        <v>0</v>
      </c>
      <c r="Q504" s="295">
        <v>0</v>
      </c>
      <c r="R504" s="295">
        <v>0</v>
      </c>
      <c r="S504" s="295"/>
      <c r="T504" s="295"/>
      <c r="U504" s="295"/>
      <c r="V504" s="295"/>
      <c r="W504" s="295"/>
      <c r="X504" s="295"/>
      <c r="Y504" s="410">
        <v>1</v>
      </c>
      <c r="Z504" s="410">
        <v>0</v>
      </c>
      <c r="AA504" s="410">
        <v>0</v>
      </c>
      <c r="AB504" s="410">
        <v>0</v>
      </c>
      <c r="AC504" s="410">
        <v>0</v>
      </c>
      <c r="AD504" s="410">
        <v>0</v>
      </c>
      <c r="AE504" s="410">
        <v>0</v>
      </c>
      <c r="AF504" s="410"/>
      <c r="AG504" s="410"/>
      <c r="AH504" s="410"/>
      <c r="AI504" s="410"/>
      <c r="AJ504" s="410"/>
      <c r="AK504" s="410"/>
      <c r="AL504" s="410"/>
      <c r="AM504" s="296">
        <f>SUM(Y504:AL504)</f>
        <v>1</v>
      </c>
    </row>
    <row r="505" spans="1:39" s="283" customFormat="1" ht="15" outlineLevel="1">
      <c r="A505" s="507"/>
      <c r="B505" s="324" t="s">
        <v>231</v>
      </c>
      <c r="C505" s="291" t="s">
        <v>141</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1</v>
      </c>
      <c r="Z505" s="411">
        <v>0</v>
      </c>
      <c r="AA505" s="411">
        <v>0</v>
      </c>
      <c r="AB505" s="411">
        <v>0</v>
      </c>
      <c r="AC505" s="411">
        <v>0</v>
      </c>
      <c r="AD505" s="411">
        <v>0</v>
      </c>
      <c r="AE505" s="411">
        <v>0</v>
      </c>
      <c r="AF505" s="411">
        <f t="shared" si="148" ref="AF505:AL505">AF504</f>
        <v>0</v>
      </c>
      <c r="AG505" s="411">
        <f>AG504</f>
        <v>0</v>
      </c>
      <c r="AH505" s="411">
        <f>AH504</f>
        <v>0</v>
      </c>
      <c r="AI505" s="411">
        <f>AI504</f>
        <v>0</v>
      </c>
      <c r="AJ505" s="411">
        <f>AJ504</f>
        <v>0</v>
      </c>
      <c r="AK505" s="411">
        <f>AK504</f>
        <v>0</v>
      </c>
      <c r="AL505" s="411">
        <f>AL504</f>
        <v>0</v>
      </c>
      <c r="AM505" s="297"/>
    </row>
    <row r="506" spans="1:39" s="283" customFormat="1" ht="15" outlineLevel="1">
      <c r="A506" s="507"/>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7">
        <v>32</v>
      </c>
      <c r="B507" s="324" t="s">
        <v>419</v>
      </c>
      <c r="C507" s="291" t="s">
        <v>25</v>
      </c>
      <c r="D507" s="295">
        <v>0</v>
      </c>
      <c r="E507" s="295">
        <v>0</v>
      </c>
      <c r="F507" s="295">
        <v>0</v>
      </c>
      <c r="G507" s="295">
        <v>0</v>
      </c>
      <c r="H507" s="295"/>
      <c r="I507" s="295"/>
      <c r="J507" s="295"/>
      <c r="K507" s="295"/>
      <c r="L507" s="295"/>
      <c r="M507" s="295"/>
      <c r="N507" s="295">
        <v>0</v>
      </c>
      <c r="O507" s="295">
        <v>229.8866386</v>
      </c>
      <c r="P507" s="295">
        <v>0</v>
      </c>
      <c r="Q507" s="295">
        <v>0</v>
      </c>
      <c r="R507" s="295">
        <v>0</v>
      </c>
      <c r="S507" s="295"/>
      <c r="T507" s="295"/>
      <c r="U507" s="295"/>
      <c r="V507" s="295"/>
      <c r="W507" s="295"/>
      <c r="X507" s="295"/>
      <c r="Y507" s="410">
        <v>0</v>
      </c>
      <c r="Z507" s="410">
        <v>0</v>
      </c>
      <c r="AA507" s="410">
        <v>0</v>
      </c>
      <c r="AB507" s="410">
        <v>0</v>
      </c>
      <c r="AC507" s="410">
        <v>0</v>
      </c>
      <c r="AD507" s="410">
        <v>0</v>
      </c>
      <c r="AE507" s="410">
        <v>0</v>
      </c>
      <c r="AF507" s="410"/>
      <c r="AG507" s="410"/>
      <c r="AH507" s="410"/>
      <c r="AI507" s="410"/>
      <c r="AJ507" s="410"/>
      <c r="AK507" s="410"/>
      <c r="AL507" s="410"/>
      <c r="AM507" s="296">
        <f>SUM(Y507:AL507)</f>
        <v>0</v>
      </c>
    </row>
    <row r="508" spans="1:39" s="283" customFormat="1" ht="15" outlineLevel="1">
      <c r="A508" s="507"/>
      <c r="B508" s="324" t="s">
        <v>231</v>
      </c>
      <c r="C508" s="291" t="s">
        <v>141</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v>0</v>
      </c>
      <c r="AD508" s="411">
        <v>0</v>
      </c>
      <c r="AE508" s="411">
        <v>0</v>
      </c>
      <c r="AF508" s="411">
        <f t="shared" si="149" ref="AF508:AL508">AF507</f>
        <v>0</v>
      </c>
      <c r="AG508" s="411">
        <f>AG507</f>
        <v>0</v>
      </c>
      <c r="AH508" s="411">
        <f>AH507</f>
        <v>0</v>
      </c>
      <c r="AI508" s="411">
        <f>AI507</f>
        <v>0</v>
      </c>
      <c r="AJ508" s="411">
        <f>AJ507</f>
        <v>0</v>
      </c>
      <c r="AK508" s="411">
        <f>AK507</f>
        <v>0</v>
      </c>
      <c r="AL508" s="411">
        <f>AL507</f>
        <v>0</v>
      </c>
      <c r="AM508" s="297"/>
    </row>
    <row r="509" spans="1:39" s="283" customFormat="1" ht="15" outlineLevel="1">
      <c r="A509" s="507"/>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7">
        <v>33</v>
      </c>
      <c r="B510" s="324" t="s">
        <v>420</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7"/>
      <c r="B511" s="324" t="s">
        <v>231</v>
      </c>
      <c r="C511" s="291" t="s">
        <v>141</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si="150" ref="Z511:AK511">Z510</f>
        <v>0</v>
      </c>
      <c r="AA511" s="411">
        <f>AA510</f>
        <v>0</v>
      </c>
      <c r="AB511" s="411">
        <f>AB510</f>
        <v>0</v>
      </c>
      <c r="AC511" s="411">
        <f>AC510</f>
        <v>0</v>
      </c>
      <c r="AD511" s="411">
        <f>AD510</f>
        <v>0</v>
      </c>
      <c r="AE511" s="411">
        <f>AE510</f>
        <v>0</v>
      </c>
      <c r="AF511" s="411">
        <f>AF510</f>
        <v>0</v>
      </c>
      <c r="AG511" s="411">
        <f>AG510</f>
        <v>0</v>
      </c>
      <c r="AH511" s="411">
        <f>AH510</f>
        <v>0</v>
      </c>
      <c r="AI511" s="411">
        <f>AI510</f>
        <v>0</v>
      </c>
      <c r="AJ511" s="411">
        <f>AJ510</f>
        <v>0</v>
      </c>
      <c r="AK511" s="411">
        <f>AK510</f>
        <v>0</v>
      </c>
      <c r="AL511" s="411">
        <f>AL510</f>
        <v>0</v>
      </c>
      <c r="AM511" s="297"/>
    </row>
    <row r="512" spans="2: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39" ht="15.75">
      <c r="B513" s="327" t="s">
        <v>232</v>
      </c>
      <c r="C513" s="329"/>
      <c r="D513" s="329">
        <f>SUM(D408:D511)</f>
        <v>3753322.8408099995</v>
      </c>
      <c r="E513" s="329"/>
      <c r="F513" s="329"/>
      <c r="G513" s="329"/>
      <c r="H513" s="329"/>
      <c r="I513" s="329"/>
      <c r="J513" s="329"/>
      <c r="K513" s="329"/>
      <c r="L513" s="329"/>
      <c r="M513" s="329"/>
      <c r="N513" s="329"/>
      <c r="O513" s="329">
        <f>SUM(O408:O511)</f>
        <v>966.93903685599992</v>
      </c>
      <c r="P513" s="329"/>
      <c r="Q513" s="329"/>
      <c r="R513" s="329"/>
      <c r="S513" s="329"/>
      <c r="T513" s="329"/>
      <c r="U513" s="329"/>
      <c r="V513" s="329"/>
      <c r="W513" s="329"/>
      <c r="X513" s="329"/>
      <c r="Y513" s="329">
        <f>IF(Y407="kWh",SUMPRODUCT(D408:D511,Y408:Y511))</f>
        <v>2155814.9978099996</v>
      </c>
      <c r="Z513" s="329">
        <f>IF(Z407="kWh",SUMPRODUCT(D408:D511,Z408:Z511))</f>
        <v>1100398.4889499999</v>
      </c>
      <c r="AA513" s="329">
        <f>IF(AA407="kW",SUMPRODUCT(N408:N511,O408:O511,AA408:AA511),SUMPRODUCT(D408:D511,AA408:AA511))</f>
        <v>880.40160000000003</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39" ht="15.75">
      <c r="B514" s="391" t="s">
        <v>233</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4550758</v>
      </c>
      <c r="Z514" s="328">
        <f>HLOOKUP(Z406,'2. LRAMVA Threshold'!$B$42:$Q$53,6,FALSE)</f>
        <v>1365379</v>
      </c>
      <c r="AA514" s="328">
        <f>HLOOKUP(AA406,'2. LRAMVA Threshold'!$B$42:$Q$53,6,FALSE)</f>
        <v>8396</v>
      </c>
      <c r="AB514" s="328">
        <f>HLOOKUP(AB406,'2. LRAMVA Threshold'!$B$42:$Q$53,6,FALSE)</f>
        <v>11657</v>
      </c>
      <c r="AC514" s="328">
        <f>HLOOKUP(AC406,'2. LRAMVA Threshold'!$B$42:$Q$53,6,FALSE)</f>
        <v>10</v>
      </c>
      <c r="AD514" s="328">
        <f>HLOOKUP(AD406,'2. LRAMVA Threshold'!$B$42:$Q$53,6,FALSE)</f>
        <v>295</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39"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39" ht="15">
      <c r="B516" s="324" t="s">
        <v>145</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137</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si="151" ref="Z517:AL517">Z137*Z516</f>
        <v>0</v>
      </c>
      <c r="AA517" s="378">
        <f>AA137*AA516</f>
        <v>0</v>
      </c>
      <c r="AB517" s="378">
        <f>AB137*AB516</f>
        <v>0</v>
      </c>
      <c r="AC517" s="378">
        <f>AC137*AC516</f>
        <v>0</v>
      </c>
      <c r="AD517" s="378">
        <f>AD137*AD516</f>
        <v>0</v>
      </c>
      <c r="AE517" s="378">
        <f>AE137*AE516</f>
        <v>0</v>
      </c>
      <c r="AF517" s="378">
        <f>AF137*AF516</f>
        <v>0</v>
      </c>
      <c r="AG517" s="378">
        <f>AG137*AG516</f>
        <v>0</v>
      </c>
      <c r="AH517" s="378">
        <f>AH137*AH516</f>
        <v>0</v>
      </c>
      <c r="AI517" s="378">
        <f>AI137*AI516</f>
        <v>0</v>
      </c>
      <c r="AJ517" s="378">
        <f>AJ137*AJ516</f>
        <v>0</v>
      </c>
      <c r="AK517" s="378">
        <f>AK137*AK516</f>
        <v>0</v>
      </c>
      <c r="AL517" s="378">
        <f>AL137*AL516</f>
        <v>0</v>
      </c>
      <c r="AM517" s="619">
        <f>SUM(Y517:AL517)</f>
        <v>0</v>
      </c>
      <c r="AO517" s="283"/>
    </row>
    <row r="518" spans="2:39" ht="15">
      <c r="B518" s="324" t="s">
        <v>138</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si="152" ref="Z518:AL518">Z266*Z516</f>
        <v>0</v>
      </c>
      <c r="AA518" s="378">
        <f>AA266*AA516</f>
        <v>0</v>
      </c>
      <c r="AB518" s="378">
        <f>AB266*AB516</f>
        <v>0</v>
      </c>
      <c r="AC518" s="378">
        <f>AC266*AC516</f>
        <v>0</v>
      </c>
      <c r="AD518" s="378">
        <f>AD266*AD516</f>
        <v>0</v>
      </c>
      <c r="AE518" s="378">
        <f>AE266*AE516</f>
        <v>0</v>
      </c>
      <c r="AF518" s="378">
        <f>AF266*AF516</f>
        <v>0</v>
      </c>
      <c r="AG518" s="378">
        <f>AG266*AG516</f>
        <v>0</v>
      </c>
      <c r="AH518" s="378">
        <f>AH266*AH516</f>
        <v>0</v>
      </c>
      <c r="AI518" s="378">
        <f>AI266*AI516</f>
        <v>0</v>
      </c>
      <c r="AJ518" s="378">
        <f>AJ266*AJ516</f>
        <v>0</v>
      </c>
      <c r="AK518" s="378">
        <f>AK266*AK516</f>
        <v>0</v>
      </c>
      <c r="AL518" s="378">
        <f>AL266*AL516</f>
        <v>0</v>
      </c>
      <c r="AM518" s="619">
        <f>SUM(Y518:AL518)</f>
        <v>0</v>
      </c>
    </row>
    <row r="519" spans="2:39" ht="15">
      <c r="B519" s="324" t="s">
        <v>139</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si="153" ref="Z519:AL519">Z395*Z516</f>
        <v>0</v>
      </c>
      <c r="AA519" s="378">
        <f>AA395*AA516</f>
        <v>0</v>
      </c>
      <c r="AB519" s="378">
        <f>AB395*AB516</f>
        <v>0</v>
      </c>
      <c r="AC519" s="378">
        <f>AC395*AC516</f>
        <v>0</v>
      </c>
      <c r="AD519" s="378">
        <f>AD395*AD516</f>
        <v>0</v>
      </c>
      <c r="AE519" s="378">
        <f>AE395*AE516</f>
        <v>0</v>
      </c>
      <c r="AF519" s="378">
        <f>AF395*AF516</f>
        <v>0</v>
      </c>
      <c r="AG519" s="378">
        <f>AG395*AG516</f>
        <v>0</v>
      </c>
      <c r="AH519" s="378">
        <f>AH395*AH516</f>
        <v>0</v>
      </c>
      <c r="AI519" s="378">
        <f>AI395*AI516</f>
        <v>0</v>
      </c>
      <c r="AJ519" s="378">
        <f>AJ395*AJ516</f>
        <v>0</v>
      </c>
      <c r="AK519" s="378">
        <f>AK395*AK516</f>
        <v>0</v>
      </c>
      <c r="AL519" s="378">
        <f>AL395*AL516</f>
        <v>0</v>
      </c>
      <c r="AM519" s="619">
        <f>SUM(Y519:AL519)</f>
        <v>0</v>
      </c>
    </row>
    <row r="520" spans="2:39" ht="15">
      <c r="B520" s="324" t="s">
        <v>140</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si="154" ref="Z520:AK520">Z513*Z516</f>
        <v>0</v>
      </c>
      <c r="AA520" s="378">
        <f>AA513*AA516</f>
        <v>0</v>
      </c>
      <c r="AB520" s="378">
        <f>AB513*AB516</f>
        <v>0</v>
      </c>
      <c r="AC520" s="378">
        <f>AC513*AC516</f>
        <v>0</v>
      </c>
      <c r="AD520" s="378">
        <f>AD513*AD516</f>
        <v>0</v>
      </c>
      <c r="AE520" s="378">
        <f>AE513*AE516</f>
        <v>0</v>
      </c>
      <c r="AF520" s="378">
        <f>AF513*AF516</f>
        <v>0</v>
      </c>
      <c r="AG520" s="378">
        <f>AG513*AG516</f>
        <v>0</v>
      </c>
      <c r="AH520" s="378">
        <f>AH513*AH516</f>
        <v>0</v>
      </c>
      <c r="AI520" s="378">
        <f>AI513*AI516</f>
        <v>0</v>
      </c>
      <c r="AJ520" s="378">
        <f>AJ513*AJ516</f>
        <v>0</v>
      </c>
      <c r="AK520" s="378">
        <f>AK513*AK516</f>
        <v>0</v>
      </c>
      <c r="AL520" s="378">
        <f>AL513*AL516</f>
        <v>0</v>
      </c>
      <c r="AM520" s="619">
        <f>SUM(Y520:AL520)</f>
        <v>0</v>
      </c>
    </row>
    <row r="521" spans="2:39" ht="15.75">
      <c r="B521" s="349" t="s">
        <v>234</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si="155" ref="Z521:AK521">SUM(Z517:Z520)</f>
        <v>0</v>
      </c>
      <c r="AA521" s="346">
        <f>SUM(AA517:AA520)</f>
        <v>0</v>
      </c>
      <c r="AB521" s="346">
        <f>SUM(AB517:AB520)</f>
        <v>0</v>
      </c>
      <c r="AC521" s="346">
        <f>SUM(AC517:AC520)</f>
        <v>0</v>
      </c>
      <c r="AD521" s="346">
        <f>SUM(AD517:AD520)</f>
        <v>0</v>
      </c>
      <c r="AE521" s="346">
        <f>SUM(AE517:AE520)</f>
        <v>0</v>
      </c>
      <c r="AF521" s="346">
        <f>SUM(AF517:AF520)</f>
        <v>0</v>
      </c>
      <c r="AG521" s="346">
        <f>SUM(AG517:AG520)</f>
        <v>0</v>
      </c>
      <c r="AH521" s="346">
        <f>SUM(AH517:AH520)</f>
        <v>0</v>
      </c>
      <c r="AI521" s="346">
        <f>SUM(AI517:AI520)</f>
        <v>0</v>
      </c>
      <c r="AJ521" s="346">
        <f>SUM(AJ517:AJ520)</f>
        <v>0</v>
      </c>
      <c r="AK521" s="346">
        <f>SUM(AK517:AK520)</f>
        <v>0</v>
      </c>
      <c r="AL521" s="346">
        <f>SUM(AL517:AL520)</f>
        <v>0</v>
      </c>
      <c r="AM521" s="407">
        <f>SUM(AM517:AM520)</f>
        <v>0</v>
      </c>
    </row>
    <row r="522" spans="2:39" ht="15.75">
      <c r="B522" s="349" t="s">
        <v>235</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si="156" ref="Z522:AJ522">Z514*Z516</f>
        <v>0</v>
      </c>
      <c r="AA522" s="347">
        <f>AA514*AA516</f>
        <v>0</v>
      </c>
      <c r="AB522" s="347">
        <f>AB514*AB516</f>
        <v>0</v>
      </c>
      <c r="AC522" s="347">
        <f>AC514*AC516</f>
        <v>0</v>
      </c>
      <c r="AD522" s="347">
        <f>AD514*AD516</f>
        <v>0</v>
      </c>
      <c r="AE522" s="347">
        <f>AE514*AE516</f>
        <v>0</v>
      </c>
      <c r="AF522" s="347">
        <f>AF514*AF516</f>
        <v>0</v>
      </c>
      <c r="AG522" s="347">
        <f>AG514*AG516</f>
        <v>0</v>
      </c>
      <c r="AH522" s="347">
        <f>AH514*AH516</f>
        <v>0</v>
      </c>
      <c r="AI522" s="347">
        <f>AI514*AI516</f>
        <v>0</v>
      </c>
      <c r="AJ522" s="347">
        <f>AJ514*AJ516</f>
        <v>0</v>
      </c>
      <c r="AK522" s="347">
        <f>AK514*AK516</f>
        <v>0</v>
      </c>
      <c r="AL522" s="347">
        <f>AL514*AL516</f>
        <v>0</v>
      </c>
      <c r="AM522" s="407">
        <f>SUM(Y522:AL522)</f>
        <v>0</v>
      </c>
    </row>
    <row r="523" spans="2:39" ht="15.75">
      <c r="B523" s="349" t="s">
        <v>237</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39"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39"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39" ht="15">
      <c r="B526" s="324" t="s">
        <v>179</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1761567.7038341276</v>
      </c>
      <c r="Z526" s="291">
        <f>SUMPRODUCT(E408:E511,Z408:Z511)</f>
        <v>1072083.6593199999</v>
      </c>
      <c r="AA526" s="291">
        <f>IF(AA407="kW",SUMPRODUCT(N408:N511,P408:P511,AA408:AA511),SUMPRODUCT(E408:E511,AA408:AA511))</f>
        <v>880.40977782599998</v>
      </c>
      <c r="AB526" s="291">
        <f>IF(AB407="kW",SUMPRODUCT(N408:N511,P408:P511,AB408:AB511),SUMPRODUCT(E408:E511,AB408:AB511))</f>
        <v>0</v>
      </c>
      <c r="AC526" s="291">
        <f>IF(AC407="kW",SUMPRODUCT(N408:N511,P408:P511,AC408:AC511),SUMPRODUCT(E408:E511,AC408:AC511))</f>
        <v>0</v>
      </c>
      <c r="AD526" s="291">
        <f>IF(AD407="kW",SUMPRODUCT(N408:N511,P408:P511,AD408:AD511),SUMPRODUCT(E408:E511,AD408:AD511))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39" ht="15">
      <c r="B527" s="324" t="s">
        <v>180</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1665733.9269341277</v>
      </c>
      <c r="Z527" s="291">
        <f>SUMPRODUCT(F408:F511,Z408:Z511)</f>
        <v>1019150.06972</v>
      </c>
      <c r="AA527" s="291">
        <f>IF(AA407="kW",SUMPRODUCT(N408:N511,Q408:Q511,AA408:AA511),SUMPRODUCT(F408:F511,AA408:AA511))</f>
        <v>880.40977782599998</v>
      </c>
      <c r="AB527" s="291">
        <f>IF(AB407="kW",SUMPRODUCT(N408:N511,Q408:Q511,AB408:AB511),SUMPRODUCT(F408:F511,AB408:AB511))</f>
        <v>0</v>
      </c>
      <c r="AC527" s="291">
        <f>IF(AC407="kW",SUMPRODUCT(N408:N511,Q408:Q511,AC408:AC511),SUMPRODUCT(F408:F511,AC408:AC511))</f>
        <v>0</v>
      </c>
      <c r="AD527" s="291">
        <f>IF(AD407="kW",SUMPRODUCT(N408:N511,Q408:Q511,AD408:AD511),SUMPRODUCT(F408:F511,AD408:AD511))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39" ht="15">
      <c r="B528" s="324" t="s">
        <v>181</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1660740.2406341278</v>
      </c>
      <c r="Z528" s="291">
        <f>SUMPRODUCT(G408:G511,Z408:Z511)</f>
        <v>736799.33666999999</v>
      </c>
      <c r="AA528" s="291">
        <f>IF(AA407="kW",SUMPRODUCT(N408:N511,R408:R511,AA408:AA511),SUMPRODUCT(G408:G511,AA408:AA511))</f>
        <v>863.98040322600014</v>
      </c>
      <c r="AB528" s="291">
        <f>IF(AB407="kW",SUMPRODUCT(N408:N511,R408:R511,AB408:AB511),SUMPRODUCT(G408:G511,AB408:AB511))</f>
        <v>0</v>
      </c>
      <c r="AC528" s="291">
        <f>IF(AC407="kW",SUMPRODUCT(N408:N511,R408:R511,AC408:AC511),SUMPRODUCT(G408:G511,AC408:AC511))</f>
        <v>0</v>
      </c>
      <c r="AD528" s="291">
        <f>IF(AD407="kW",SUMPRODUCT(N408:N511,R408:R511,AD408:AD511),SUMPRODUCT(G408:G511,AD408:AD511))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182</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IF(AC407="kW",SUMPRODUCT(N408:N511,S408:S511,AC408:AC511),SUMPRODUCT(H408:H511,AC408:AC511))</f>
        <v>0</v>
      </c>
      <c r="AD529" s="291">
        <f>IF(AD407="kW",SUMPRODUCT(N408:N511,S408:S511,AD408:AD511),SUMPRODUCT(H408:H511,AD408:AD511))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183</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IF(AC407="kW",SUMPRODUCT(N408:N511,T408:T511,AC408:AC511),SUMPRODUCT(I408:I511,AC408:AC511))</f>
        <v>0</v>
      </c>
      <c r="AD530" s="291">
        <f>IF(AD407="kW",SUMPRODUCT(N408:N511,T408:T511,AD408:AD511),SUMPRODUCT(I408:I511,AD408:AD511))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184</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IF(AC407="kW",SUMPRODUCT(N408:N511,U408:U511,AC408:AC511),SUMPRODUCT(J408:J511,AC408:AC511))</f>
        <v>0</v>
      </c>
      <c r="AD531" s="326">
        <f>IF(AD407="kW",SUMPRODUCT(N408:N511,U408:U511,AD408:AD511),SUMPRODUCT(J408:J511,AD408:AD511))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488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3" ht="14.25"/>
    <row r="534" spans="2:2" ht="15">
      <c r="B534" s="585" t="s">
        <v>445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r:id="rId1" display="Table 4-a.  2011 Lost Revenues"/>
    <hyperlink ref="C14" r:id="rId2" display="Table 4-b.  2012 Lost Revenues"/>
    <hyperlink ref="C15" r:id="rId3" display="Table 4-c.  2013 Lost Revenues"/>
    <hyperlink ref="C16" r:id="rId4" display="Table 4-d.  2014 Lost Revenues "/>
    <hyperlink ref="D146" location="'4.  2011-2014 LRAM'!A1" display="Return to top"/>
    <hyperlink ref="D275" location="'4.  2011-2014 LRAM'!A1" display="Return to top"/>
    <hyperlink ref="B534" location="'4.  2011-2014 LRAM'!A1" display="Return to top"/>
  </hyperlinks>
  <pageMargins left="0.236220472440945" right="0.236220472440945" top="0.47244094488189" bottom="0.47244094488189" header="0.15748031496063" footer="0.15748031496063"/>
  <pageSetup cellComments="asDisplayed" fitToHeight="7" orientation="landscape" paperSize="17" scale="38" r:id="rId6"/>
  <headerFooter>
    <oddHeader>&amp;L&amp;G</oddHeader>
    <oddFooter>&amp;R&amp;P of &amp;N</oddFooter>
  </headerFooter>
  <drawing r:id="rId5"/>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Note xmlns="22864ac6-7c2c-4d2c-8917-2490334d657a" xsi:nil="true"/>
    <PublishingExpirationDate xmlns="http://schemas.microsoft.com/sharepoint/v3" xsi:nil="true"/>
    <RoutingRuleDescription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A5A56BC5DF3C48BFAA38DBB0663FF1" ma:contentTypeVersion="3" ma:contentTypeDescription="Create a new document." ma:contentTypeScope="" ma:versionID="f998fb52abaafa7b03061b7a50575b63">
  <xsd:schema xmlns:xsd="http://www.w3.org/2001/XMLSchema" xmlns:xs="http://www.w3.org/2001/XMLSchema" xmlns:p="http://schemas.microsoft.com/office/2006/metadata/properties" xmlns:ns1="http://schemas.microsoft.com/sharepoint/v3" xmlns:ns2="22864ac6-7c2c-4d2c-8917-2490334d657a" targetNamespace="http://schemas.microsoft.com/office/2006/metadata/properties" ma:root="true" ma:fieldsID="93a81205d4f4a790b0a30e91b3c2e984" ns1:_="" ns2:_="">
    <xsd:import namespace="http://schemas.microsoft.com/sharepoint/v3"/>
    <xsd:import namespace="22864ac6-7c2c-4d2c-8917-2490334d657a"/>
    <xsd:element name="properties">
      <xsd:complexType>
        <xsd:sequence>
          <xsd:element name="documentManagement">
            <xsd:complexType>
              <xsd:all>
                <xsd:element ref="ns1:PublishingStartDate" minOccurs="0"/>
                <xsd:element ref="ns1:PublishingExpirationDate" minOccurs="0"/>
                <xsd:element ref="ns1:RoutingRuleDescrip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RoutingRuleDescription" ma:index="10" nillable="true" ma:displayName="Note" ma: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864ac6-7c2c-4d2c-8917-2490334d657a" elementFormDefault="qualified">
    <xsd:import namespace="http://schemas.microsoft.com/office/2006/documentManagement/types"/>
    <xsd:import namespace="http://schemas.microsoft.com/office/infopath/2007/PartnerControls"/>
    <xsd:element name="Note" ma:index="11" nillable="true" ma:displayName="Description" ma:internalName="Not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9FE2EC-0D3D-4FC5-84B2-FF9AAE9F85E7}">
  <ds:schemaRefs>
    <ds:schemaRef ds:uri="http://schemas.microsoft.com/office/2006/metadata/properties"/>
    <ds:schemaRef ds:uri="http://schemas.microsoft.com/office/infopath/2007/PartnerControls"/>
    <ds:schemaRef ds:uri="22864ac6-7c2c-4d2c-8917-2490334d657a"/>
    <ds:schemaRef ds:uri="http://schemas.microsoft.com/sharepoint/v3"/>
  </ds:schemaRefs>
</ds:datastoreItem>
</file>

<file path=customXml/itemProps2.xml><?xml version="1.0" encoding="utf-8"?>
<ds:datastoreItem xmlns:ds="http://schemas.openxmlformats.org/officeDocument/2006/customXml" ds:itemID="{955B2D22-0B90-4531-95A1-7A5F2A4903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864ac6-7c2c-4d2c-8917-2490334d6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9C3A8D-3F4F-4DE9-834C-C97A6EF6FA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1899-12-30T00:00:00Z</cp:lastPrinted>
  <dcterms:created xsi:type="dcterms:W3CDTF">1899-12-30T05:00:00Z</dcterms:created>
  <dcterms:modified xsi:type="dcterms:W3CDTF">1899-12-30T05:00:00Z</dcterms:modified>
  <cp:category/>
</cp:coreProperties>
</file>