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Relationship Target="docProps/custom.xml" Type="http://schemas.openxmlformats.org/officeDocument/2006/relationships/custom-properties" Id="rId4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RPortbl\CM\DSTEVENS\"/>
    </mc:Choice>
  </mc:AlternateContent>
  <bookViews>
    <workbookView xWindow="0" yWindow="0" windowWidth="28800" windowHeight="11370"/>
  </bookViews>
  <sheets>
    <sheet name="Table 10 - OM&amp;A Growth" sheetId="1" r:id="rId1"/>
  </sheets>
  <definedNames>
    <definedName name="_Parse_Out" localSheetId="0" hidden="1">#REF!</definedName>
    <definedName name="_Parse_Out" hidden="1">#REF!</definedName>
    <definedName name="AS2DocOpenMode" hidden="1">"AS2DocumentEdit"</definedName>
    <definedName name="_xlnm.Print_Area" localSheetId="0">'Table 10 - OM&amp;A Growth'!$A$1:$J$37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E28" i="1"/>
  <c r="G27" i="1"/>
  <c r="H27" i="1" s="1"/>
  <c r="I21" i="1"/>
  <c r="I31" i="1" s="1"/>
  <c r="H21" i="1"/>
  <c r="H31" i="1" s="1"/>
  <c r="G21" i="1"/>
  <c r="G31" i="1" s="1"/>
  <c r="F21" i="1"/>
  <c r="F31" i="1" s="1"/>
  <c r="E21" i="1"/>
  <c r="E31" i="1" s="1"/>
  <c r="J21" i="1"/>
  <c r="J31" i="1" s="1"/>
  <c r="K10" i="1"/>
  <c r="D11" i="1" l="1"/>
  <c r="D36" i="1" s="1"/>
  <c r="H15" i="1"/>
  <c r="H29" i="1" s="1"/>
  <c r="E18" i="1"/>
  <c r="E30" i="1" s="1"/>
  <c r="H18" i="1"/>
  <c r="H30" i="1" s="1"/>
  <c r="F15" i="1"/>
  <c r="F29" i="1" s="1"/>
  <c r="G15" i="1"/>
  <c r="G29" i="1" s="1"/>
  <c r="K14" i="1"/>
  <c r="K15" i="1" s="1"/>
  <c r="F18" i="1"/>
  <c r="F30" i="1" s="1"/>
  <c r="H28" i="1"/>
  <c r="I27" i="1"/>
  <c r="G18" i="1"/>
  <c r="G30" i="1" s="1"/>
  <c r="J11" i="1"/>
  <c r="E15" i="1"/>
  <c r="E29" i="1" s="1"/>
  <c r="I15" i="1"/>
  <c r="I29" i="1" s="1"/>
  <c r="I18" i="1"/>
  <c r="I30" i="1" s="1"/>
  <c r="G28" i="1"/>
  <c r="J15" i="1"/>
  <c r="J29" i="1" s="1"/>
  <c r="J18" i="1"/>
  <c r="J30" i="1" s="1"/>
  <c r="K20" i="1"/>
  <c r="K21" i="1" s="1"/>
  <c r="K9" i="1"/>
  <c r="K17" i="1"/>
  <c r="K18" i="1" s="1"/>
  <c r="E32" i="1" l="1"/>
  <c r="E36" i="1" s="1"/>
  <c r="F32" i="1"/>
  <c r="H32" i="1"/>
  <c r="G32" i="1"/>
  <c r="K11" i="1"/>
  <c r="J27" i="1"/>
  <c r="J28" i="1" s="1"/>
  <c r="J32" i="1" s="1"/>
  <c r="I28" i="1"/>
  <c r="I32" i="1" s="1"/>
  <c r="F36" i="1" l="1"/>
  <c r="G36" i="1" l="1"/>
  <c r="H36" i="1" l="1"/>
  <c r="I36" i="1" l="1"/>
  <c r="J36" i="1" l="1"/>
  <c r="K36" i="1" l="1"/>
</calcChain>
</file>

<file path=xl/sharedStrings.xml><?xml version="1.0" encoding="utf-8"?>
<sst xmlns="http://schemas.openxmlformats.org/spreadsheetml/2006/main" count="36" uniqueCount="31">
  <si>
    <t>Niagara-on-the-Lake Hydro Inc.</t>
  </si>
  <si>
    <t>OM&amp;A Analysis</t>
  </si>
  <si>
    <t>2019 Cost of Service</t>
  </si>
  <si>
    <t>Board Approved</t>
  </si>
  <si>
    <t>Actual</t>
  </si>
  <si>
    <t>Projected</t>
  </si>
  <si>
    <t>Variance</t>
  </si>
  <si>
    <t>2014 BA</t>
  </si>
  <si>
    <t>2019 vs. 2014 BA</t>
  </si>
  <si>
    <t>Total OM&amp;A Expenses</t>
  </si>
  <si>
    <t>2014 Adjustment: IFRS (President and VP Operations Capitalized Labour)</t>
  </si>
  <si>
    <t>Adjusted Total</t>
  </si>
  <si>
    <t>Growth</t>
  </si>
  <si>
    <t>2014</t>
  </si>
  <si>
    <t>Customers (excludes Street Light and USL)</t>
  </si>
  <si>
    <t xml:space="preserve">Customer Growth </t>
  </si>
  <si>
    <t>kWh Delivered (total excluding losses)</t>
  </si>
  <si>
    <t>Load Growth</t>
  </si>
  <si>
    <t>System Peak (MW)</t>
  </si>
  <si>
    <t>System Peak Growth</t>
  </si>
  <si>
    <t>Escalators</t>
  </si>
  <si>
    <t>Inflation (OEB)</t>
  </si>
  <si>
    <t>Base Productivity</t>
  </si>
  <si>
    <t>Stretch Factor (PEG Group 3)</t>
  </si>
  <si>
    <t>Sub-Total</t>
  </si>
  <si>
    <t>Customer Growth (Growth x PEG Elasticity of 0.4485)</t>
  </si>
  <si>
    <t>kWh Growth  (Growth x PEG Elasticity of 0.1083)</t>
  </si>
  <si>
    <t>System Peak  (Growth x PEG Elasticity of 0.1623)</t>
  </si>
  <si>
    <t>Total Escalator (lines 20 - 21 - 22 + 24)</t>
  </si>
  <si>
    <t>Adjusted OM&amp;A - Based on  Escalators</t>
  </si>
  <si>
    <t>Appendix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</si>
</sst>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(#,##0\)"/>
    <numFmt numFmtId="165" formatCode="0.00%;\(0.00%\)"/>
  </numFmts>
  <fonts count="9" x14ac:knownFonts="1"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/>
    <xf numFmtId="164" fontId="2" fillId="0" borderId="5" xfId="0" quotePrefix="1" applyNumberFormat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5" xfId="0" quotePrefix="1" applyFont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11" xfId="0" applyFont="1" applyBorder="1"/>
    <xf numFmtId="0" fontId="1" fillId="0" borderId="0" xfId="0" applyFont="1" applyFill="1"/>
    <xf numFmtId="164" fontId="0" fillId="0" borderId="9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0" fontId="5" fillId="0" borderId="0" xfId="0" applyFont="1" applyFill="1"/>
    <xf numFmtId="164" fontId="2" fillId="0" borderId="12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1" fillId="0" borderId="9" xfId="0" applyNumberFormat="1" applyFont="1" applyBorder="1"/>
    <xf numFmtId="10" fontId="1" fillId="0" borderId="10" xfId="0" applyNumberFormat="1" applyFont="1" applyBorder="1"/>
    <xf numFmtId="3" fontId="1" fillId="0" borderId="0" xfId="0" applyNumberFormat="1" applyFont="1" applyBorder="1"/>
    <xf numFmtId="3" fontId="1" fillId="0" borderId="11" xfId="0" applyNumberFormat="1" applyFont="1" applyBorder="1"/>
    <xf numFmtId="3" fontId="1" fillId="0" borderId="10" xfId="0" applyNumberFormat="1" applyFont="1" applyBorder="1"/>
    <xf numFmtId="3" fontId="1" fillId="0" borderId="9" xfId="0" applyNumberFormat="1" applyFont="1" applyBorder="1"/>
    <xf numFmtId="0" fontId="3" fillId="0" borderId="0" xfId="0" applyFont="1" applyFill="1"/>
    <xf numFmtId="3" fontId="0" fillId="0" borderId="9" xfId="0" applyNumberFormat="1" applyFont="1" applyFill="1" applyBorder="1" applyAlignment="1">
      <alignment horizontal="center"/>
    </xf>
    <xf numFmtId="3" fontId="0" fillId="0" borderId="1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0" fillId="0" borderId="11" xfId="0" applyNumberFormat="1" applyFont="1" applyFill="1" applyBorder="1" applyAlignment="1">
      <alignment horizontal="center"/>
    </xf>
    <xf numFmtId="10" fontId="1" fillId="0" borderId="9" xfId="0" applyNumberFormat="1" applyFont="1" applyBorder="1" applyAlignment="1">
      <alignment horizontal="center"/>
    </xf>
    <xf numFmtId="10" fontId="1" fillId="0" borderId="10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10" fontId="1" fillId="0" borderId="1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1" fillId="0" borderId="5" xfId="0" quotePrefix="1" applyNumberFormat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65" fontId="1" fillId="0" borderId="15" xfId="0" applyNumberFormat="1" applyFont="1" applyBorder="1" applyAlignment="1">
      <alignment horizontal="center"/>
    </xf>
    <xf numFmtId="165" fontId="1" fillId="0" borderId="13" xfId="0" applyNumberFormat="1" applyFont="1" applyBorder="1" applyAlignment="1">
      <alignment horizontal="center"/>
    </xf>
    <xf numFmtId="0" fontId="7" fillId="0" borderId="0" xfId="0" applyNumberFormat="1" applyFont="1" applyFill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4" fontId="1" fillId="0" borderId="9" xfId="0" applyNumberFormat="1" applyFont="1" applyBorder="1"/>
    <xf numFmtId="3" fontId="0" fillId="0" borderId="16" xfId="0" applyNumberFormat="1" applyFont="1" applyBorder="1" applyAlignment="1">
      <alignment horizontal="center"/>
    </xf>
    <xf numFmtId="3" fontId="0" fillId="0" borderId="17" xfId="0" applyNumberFormat="1" applyFont="1" applyBorder="1" applyAlignment="1">
      <alignment horizontal="center"/>
    </xf>
    <xf numFmtId="3" fontId="0" fillId="0" borderId="18" xfId="0" applyNumberFormat="1" applyFont="1" applyBorder="1" applyAlignment="1">
      <alignment horizontal="center"/>
    </xf>
    <xf numFmtId="3" fontId="0" fillId="0" borderId="19" xfId="0" applyNumberFormat="1" applyFont="1" applyBorder="1" applyAlignment="1">
      <alignment horizontal="center"/>
    </xf>
    <xf numFmtId="3" fontId="4" fillId="0" borderId="16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" fillId="0" borderId="0" xfId="0" quotePrefix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quotePrefix="1" applyFont="1"/>
    <xf numFmtId="164" fontId="1" fillId="0" borderId="0" xfId="0" applyNumberFormat="1" applyFont="1"/>
    <xf numFmtId="164" fontId="6" fillId="0" borderId="0" xfId="0" applyNumberFormat="1" applyFont="1"/>
    <xf numFmtId="0" fontId="5" fillId="0" borderId="0" xfId="0" quotePrefix="1" applyFont="1"/>
    <xf numFmtId="3" fontId="2" fillId="0" borderId="0" xfId="0" quotePrefix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3" fontId="1" fillId="0" borderId="9" xfId="0" applyNumberFormat="1" applyFont="1" applyFill="1" applyBorder="1" applyAlignment="1">
      <alignment horizontal="center" vertical="center"/>
    </xf>
    <xf numFmtId="3" fontId="1" fillId="0" borderId="1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7" fontId="1" fillId="0" borderId="5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?><Relationships xmlns="http://schemas.openxmlformats.org/package/2006/relationships"><Relationship Target="styles.xml" Type="http://schemas.openxmlformats.org/officeDocument/2006/relationships/styles" Id="rId3"></Relationship><Relationship Target="theme/theme1.xml" Type="http://schemas.openxmlformats.org/officeDocument/2006/relationships/theme" Id="rId2"></Relationship><Relationship Target="worksheets/sheet1.xml" Type="http://schemas.openxmlformats.org/officeDocument/2006/relationships/worksheet" Id="rId1"></Relationship><Relationship Target="calcChain.xml" Type="http://schemas.openxmlformats.org/officeDocument/2006/relationships/calcChain" Id="rId5"></Relationship><Relationship Target="sharedStrings.xml" Type="http://schemas.openxmlformats.org/officeDocument/2006/relationships/sharedStrings" Id="rId4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K103"/>
  <sheetViews>
    <sheetView showGridLines="0" tabSelected="1" workbookViewId="0">
      <selection activeCell="A5" sqref="A5:B5"/>
    </sheetView>
  </sheetViews>
  <sheetFormatPr defaultRowHeight="12.75" x14ac:dyDescent="0.2"/>
  <cols>
    <col min="1" max="1" width="5.85546875" style="2" customWidth="1"/>
    <col min="2" max="2" width="46.42578125" style="2" customWidth="1"/>
    <col min="3" max="3" width="11.7109375" style="2" customWidth="1"/>
    <col min="4" max="10" width="14.42578125" style="2" customWidth="1"/>
    <col min="11" max="11" width="18.5703125" style="2" customWidth="1"/>
    <col min="12" max="16384" width="9.140625" style="2"/>
  </cols>
  <sheetData>
    <row r="1" spans="1:11" s="1" customForma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98" t="s">
        <v>30</v>
      </c>
    </row>
    <row r="2" spans="1:1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99"/>
    </row>
    <row r="3" spans="1:11" x14ac:dyDescent="0.2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98"/>
    </row>
    <row r="4" spans="1:11" x14ac:dyDescent="0.2">
      <c r="A4" s="103"/>
      <c r="B4" s="103"/>
    </row>
    <row r="5" spans="1:11" ht="13.5" thickBot="1" x14ac:dyDescent="0.25">
      <c r="A5" s="103"/>
      <c r="B5" s="103"/>
    </row>
    <row r="6" spans="1:11" ht="25.5" x14ac:dyDescent="0.2">
      <c r="A6" s="3"/>
      <c r="D6" s="4" t="s">
        <v>3</v>
      </c>
      <c r="E6" s="100" t="s">
        <v>4</v>
      </c>
      <c r="F6" s="101"/>
      <c r="G6" s="101"/>
      <c r="H6" s="102"/>
      <c r="I6" s="100" t="s">
        <v>5</v>
      </c>
      <c r="J6" s="102"/>
      <c r="K6" s="4" t="s">
        <v>6</v>
      </c>
    </row>
    <row r="7" spans="1:11" x14ac:dyDescent="0.2">
      <c r="A7" s="3"/>
      <c r="B7" s="5"/>
      <c r="C7" s="5"/>
      <c r="D7" s="6" t="s">
        <v>7</v>
      </c>
      <c r="E7" s="7">
        <v>2014</v>
      </c>
      <c r="F7" s="8">
        <v>2015</v>
      </c>
      <c r="G7" s="8">
        <v>2016</v>
      </c>
      <c r="H7" s="9">
        <v>2017</v>
      </c>
      <c r="I7" s="7">
        <v>2018</v>
      </c>
      <c r="J7" s="9">
        <v>2019</v>
      </c>
      <c r="K7" s="10" t="s">
        <v>8</v>
      </c>
    </row>
    <row r="8" spans="1:11" x14ac:dyDescent="0.2">
      <c r="A8" s="3"/>
      <c r="B8" s="5"/>
      <c r="C8" s="12"/>
      <c r="D8" s="13"/>
      <c r="E8" s="14"/>
      <c r="F8" s="15"/>
      <c r="G8" s="15"/>
      <c r="H8" s="16"/>
      <c r="I8" s="14"/>
      <c r="J8" s="16"/>
      <c r="K8" s="13"/>
    </row>
    <row r="9" spans="1:11" x14ac:dyDescent="0.2">
      <c r="A9" s="3"/>
      <c r="B9" s="11" t="s">
        <v>9</v>
      </c>
      <c r="C9" s="17"/>
      <c r="D9" s="18">
        <v>2155262.3544091568</v>
      </c>
      <c r="E9" s="19">
        <v>2208203.0099999998</v>
      </c>
      <c r="F9" s="20">
        <v>2323118.8899999997</v>
      </c>
      <c r="G9" s="20">
        <v>2532190.83</v>
      </c>
      <c r="H9" s="21">
        <v>2595120.63</v>
      </c>
      <c r="I9" s="19">
        <v>2904864.8394587548</v>
      </c>
      <c r="J9" s="21">
        <v>2964765.1286075152</v>
      </c>
      <c r="K9" s="18">
        <f>+J9-D9</f>
        <v>809502.77419835841</v>
      </c>
    </row>
    <row r="10" spans="1:11" s="79" customFormat="1" ht="25.5" x14ac:dyDescent="0.2">
      <c r="A10" s="78"/>
      <c r="B10" s="91" t="s">
        <v>10</v>
      </c>
      <c r="C10" s="92"/>
      <c r="D10" s="93">
        <v>130784.33213814799</v>
      </c>
      <c r="E10" s="94"/>
      <c r="F10" s="95"/>
      <c r="G10" s="95"/>
      <c r="H10" s="96"/>
      <c r="I10" s="94"/>
      <c r="J10" s="96">
        <v>0</v>
      </c>
      <c r="K10" s="97">
        <f>+J10-D10</f>
        <v>-130784.33213814799</v>
      </c>
    </row>
    <row r="11" spans="1:11" x14ac:dyDescent="0.2">
      <c r="A11" s="3"/>
      <c r="B11" s="11" t="s">
        <v>11</v>
      </c>
      <c r="C11" s="22"/>
      <c r="D11" s="23">
        <f>SUM(D9:D10)</f>
        <v>2286046.686547305</v>
      </c>
      <c r="E11" s="24"/>
      <c r="F11" s="25"/>
      <c r="G11" s="25"/>
      <c r="H11" s="26"/>
      <c r="I11" s="24"/>
      <c r="J11" s="27">
        <f>+J9+J10</f>
        <v>2964765.1286075152</v>
      </c>
      <c r="K11" s="28">
        <f>+J11-D11</f>
        <v>678718.44206021028</v>
      </c>
    </row>
    <row r="12" spans="1:11" x14ac:dyDescent="0.2">
      <c r="A12" s="3"/>
      <c r="C12" s="17"/>
      <c r="D12" s="35"/>
      <c r="E12" s="36"/>
      <c r="F12" s="37"/>
      <c r="G12" s="37"/>
      <c r="H12" s="38"/>
      <c r="I12" s="39"/>
      <c r="J12" s="38"/>
      <c r="K12" s="40"/>
    </row>
    <row r="13" spans="1:11" x14ac:dyDescent="0.2">
      <c r="A13" s="3"/>
      <c r="B13" s="11" t="s">
        <v>12</v>
      </c>
      <c r="C13" s="41"/>
      <c r="D13" s="6" t="s">
        <v>13</v>
      </c>
      <c r="E13" s="7">
        <v>2014</v>
      </c>
      <c r="F13" s="8">
        <v>2015</v>
      </c>
      <c r="G13" s="8">
        <v>2016</v>
      </c>
      <c r="H13" s="9">
        <v>2017</v>
      </c>
      <c r="I13" s="7">
        <v>2018</v>
      </c>
      <c r="J13" s="9">
        <v>2019</v>
      </c>
      <c r="K13" s="10" t="s">
        <v>8</v>
      </c>
    </row>
    <row r="14" spans="1:11" x14ac:dyDescent="0.2">
      <c r="A14" s="3"/>
      <c r="B14" s="2" t="s">
        <v>14</v>
      </c>
      <c r="D14" s="42">
        <v>8499</v>
      </c>
      <c r="E14" s="43">
        <v>8551.4166666666661</v>
      </c>
      <c r="F14" s="44">
        <v>8838.75</v>
      </c>
      <c r="G14" s="44">
        <v>9115</v>
      </c>
      <c r="H14" s="45">
        <v>9299</v>
      </c>
      <c r="I14" s="43">
        <v>9443.5492188784738</v>
      </c>
      <c r="J14" s="45">
        <v>9626.0416666666661</v>
      </c>
      <c r="K14" s="42">
        <f>+J14-D14</f>
        <v>1127.0416666666661</v>
      </c>
    </row>
    <row r="15" spans="1:11" x14ac:dyDescent="0.2">
      <c r="A15" s="3"/>
      <c r="B15" s="11" t="s">
        <v>15</v>
      </c>
      <c r="C15" s="11"/>
      <c r="D15" s="29"/>
      <c r="E15" s="30">
        <f>E14/D14-1</f>
        <v>6.167392242224512E-3</v>
      </c>
      <c r="F15" s="31">
        <f t="shared" ref="F15:I15" si="0">F14/E14-1</f>
        <v>3.3600670454213333E-2</v>
      </c>
      <c r="G15" s="31">
        <f t="shared" si="0"/>
        <v>3.1254419459765259E-2</v>
      </c>
      <c r="H15" s="32">
        <f t="shared" si="0"/>
        <v>2.0186505759736795E-2</v>
      </c>
      <c r="I15" s="30">
        <f t="shared" si="0"/>
        <v>1.5544598223300676E-2</v>
      </c>
      <c r="J15" s="32">
        <f>J14/I14-1</f>
        <v>1.9324561513734073E-2</v>
      </c>
      <c r="K15" s="33">
        <f>+K14/D14</f>
        <v>0.13260873828293518</v>
      </c>
    </row>
    <row r="16" spans="1:11" x14ac:dyDescent="0.2">
      <c r="A16" s="3"/>
      <c r="B16" s="11"/>
      <c r="D16" s="46"/>
      <c r="E16" s="47"/>
      <c r="F16" s="48"/>
      <c r="G16" s="48"/>
      <c r="H16" s="49"/>
      <c r="I16" s="47"/>
      <c r="J16" s="34"/>
      <c r="K16" s="29"/>
    </row>
    <row r="17" spans="1:11" x14ac:dyDescent="0.2">
      <c r="A17" s="3"/>
      <c r="B17" s="2" t="s">
        <v>16</v>
      </c>
      <c r="D17" s="18">
        <v>187976750</v>
      </c>
      <c r="E17" s="19">
        <v>189355728.62000003</v>
      </c>
      <c r="F17" s="20">
        <v>193845049.99999997</v>
      </c>
      <c r="G17" s="20">
        <v>202468100.50999999</v>
      </c>
      <c r="H17" s="21">
        <v>196959262.63000003</v>
      </c>
      <c r="I17" s="19">
        <v>203217805.39392859</v>
      </c>
      <c r="J17" s="21">
        <v>222679373.98323724</v>
      </c>
      <c r="K17" s="18">
        <f>+J17-D17</f>
        <v>34702623.983237237</v>
      </c>
    </row>
    <row r="18" spans="1:11" x14ac:dyDescent="0.2">
      <c r="A18" s="3"/>
      <c r="B18" s="11" t="s">
        <v>17</v>
      </c>
      <c r="D18" s="46"/>
      <c r="E18" s="30">
        <f>E17/D17-1</f>
        <v>7.3358998918751084E-3</v>
      </c>
      <c r="F18" s="31">
        <f t="shared" ref="F18:I18" si="1">F17/E17-1</f>
        <v>2.3708400124556661E-2</v>
      </c>
      <c r="G18" s="31">
        <f t="shared" si="1"/>
        <v>4.4484244039247001E-2</v>
      </c>
      <c r="H18" s="32">
        <f t="shared" si="1"/>
        <v>-2.7208423776998281E-2</v>
      </c>
      <c r="I18" s="30">
        <f t="shared" si="1"/>
        <v>3.1775823489376132E-2</v>
      </c>
      <c r="J18" s="32">
        <f>J17/I17-1</f>
        <v>9.5767044386604105E-2</v>
      </c>
      <c r="K18" s="33">
        <f>+K17/D17</f>
        <v>0.18461125635610381</v>
      </c>
    </row>
    <row r="19" spans="1:11" x14ac:dyDescent="0.2">
      <c r="A19" s="3"/>
      <c r="D19" s="35"/>
      <c r="E19" s="36"/>
      <c r="F19" s="37"/>
      <c r="G19" s="37"/>
      <c r="H19" s="38"/>
      <c r="I19" s="39"/>
      <c r="J19" s="38"/>
      <c r="K19" s="40"/>
    </row>
    <row r="20" spans="1:11" x14ac:dyDescent="0.2">
      <c r="A20" s="3"/>
      <c r="B20" s="2" t="s">
        <v>18</v>
      </c>
      <c r="D20" s="42">
        <v>44925</v>
      </c>
      <c r="E20" s="43">
        <v>40558</v>
      </c>
      <c r="F20" s="44">
        <v>43895</v>
      </c>
      <c r="G20" s="44">
        <v>47702</v>
      </c>
      <c r="H20" s="45">
        <v>41660</v>
      </c>
      <c r="I20" s="43">
        <v>52067</v>
      </c>
      <c r="J20" s="45">
        <v>53377</v>
      </c>
      <c r="K20" s="42">
        <f>+J20-D20</f>
        <v>8452</v>
      </c>
    </row>
    <row r="21" spans="1:11" x14ac:dyDescent="0.2">
      <c r="A21" s="3"/>
      <c r="B21" s="11" t="s">
        <v>19</v>
      </c>
      <c r="D21" s="35"/>
      <c r="E21" s="30">
        <f t="shared" ref="E21:I21" si="2">E20/D20-1</f>
        <v>-9.7206455203116326E-2</v>
      </c>
      <c r="F21" s="31">
        <f t="shared" si="2"/>
        <v>8.2277232605157957E-2</v>
      </c>
      <c r="G21" s="31">
        <f t="shared" si="2"/>
        <v>8.6729695865132683E-2</v>
      </c>
      <c r="H21" s="32">
        <f t="shared" si="2"/>
        <v>-0.12666135591799088</v>
      </c>
      <c r="I21" s="30">
        <f t="shared" si="2"/>
        <v>0.24980796927508409</v>
      </c>
      <c r="J21" s="32">
        <f>J20/I20-1</f>
        <v>2.5159890141548402E-2</v>
      </c>
      <c r="K21" s="33">
        <f>+K20/D20</f>
        <v>0.18813578185865332</v>
      </c>
    </row>
    <row r="22" spans="1:11" x14ac:dyDescent="0.2">
      <c r="A22" s="3"/>
      <c r="D22" s="35"/>
      <c r="E22" s="36"/>
      <c r="F22" s="37"/>
      <c r="G22" s="37"/>
      <c r="H22" s="38"/>
      <c r="I22" s="39"/>
      <c r="J22" s="38"/>
      <c r="K22" s="40"/>
    </row>
    <row r="23" spans="1:11" x14ac:dyDescent="0.2">
      <c r="A23" s="3"/>
      <c r="D23" s="35"/>
      <c r="E23" s="36"/>
      <c r="F23" s="37"/>
      <c r="G23" s="37"/>
      <c r="H23" s="38"/>
      <c r="I23" s="39"/>
      <c r="J23" s="38"/>
      <c r="K23" s="40"/>
    </row>
    <row r="24" spans="1:11" x14ac:dyDescent="0.2">
      <c r="A24" s="3"/>
      <c r="B24" s="50" t="s">
        <v>20</v>
      </c>
      <c r="C24" s="51"/>
      <c r="D24" s="52" t="s">
        <v>13</v>
      </c>
      <c r="E24" s="53">
        <v>2014</v>
      </c>
      <c r="F24" s="54">
        <v>2015</v>
      </c>
      <c r="G24" s="54">
        <v>2016</v>
      </c>
      <c r="H24" s="55">
        <v>2017</v>
      </c>
      <c r="I24" s="53">
        <v>2018</v>
      </c>
      <c r="J24" s="55">
        <v>2019</v>
      </c>
      <c r="K24" s="10" t="s">
        <v>8</v>
      </c>
    </row>
    <row r="25" spans="1:11" x14ac:dyDescent="0.2">
      <c r="A25" s="3"/>
      <c r="B25" s="2" t="s">
        <v>21</v>
      </c>
      <c r="C25" s="56"/>
      <c r="D25" s="46"/>
      <c r="E25" s="57">
        <v>0</v>
      </c>
      <c r="F25" s="58">
        <v>1.6E-2</v>
      </c>
      <c r="G25" s="58">
        <v>2.1000000000000001E-2</v>
      </c>
      <c r="H25" s="59">
        <v>1.9E-2</v>
      </c>
      <c r="I25" s="57">
        <v>1.2E-2</v>
      </c>
      <c r="J25" s="59">
        <v>1.7000000000000001E-2</v>
      </c>
      <c r="K25" s="60"/>
    </row>
    <row r="26" spans="1:11" x14ac:dyDescent="0.2">
      <c r="A26" s="3"/>
      <c r="B26" s="2" t="s">
        <v>22</v>
      </c>
      <c r="C26" s="56"/>
      <c r="D26" s="46"/>
      <c r="E26" s="57">
        <v>0</v>
      </c>
      <c r="F26" s="58">
        <v>0</v>
      </c>
      <c r="G26" s="58">
        <v>0</v>
      </c>
      <c r="H26" s="59">
        <v>0</v>
      </c>
      <c r="I26" s="57">
        <v>0</v>
      </c>
      <c r="J26" s="59">
        <v>0</v>
      </c>
      <c r="K26" s="60"/>
    </row>
    <row r="27" spans="1:11" x14ac:dyDescent="0.2">
      <c r="A27" s="3"/>
      <c r="B27" s="2" t="s">
        <v>23</v>
      </c>
      <c r="C27" s="56"/>
      <c r="D27" s="46"/>
      <c r="E27" s="57">
        <v>0</v>
      </c>
      <c r="F27" s="58">
        <v>3.0000000000000001E-3</v>
      </c>
      <c r="G27" s="58">
        <f>+F27</f>
        <v>3.0000000000000001E-3</v>
      </c>
      <c r="H27" s="59">
        <f>+G27</f>
        <v>3.0000000000000001E-3</v>
      </c>
      <c r="I27" s="57">
        <f>+H27</f>
        <v>3.0000000000000001E-3</v>
      </c>
      <c r="J27" s="59">
        <f>+I27</f>
        <v>3.0000000000000001E-3</v>
      </c>
      <c r="K27" s="60"/>
    </row>
    <row r="28" spans="1:11" x14ac:dyDescent="0.2">
      <c r="A28" s="3"/>
      <c r="B28" s="2" t="s">
        <v>24</v>
      </c>
      <c r="C28" s="56"/>
      <c r="D28" s="46"/>
      <c r="E28" s="61">
        <f>E25-E26-E27</f>
        <v>0</v>
      </c>
      <c r="F28" s="62">
        <f t="shared" ref="F28:G28" si="3">F25-F26-F27</f>
        <v>1.3000000000000001E-2</v>
      </c>
      <c r="G28" s="62">
        <f t="shared" si="3"/>
        <v>1.8000000000000002E-2</v>
      </c>
      <c r="H28" s="63">
        <f>H25-H26-H27</f>
        <v>1.6E-2</v>
      </c>
      <c r="I28" s="61">
        <f>I25-I26-I27</f>
        <v>9.0000000000000011E-3</v>
      </c>
      <c r="J28" s="63">
        <f t="shared" ref="J28" si="4">J25-J26-J27</f>
        <v>1.4000000000000002E-2</v>
      </c>
      <c r="K28" s="60"/>
    </row>
    <row r="29" spans="1:11" x14ac:dyDescent="0.2">
      <c r="A29" s="3"/>
      <c r="B29" s="2" t="s">
        <v>25</v>
      </c>
      <c r="C29" s="64">
        <v>0.44850000000000001</v>
      </c>
      <c r="D29" s="13"/>
      <c r="E29" s="57">
        <f t="shared" ref="E29:J29" si="5">E15*$C$29</f>
        <v>2.7660754206376937E-3</v>
      </c>
      <c r="F29" s="58">
        <f t="shared" si="5"/>
        <v>1.5069900698714681E-2</v>
      </c>
      <c r="G29" s="58">
        <f t="shared" si="5"/>
        <v>1.401760712770472E-2</v>
      </c>
      <c r="H29" s="59">
        <f t="shared" si="5"/>
        <v>9.0536478332419526E-3</v>
      </c>
      <c r="I29" s="57">
        <f t="shared" si="5"/>
        <v>6.9717523031503532E-3</v>
      </c>
      <c r="J29" s="59">
        <f t="shared" si="5"/>
        <v>8.6670658389097315E-3</v>
      </c>
      <c r="K29" s="60"/>
    </row>
    <row r="30" spans="1:11" x14ac:dyDescent="0.2">
      <c r="A30" s="3"/>
      <c r="B30" s="2" t="s">
        <v>26</v>
      </c>
      <c r="C30" s="64">
        <v>0.10829999999999999</v>
      </c>
      <c r="D30" s="13"/>
      <c r="E30" s="57">
        <f t="shared" ref="E30:J30" si="6">E18*$C$30</f>
        <v>7.9447795829007417E-4</v>
      </c>
      <c r="F30" s="58">
        <f t="shared" si="6"/>
        <v>2.5676197334894863E-3</v>
      </c>
      <c r="G30" s="58">
        <f t="shared" si="6"/>
        <v>4.81764362945045E-3</v>
      </c>
      <c r="H30" s="59">
        <f t="shared" si="6"/>
        <v>-2.9466722950489137E-3</v>
      </c>
      <c r="I30" s="57">
        <f t="shared" si="6"/>
        <v>3.4413216838994347E-3</v>
      </c>
      <c r="J30" s="59">
        <f t="shared" si="6"/>
        <v>1.0371570907069224E-2</v>
      </c>
      <c r="K30" s="60"/>
    </row>
    <row r="31" spans="1:11" x14ac:dyDescent="0.2">
      <c r="A31" s="3"/>
      <c r="B31" s="2" t="s">
        <v>27</v>
      </c>
      <c r="C31" s="64">
        <v>0.1623</v>
      </c>
      <c r="D31" s="13"/>
      <c r="E31" s="57">
        <f t="shared" ref="E31:J31" si="7">E21*$C$31</f>
        <v>-1.577660767946578E-2</v>
      </c>
      <c r="F31" s="58">
        <f t="shared" si="7"/>
        <v>1.3353594851817136E-2</v>
      </c>
      <c r="G31" s="58">
        <f t="shared" si="7"/>
        <v>1.4076229638911034E-2</v>
      </c>
      <c r="H31" s="59">
        <f t="shared" si="7"/>
        <v>-2.0557138065489922E-2</v>
      </c>
      <c r="I31" s="57">
        <f t="shared" si="7"/>
        <v>4.054383341334615E-2</v>
      </c>
      <c r="J31" s="59">
        <f t="shared" si="7"/>
        <v>4.083450169973306E-3</v>
      </c>
      <c r="K31" s="60"/>
    </row>
    <row r="32" spans="1:11" x14ac:dyDescent="0.2">
      <c r="A32" s="3"/>
      <c r="B32" s="11" t="s">
        <v>28</v>
      </c>
      <c r="C32" s="56"/>
      <c r="D32" s="46"/>
      <c r="E32" s="65">
        <f>E28+E29+E30+E31</f>
        <v>-1.2216054300538012E-2</v>
      </c>
      <c r="F32" s="66">
        <f t="shared" ref="F32:J32" si="8">F28+F29+F30+F31</f>
        <v>4.3991115284021304E-2</v>
      </c>
      <c r="G32" s="66">
        <f t="shared" si="8"/>
        <v>5.0911480396066203E-2</v>
      </c>
      <c r="H32" s="67">
        <f t="shared" si="8"/>
        <v>1.5498374727031181E-3</v>
      </c>
      <c r="I32" s="65">
        <f t="shared" si="8"/>
        <v>5.9956907400395942E-2</v>
      </c>
      <c r="J32" s="67">
        <f t="shared" si="8"/>
        <v>3.7122086915952264E-2</v>
      </c>
      <c r="K32" s="33"/>
    </row>
    <row r="33" spans="1:11" x14ac:dyDescent="0.2">
      <c r="A33" s="3"/>
      <c r="D33" s="68"/>
      <c r="E33" s="14"/>
      <c r="F33" s="15"/>
      <c r="G33" s="15"/>
      <c r="H33" s="16"/>
      <c r="I33" s="14"/>
      <c r="J33" s="16"/>
      <c r="K33" s="13"/>
    </row>
    <row r="34" spans="1:11" x14ac:dyDescent="0.2">
      <c r="A34" s="3"/>
      <c r="B34" s="5"/>
      <c r="C34" s="5"/>
      <c r="D34" s="6" t="s">
        <v>13</v>
      </c>
      <c r="E34" s="7">
        <v>2014</v>
      </c>
      <c r="F34" s="8">
        <v>2015</v>
      </c>
      <c r="G34" s="8">
        <v>2016</v>
      </c>
      <c r="H34" s="9">
        <v>2017</v>
      </c>
      <c r="I34" s="7">
        <v>2018</v>
      </c>
      <c r="J34" s="9">
        <v>2019</v>
      </c>
      <c r="K34" s="10" t="s">
        <v>8</v>
      </c>
    </row>
    <row r="35" spans="1:11" x14ac:dyDescent="0.2">
      <c r="A35" s="3"/>
      <c r="B35" s="5"/>
      <c r="D35" s="13"/>
      <c r="E35" s="14"/>
      <c r="F35" s="15"/>
      <c r="G35" s="15"/>
      <c r="H35" s="16"/>
      <c r="I35" s="14"/>
      <c r="J35" s="16"/>
      <c r="K35" s="13"/>
    </row>
    <row r="36" spans="1:11" ht="13.5" thickBot="1" x14ac:dyDescent="0.25">
      <c r="A36" s="3"/>
      <c r="B36" s="2" t="s">
        <v>29</v>
      </c>
      <c r="D36" s="69">
        <f>+D11</f>
        <v>2286046.686547305</v>
      </c>
      <c r="E36" s="70">
        <f>D36*(1+$E$32)</f>
        <v>2258120.216090878</v>
      </c>
      <c r="F36" s="71">
        <f>E36*(1+$F$32)</f>
        <v>2357457.442842111</v>
      </c>
      <c r="G36" s="71">
        <f>F36*(1+$G$32)</f>
        <v>2477479.0912279272</v>
      </c>
      <c r="H36" s="72">
        <f>G36*(1+$H$32)</f>
        <v>2481318.7811613511</v>
      </c>
      <c r="I36" s="70">
        <f>H36*(1+$I$32)</f>
        <v>2630090.9815543052</v>
      </c>
      <c r="J36" s="72">
        <f>I36*(1+$J$32)</f>
        <v>2727725.4475684264</v>
      </c>
      <c r="K36" s="73">
        <f>+J36-D36</f>
        <v>441678.76102112141</v>
      </c>
    </row>
    <row r="37" spans="1:11" x14ac:dyDescent="0.2">
      <c r="A37" s="3"/>
      <c r="D37" s="74"/>
      <c r="E37" s="74"/>
      <c r="F37" s="74"/>
      <c r="G37" s="74"/>
      <c r="H37" s="74"/>
      <c r="I37" s="74"/>
      <c r="J37" s="74"/>
      <c r="K37" s="74"/>
    </row>
    <row r="38" spans="1:11" x14ac:dyDescent="0.2">
      <c r="A38" s="3"/>
      <c r="B38" s="1"/>
      <c r="C38" s="77"/>
      <c r="D38" s="76"/>
      <c r="E38" s="76"/>
      <c r="F38" s="76"/>
      <c r="G38" s="76"/>
      <c r="H38" s="76"/>
      <c r="I38" s="76"/>
    </row>
    <row r="39" spans="1:11" x14ac:dyDescent="0.2">
      <c r="A39" s="3"/>
      <c r="C39" s="76"/>
      <c r="D39" s="76"/>
      <c r="E39" s="76"/>
      <c r="F39" s="76"/>
      <c r="G39" s="76"/>
      <c r="H39" s="76"/>
      <c r="I39" s="76"/>
    </row>
    <row r="40" spans="1:11" x14ac:dyDescent="0.2">
      <c r="A40" s="3"/>
      <c r="B40" s="75"/>
    </row>
    <row r="41" spans="1:11" x14ac:dyDescent="0.2">
      <c r="A41" s="3"/>
      <c r="B41" s="80"/>
      <c r="D41" s="81"/>
    </row>
    <row r="42" spans="1:11" x14ac:dyDescent="0.2">
      <c r="A42" s="3"/>
      <c r="B42" s="75"/>
      <c r="D42" s="82"/>
    </row>
    <row r="43" spans="1:11" x14ac:dyDescent="0.2">
      <c r="A43" s="3"/>
      <c r="B43" s="80"/>
      <c r="D43" s="81"/>
    </row>
    <row r="44" spans="1:11" x14ac:dyDescent="0.2">
      <c r="A44" s="3"/>
      <c r="B44" s="80"/>
      <c r="D44" s="81"/>
    </row>
    <row r="45" spans="1:11" x14ac:dyDescent="0.2">
      <c r="A45" s="3"/>
      <c r="B45" s="80"/>
      <c r="D45" s="81"/>
    </row>
    <row r="46" spans="1:11" x14ac:dyDescent="0.2">
      <c r="A46" s="3"/>
      <c r="B46" s="80"/>
      <c r="D46" s="81"/>
    </row>
    <row r="47" spans="1:11" x14ac:dyDescent="0.2">
      <c r="A47" s="3"/>
      <c r="B47" s="83"/>
      <c r="D47" s="81"/>
    </row>
    <row r="48" spans="1:11" x14ac:dyDescent="0.2">
      <c r="A48" s="3"/>
      <c r="B48" s="83"/>
      <c r="D48" s="81"/>
    </row>
    <row r="49" spans="1:9" x14ac:dyDescent="0.2">
      <c r="A49" s="3"/>
      <c r="B49" s="83"/>
      <c r="D49" s="81"/>
    </row>
    <row r="50" spans="1:9" x14ac:dyDescent="0.2">
      <c r="A50" s="3"/>
      <c r="B50" s="5"/>
      <c r="D50" s="81"/>
    </row>
    <row r="51" spans="1:9" x14ac:dyDescent="0.2">
      <c r="A51" s="3"/>
      <c r="B51" s="5"/>
      <c r="D51" s="84"/>
      <c r="E51" s="85"/>
    </row>
    <row r="52" spans="1:9" x14ac:dyDescent="0.2">
      <c r="A52" s="3"/>
      <c r="B52" s="11"/>
      <c r="D52" s="86"/>
      <c r="E52" s="86"/>
      <c r="F52" s="86"/>
      <c r="G52" s="86"/>
      <c r="H52" s="86"/>
      <c r="I52" s="86"/>
    </row>
    <row r="53" spans="1:9" x14ac:dyDescent="0.2">
      <c r="A53" s="3"/>
      <c r="B53" s="5"/>
      <c r="C53" s="86"/>
      <c r="D53" s="87"/>
      <c r="E53" s="87"/>
      <c r="F53" s="87"/>
      <c r="G53" s="87"/>
      <c r="H53" s="87"/>
      <c r="I53" s="87"/>
    </row>
    <row r="54" spans="1:9" x14ac:dyDescent="0.2">
      <c r="A54" s="3"/>
      <c r="C54" s="76"/>
      <c r="D54" s="88"/>
      <c r="E54" s="88"/>
      <c r="F54" s="88"/>
      <c r="G54" s="88"/>
      <c r="H54" s="88"/>
      <c r="I54" s="88"/>
    </row>
    <row r="55" spans="1:9" x14ac:dyDescent="0.2">
      <c r="A55" s="3"/>
      <c r="C55" s="76"/>
      <c r="D55" s="88"/>
      <c r="E55" s="88"/>
      <c r="F55" s="88"/>
      <c r="G55" s="88"/>
      <c r="H55" s="88"/>
      <c r="I55" s="88"/>
    </row>
    <row r="56" spans="1:9" x14ac:dyDescent="0.2">
      <c r="A56" s="3"/>
      <c r="C56" s="76"/>
      <c r="D56" s="88"/>
      <c r="E56" s="88"/>
      <c r="F56" s="88"/>
      <c r="G56" s="88"/>
      <c r="H56" s="88"/>
      <c r="I56" s="88"/>
    </row>
    <row r="57" spans="1:9" x14ac:dyDescent="0.2">
      <c r="A57" s="3"/>
      <c r="B57" s="75"/>
      <c r="C57" s="76"/>
      <c r="D57" s="88"/>
      <c r="E57" s="88"/>
      <c r="F57" s="88"/>
      <c r="G57" s="88"/>
      <c r="H57" s="88"/>
      <c r="I57" s="88"/>
    </row>
    <row r="58" spans="1:9" x14ac:dyDescent="0.2">
      <c r="A58" s="3"/>
      <c r="C58" s="76"/>
      <c r="D58" s="88"/>
      <c r="E58" s="88"/>
      <c r="F58" s="88"/>
      <c r="G58" s="88"/>
      <c r="H58" s="88"/>
      <c r="I58" s="88"/>
    </row>
    <row r="59" spans="1:9" x14ac:dyDescent="0.2">
      <c r="A59" s="3"/>
      <c r="C59" s="76"/>
      <c r="D59" s="88"/>
      <c r="E59" s="88"/>
      <c r="F59" s="88"/>
      <c r="G59" s="88"/>
      <c r="H59" s="88"/>
      <c r="I59" s="88"/>
    </row>
    <row r="60" spans="1:9" x14ac:dyDescent="0.2">
      <c r="A60" s="3"/>
      <c r="C60" s="76"/>
      <c r="F60" s="88"/>
      <c r="G60" s="88"/>
      <c r="H60" s="88"/>
      <c r="I60" s="88"/>
    </row>
    <row r="61" spans="1:9" x14ac:dyDescent="0.2">
      <c r="A61" s="3"/>
      <c r="C61" s="76"/>
      <c r="F61" s="88"/>
      <c r="G61" s="88"/>
      <c r="H61" s="88"/>
      <c r="I61" s="88"/>
    </row>
    <row r="62" spans="1:9" x14ac:dyDescent="0.2">
      <c r="A62" s="3"/>
      <c r="C62" s="76"/>
      <c r="F62" s="88"/>
      <c r="G62" s="88"/>
      <c r="H62" s="88"/>
      <c r="I62" s="88"/>
    </row>
    <row r="63" spans="1:9" x14ac:dyDescent="0.2">
      <c r="A63" s="3"/>
      <c r="B63" s="5"/>
      <c r="D63" s="3"/>
      <c r="F63" s="3"/>
      <c r="G63" s="3"/>
      <c r="H63" s="3"/>
      <c r="I63" s="3"/>
    </row>
    <row r="64" spans="1:9" x14ac:dyDescent="0.2">
      <c r="A64" s="3"/>
      <c r="D64" s="89"/>
      <c r="E64" s="89"/>
      <c r="F64" s="89"/>
      <c r="G64" s="89"/>
      <c r="H64" s="89"/>
      <c r="I64" s="89"/>
    </row>
    <row r="65" spans="1:9" x14ac:dyDescent="0.2">
      <c r="A65" s="3"/>
      <c r="D65" s="89"/>
      <c r="E65" s="89"/>
      <c r="F65" s="89"/>
      <c r="G65" s="89"/>
      <c r="H65" s="89"/>
      <c r="I65" s="89"/>
    </row>
    <row r="66" spans="1:9" x14ac:dyDescent="0.2">
      <c r="A66" s="3"/>
      <c r="D66" s="89"/>
      <c r="E66" s="89"/>
      <c r="F66" s="89"/>
      <c r="G66" s="89"/>
      <c r="H66" s="89"/>
      <c r="I66" s="89"/>
    </row>
    <row r="67" spans="1:9" x14ac:dyDescent="0.2">
      <c r="A67" s="3"/>
      <c r="B67" s="75"/>
      <c r="D67" s="89"/>
      <c r="E67" s="89"/>
      <c r="F67" s="89"/>
      <c r="G67" s="89"/>
      <c r="H67" s="89"/>
      <c r="I67" s="89"/>
    </row>
    <row r="68" spans="1:9" x14ac:dyDescent="0.2">
      <c r="A68" s="3"/>
      <c r="D68" s="89"/>
      <c r="E68" s="89"/>
      <c r="F68" s="89"/>
      <c r="G68" s="89"/>
      <c r="H68" s="89"/>
      <c r="I68" s="89"/>
    </row>
    <row r="69" spans="1:9" x14ac:dyDescent="0.2">
      <c r="A69" s="3"/>
      <c r="D69" s="89"/>
      <c r="E69" s="89"/>
      <c r="F69" s="89"/>
      <c r="G69" s="89"/>
      <c r="H69" s="89"/>
      <c r="I69" s="89"/>
    </row>
    <row r="70" spans="1:9" x14ac:dyDescent="0.2">
      <c r="A70" s="3"/>
      <c r="F70" s="76"/>
      <c r="G70" s="76"/>
      <c r="H70" s="76"/>
      <c r="I70" s="76"/>
    </row>
    <row r="71" spans="1:9" x14ac:dyDescent="0.2">
      <c r="A71" s="3"/>
      <c r="C71" s="76"/>
      <c r="D71" s="76"/>
      <c r="E71" s="76"/>
      <c r="F71" s="76"/>
      <c r="G71" s="76"/>
      <c r="H71" s="76"/>
      <c r="I71" s="76"/>
    </row>
    <row r="72" spans="1:9" x14ac:dyDescent="0.2">
      <c r="A72" s="3"/>
      <c r="C72" s="76"/>
      <c r="D72" s="76"/>
      <c r="E72" s="76"/>
      <c r="F72" s="76"/>
      <c r="G72" s="76"/>
      <c r="H72" s="76"/>
      <c r="I72" s="76"/>
    </row>
    <row r="73" spans="1:9" x14ac:dyDescent="0.2">
      <c r="A73" s="3"/>
      <c r="D73" s="15"/>
    </row>
    <row r="74" spans="1:9" x14ac:dyDescent="0.2">
      <c r="A74" s="3"/>
      <c r="B74" s="75"/>
      <c r="D74" s="15"/>
    </row>
    <row r="75" spans="1:9" x14ac:dyDescent="0.2">
      <c r="A75" s="3"/>
      <c r="B75" s="75"/>
      <c r="D75" s="15"/>
    </row>
    <row r="76" spans="1:9" x14ac:dyDescent="0.2">
      <c r="A76" s="3"/>
      <c r="D76" s="15"/>
    </row>
    <row r="77" spans="1:9" x14ac:dyDescent="0.2">
      <c r="A77" s="3"/>
      <c r="D77" s="15"/>
    </row>
    <row r="78" spans="1:9" x14ac:dyDescent="0.2">
      <c r="A78" s="3"/>
      <c r="B78" s="11"/>
      <c r="D78" s="103"/>
      <c r="E78" s="103"/>
      <c r="F78" s="103"/>
      <c r="G78" s="103"/>
      <c r="H78" s="103"/>
    </row>
    <row r="79" spans="1:9" x14ac:dyDescent="0.2">
      <c r="A79" s="3"/>
      <c r="B79" s="5"/>
      <c r="C79" s="86"/>
      <c r="D79" s="90"/>
      <c r="E79" s="90"/>
      <c r="F79" s="90"/>
      <c r="G79" s="90"/>
      <c r="H79" s="90"/>
      <c r="I79" s="90"/>
    </row>
    <row r="80" spans="1:9" x14ac:dyDescent="0.2">
      <c r="A80" s="3"/>
      <c r="C80" s="76"/>
      <c r="D80" s="88"/>
      <c r="E80" s="88"/>
      <c r="F80" s="88"/>
      <c r="G80" s="88"/>
      <c r="H80" s="88"/>
      <c r="I80" s="88"/>
    </row>
    <row r="81" spans="1:9" x14ac:dyDescent="0.2">
      <c r="A81" s="3"/>
      <c r="C81" s="76"/>
      <c r="D81" s="88"/>
      <c r="E81" s="88"/>
      <c r="F81" s="88"/>
      <c r="G81" s="88"/>
      <c r="H81" s="88"/>
      <c r="I81" s="88"/>
    </row>
    <row r="82" spans="1:9" x14ac:dyDescent="0.2">
      <c r="A82" s="3"/>
      <c r="C82" s="76"/>
      <c r="D82" s="56"/>
      <c r="E82" s="56"/>
      <c r="F82" s="56"/>
      <c r="G82" s="56"/>
      <c r="H82" s="56"/>
      <c r="I82" s="56"/>
    </row>
    <row r="83" spans="1:9" x14ac:dyDescent="0.2">
      <c r="A83" s="3"/>
      <c r="C83" s="76"/>
      <c r="D83" s="56"/>
      <c r="E83" s="56"/>
      <c r="F83" s="56"/>
      <c r="G83" s="56"/>
      <c r="H83" s="56"/>
      <c r="I83" s="56"/>
    </row>
    <row r="84" spans="1:9" x14ac:dyDescent="0.2">
      <c r="A84" s="3"/>
      <c r="C84" s="76"/>
      <c r="D84" s="56"/>
      <c r="E84" s="56"/>
      <c r="F84" s="56"/>
      <c r="G84" s="56"/>
      <c r="H84" s="56"/>
      <c r="I84" s="56"/>
    </row>
    <row r="85" spans="1:9" x14ac:dyDescent="0.2">
      <c r="A85" s="3"/>
      <c r="C85" s="76"/>
      <c r="D85" s="56"/>
      <c r="E85" s="56"/>
      <c r="F85" s="56"/>
      <c r="G85" s="56"/>
      <c r="H85" s="56"/>
      <c r="I85" s="56"/>
    </row>
    <row r="86" spans="1:9" x14ac:dyDescent="0.2">
      <c r="A86" s="3"/>
      <c r="C86" s="76"/>
      <c r="D86" s="56"/>
      <c r="E86" s="56"/>
      <c r="F86" s="56"/>
      <c r="G86" s="56"/>
      <c r="H86" s="56"/>
      <c r="I86" s="56"/>
    </row>
    <row r="87" spans="1:9" x14ac:dyDescent="0.2">
      <c r="A87" s="3"/>
      <c r="C87" s="76"/>
      <c r="E87" s="88"/>
      <c r="F87" s="88"/>
      <c r="G87" s="88"/>
      <c r="H87" s="88"/>
      <c r="I87" s="88"/>
    </row>
    <row r="88" spans="1:9" x14ac:dyDescent="0.2">
      <c r="A88" s="3"/>
      <c r="C88" s="76"/>
      <c r="E88" s="88"/>
      <c r="F88" s="88"/>
      <c r="G88" s="88"/>
      <c r="H88" s="88"/>
      <c r="I88" s="88"/>
    </row>
    <row r="89" spans="1:9" x14ac:dyDescent="0.2">
      <c r="A89" s="3"/>
      <c r="C89" s="76"/>
      <c r="E89" s="88"/>
      <c r="F89" s="88"/>
      <c r="G89" s="88"/>
      <c r="H89" s="88"/>
      <c r="I89" s="88"/>
    </row>
    <row r="90" spans="1:9" x14ac:dyDescent="0.2">
      <c r="A90" s="3"/>
      <c r="E90" s="3"/>
      <c r="F90" s="3"/>
      <c r="G90" s="3"/>
      <c r="H90" s="3"/>
      <c r="I90" s="3"/>
    </row>
    <row r="91" spans="1:9" x14ac:dyDescent="0.2">
      <c r="A91" s="3"/>
      <c r="E91" s="3"/>
      <c r="F91" s="3"/>
      <c r="G91" s="3"/>
      <c r="H91" s="3"/>
      <c r="I91" s="3"/>
    </row>
    <row r="92" spans="1:9" x14ac:dyDescent="0.2">
      <c r="A92" s="3"/>
      <c r="B92" s="5"/>
      <c r="E92" s="3"/>
      <c r="F92" s="3"/>
      <c r="G92" s="3"/>
      <c r="H92" s="3"/>
      <c r="I92" s="3"/>
    </row>
    <row r="93" spans="1:9" x14ac:dyDescent="0.2">
      <c r="A93" s="3"/>
      <c r="D93" s="89"/>
      <c r="E93" s="89"/>
      <c r="F93" s="89"/>
      <c r="G93" s="89"/>
      <c r="H93" s="89"/>
      <c r="I93" s="89"/>
    </row>
    <row r="94" spans="1:9" x14ac:dyDescent="0.2">
      <c r="A94" s="3"/>
      <c r="D94" s="89"/>
      <c r="E94" s="89"/>
      <c r="F94" s="89"/>
      <c r="G94" s="89"/>
      <c r="H94" s="89"/>
      <c r="I94" s="89"/>
    </row>
    <row r="95" spans="1:9" x14ac:dyDescent="0.2">
      <c r="A95" s="3"/>
      <c r="D95" s="89"/>
      <c r="E95" s="89"/>
      <c r="F95" s="89"/>
      <c r="G95" s="89"/>
      <c r="H95" s="89"/>
      <c r="I95" s="89"/>
    </row>
    <row r="96" spans="1:9" x14ac:dyDescent="0.2">
      <c r="A96" s="3"/>
      <c r="D96" s="89"/>
      <c r="E96" s="89"/>
      <c r="F96" s="89"/>
      <c r="G96" s="89"/>
      <c r="H96" s="89"/>
      <c r="I96" s="89"/>
    </row>
    <row r="97" spans="1:9" x14ac:dyDescent="0.2">
      <c r="A97" s="3"/>
      <c r="D97" s="89"/>
      <c r="E97" s="89"/>
      <c r="F97" s="89"/>
      <c r="G97" s="89"/>
      <c r="H97" s="89"/>
      <c r="I97" s="89"/>
    </row>
    <row r="98" spans="1:9" x14ac:dyDescent="0.2">
      <c r="A98" s="3"/>
      <c r="F98" s="76"/>
      <c r="G98" s="76"/>
      <c r="H98" s="76"/>
      <c r="I98" s="76"/>
    </row>
    <row r="99" spans="1:9" x14ac:dyDescent="0.2">
      <c r="A99" s="3"/>
      <c r="C99" s="76"/>
      <c r="D99" s="76"/>
      <c r="E99" s="76"/>
      <c r="F99" s="76"/>
      <c r="G99" s="76"/>
      <c r="H99" s="76"/>
      <c r="I99" s="76"/>
    </row>
    <row r="100" spans="1:9" x14ac:dyDescent="0.2">
      <c r="A100" s="3"/>
      <c r="C100" s="76"/>
      <c r="D100" s="76"/>
      <c r="E100" s="76"/>
      <c r="F100" s="76"/>
      <c r="G100" s="76"/>
      <c r="H100" s="76"/>
      <c r="I100" s="76"/>
    </row>
    <row r="101" spans="1:9" x14ac:dyDescent="0.2">
      <c r="A101" s="3"/>
    </row>
    <row r="102" spans="1:9" x14ac:dyDescent="0.2">
      <c r="A102" s="3"/>
    </row>
    <row r="103" spans="1:9" x14ac:dyDescent="0.2">
      <c r="A103" s="3"/>
    </row>
  </sheetData>
  <mergeCells count="8">
    <mergeCell ref="A1:J1"/>
    <mergeCell ref="A2:J2"/>
    <mergeCell ref="A3:J3"/>
    <mergeCell ref="E6:H6"/>
    <mergeCell ref="I6:J6"/>
    <mergeCell ref="D78:H78"/>
    <mergeCell ref="A4:B4"/>
    <mergeCell ref="A5:B5"/>
  </mergeCells>
  <printOptions horizontalCentered="1"/>
  <pageMargins left="0.39370078740157483" right="0.39370078740157483" top="0.39370078740157483" bottom="0.39370078740157483" header="0.19685039370078741" footer="0.19685039370078741"/>
  <pageSetup scale="81" orientation="landscape"/>
  <headerFooter>
    <oddFooter>&amp;L&amp;Z&amp;F&amp;R&amp;D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itlesOfParts>
    <vt:vector size="2" baseType="lpstr">
      <vt:lpstr>Table 10 - OM&amp;A Growth</vt:lpstr>
      <vt:lpstr>'Table 10 - OM&amp;A Growth'!Print_Area</vt:lpstr>
    </vt:vector>
  </TitlesOfParts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/>
</file>