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2475" yWindow="465" windowWidth="28035" windowHeight="15600" tabRatio="855" activeTab="5"/>
  </bookViews>
  <sheets>
    <sheet name="Contents" sheetId="62" r:id="rId1"/>
    <sheet name="Instructions" sheetId="87" r:id="rId2"/>
    <sheet name="LRAMVA Checklist Schematic" sheetId="63" r:id="rId3"/>
    <sheet name="DropDownList" sheetId="80" state="hidden" r:id="rId4"/>
    <sheet name="1-a.  Summary of Changes" sheetId="83" r:id="rId5"/>
    <sheet name="1.  LRAMVA Summary" sheetId="4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 name="kWh Check vs IESO" sheetId="89" r:id="rId15"/>
    <sheet name="kW Check vs IESO" sheetId="88" r:id="rId16"/>
  </sheets>
  <externalReferences>
    <externalReference r:id="rId17"/>
  </externalReferences>
  <definedNames>
    <definedName name="_xlnm._FilterDatabase" localSheetId="12" hidden="1">'7.  Persistence Report'!$C$26:$BT$192</definedName>
    <definedName name="_xlnm._FilterDatabase" localSheetId="3" hidden="1">DropDownList!$A$1:$A$40</definedName>
    <definedName name="_xlnm.Print_Area" localSheetId="5">'1.  LRAMVA Summary'!$A$1:$R$107</definedName>
    <definedName name="_xlnm.Print_Area" localSheetId="6">'2. LRAMVA Threshold'!$A$1:$R$62</definedName>
    <definedName name="_xlnm.Print_Area" localSheetId="7">'3.  Distribution Rates'!$A$1:$P$134</definedName>
    <definedName name="_xlnm.Print_Area" localSheetId="9">'4.  2011-2014 LRAM'!$B$19:$AM$531</definedName>
    <definedName name="_xlnm.Print_Area" localSheetId="10">'5.  2015-2020 LRAM'!$B$34:$AM$578</definedName>
    <definedName name="_xlnm.Print_Area" localSheetId="11">'6.  Carrying Charges'!$A$1:$X$164</definedName>
    <definedName name="_xlnm.Print_Area" localSheetId="12">'7.  Persistence Report'!$A$1:$BT$53</definedName>
    <definedName name="_xlnm.Print_Area" localSheetId="0">Contents!$A$1:$D$27</definedName>
    <definedName name="_xlnm.Print_Area" localSheetId="2">'LRAMVA Checklist Schematic'!$A$1:$H$31</definedName>
    <definedName name="_xlnm.Print_Titles" localSheetId="9">'4.  2011-2014 LRAM'!$B:$B</definedName>
    <definedName name="_xlnm.Print_Titles" localSheetId="10">'5.  2015-2020 LRAM'!$399:$401</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4525"/>
  <pivotCaches>
    <pivotCache cacheId="0" r:id="rId18"/>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31" i="44" l="1"/>
  <c r="G31" i="44"/>
  <c r="F31" i="44"/>
  <c r="E31" i="44"/>
  <c r="D31" i="44"/>
  <c r="AC383" i="79" l="1"/>
  <c r="AB383" i="79"/>
  <c r="AA383" i="79"/>
  <c r="Z383" i="79"/>
  <c r="AC382" i="79"/>
  <c r="AB382" i="79"/>
  <c r="AA382" i="79"/>
  <c r="Z382" i="79"/>
  <c r="Y383" i="79"/>
  <c r="Y382" i="79"/>
  <c r="E37" i="85" l="1"/>
  <c r="G37" i="85"/>
  <c r="E29" i="85"/>
  <c r="G29" i="85"/>
  <c r="E23" i="85"/>
  <c r="E21" i="85"/>
  <c r="G21" i="85"/>
  <c r="H22" i="85"/>
  <c r="C40" i="85"/>
  <c r="E40" i="85"/>
  <c r="C39" i="85"/>
  <c r="E39" i="85"/>
  <c r="C38" i="85"/>
  <c r="E38" i="85"/>
  <c r="G38" i="85"/>
  <c r="C32" i="85"/>
  <c r="E32" i="85"/>
  <c r="C31" i="85"/>
  <c r="E31" i="85"/>
  <c r="C30" i="85"/>
  <c r="E30" i="85"/>
  <c r="C24" i="85"/>
  <c r="E24" i="85"/>
  <c r="C23" i="85"/>
  <c r="C22" i="85"/>
  <c r="E22" i="85"/>
  <c r="I22" i="85"/>
  <c r="H23" i="85"/>
  <c r="G24" i="85"/>
  <c r="G31" i="85"/>
  <c r="G39" i="85"/>
  <c r="G30" i="85"/>
  <c r="G23" i="85"/>
  <c r="G22" i="85"/>
  <c r="G32" i="85"/>
  <c r="G40" i="85"/>
  <c r="G41" i="85"/>
  <c r="H24" i="85"/>
  <c r="I24" i="85"/>
  <c r="I23" i="85"/>
  <c r="G25" i="85"/>
  <c r="G33" i="85"/>
  <c r="G43" i="85"/>
  <c r="I25" i="85"/>
  <c r="Y289" i="79"/>
  <c r="C47" i="47"/>
  <c r="C48" i="47"/>
  <c r="C23" i="89"/>
  <c r="I12" i="89"/>
  <c r="H12" i="89"/>
  <c r="I12" i="88"/>
  <c r="H12" i="88"/>
  <c r="E20" i="88"/>
  <c r="E20" i="89"/>
  <c r="D20" i="88"/>
  <c r="D20" i="89"/>
  <c r="C20" i="89"/>
  <c r="F20" i="88"/>
  <c r="F20" i="89"/>
  <c r="F61" i="79"/>
  <c r="G61" i="79"/>
  <c r="H61" i="79"/>
  <c r="I61" i="79"/>
  <c r="J61" i="79"/>
  <c r="K61" i="79"/>
  <c r="L61" i="79"/>
  <c r="M61" i="79"/>
  <c r="E61" i="79"/>
  <c r="I301" i="79"/>
  <c r="I304" i="79"/>
  <c r="H317" i="79"/>
  <c r="K289" i="79"/>
  <c r="E288" i="79"/>
  <c r="F288" i="79"/>
  <c r="G288" i="79"/>
  <c r="H288" i="79"/>
  <c r="I288" i="79"/>
  <c r="J288" i="79"/>
  <c r="K288" i="79"/>
  <c r="L288" i="79"/>
  <c r="M288" i="79"/>
  <c r="E291" i="79"/>
  <c r="F291" i="79"/>
  <c r="G291" i="79"/>
  <c r="H291" i="79"/>
  <c r="I291" i="79"/>
  <c r="J291" i="79"/>
  <c r="K291" i="79"/>
  <c r="L291" i="79"/>
  <c r="M291" i="79"/>
  <c r="E301" i="79"/>
  <c r="F301" i="79"/>
  <c r="G301" i="79"/>
  <c r="H301" i="79"/>
  <c r="J301" i="79"/>
  <c r="K301" i="79"/>
  <c r="L301" i="79"/>
  <c r="M301" i="79"/>
  <c r="E304" i="79"/>
  <c r="F304" i="79"/>
  <c r="G304" i="79"/>
  <c r="H304" i="79"/>
  <c r="J304" i="79"/>
  <c r="K304" i="79"/>
  <c r="L304" i="79"/>
  <c r="M304" i="79"/>
  <c r="E310" i="79"/>
  <c r="F310" i="79"/>
  <c r="G310" i="79"/>
  <c r="H310" i="79"/>
  <c r="I310" i="79"/>
  <c r="J310" i="79"/>
  <c r="K310" i="79"/>
  <c r="L310" i="79"/>
  <c r="M310" i="79"/>
  <c r="E332" i="79"/>
  <c r="F332" i="79"/>
  <c r="G332" i="79"/>
  <c r="H332" i="79"/>
  <c r="I332" i="79"/>
  <c r="J332" i="79"/>
  <c r="K332" i="79"/>
  <c r="L332" i="79"/>
  <c r="M332" i="79"/>
  <c r="E280" i="79"/>
  <c r="F280" i="79"/>
  <c r="G280" i="79"/>
  <c r="H280" i="79"/>
  <c r="I280" i="79"/>
  <c r="J280" i="79"/>
  <c r="K280" i="79"/>
  <c r="L280" i="79"/>
  <c r="M280" i="79"/>
  <c r="E289" i="79"/>
  <c r="F289" i="79"/>
  <c r="G289" i="79"/>
  <c r="H289" i="79"/>
  <c r="I289" i="79"/>
  <c r="J289" i="79"/>
  <c r="L289" i="79"/>
  <c r="M289" i="79"/>
  <c r="E292" i="79"/>
  <c r="F292" i="79"/>
  <c r="G292" i="79"/>
  <c r="H292" i="79"/>
  <c r="I292" i="79"/>
  <c r="J292" i="79"/>
  <c r="K292" i="79"/>
  <c r="L292" i="79"/>
  <c r="M292" i="79"/>
  <c r="E302" i="79"/>
  <c r="F302" i="79"/>
  <c r="G302" i="79"/>
  <c r="H302" i="79"/>
  <c r="I302" i="79"/>
  <c r="J302" i="79"/>
  <c r="K302" i="79"/>
  <c r="L302" i="79"/>
  <c r="M302" i="79"/>
  <c r="E305" i="79"/>
  <c r="F305" i="79"/>
  <c r="G305" i="79"/>
  <c r="H305" i="79"/>
  <c r="I305" i="79"/>
  <c r="J305" i="79"/>
  <c r="K305" i="79"/>
  <c r="L305" i="79"/>
  <c r="M305" i="79"/>
  <c r="E311" i="79"/>
  <c r="F311" i="79"/>
  <c r="G311" i="79"/>
  <c r="H311" i="79"/>
  <c r="I311" i="79"/>
  <c r="J311" i="79"/>
  <c r="K311" i="79"/>
  <c r="L311" i="79"/>
  <c r="M311" i="79"/>
  <c r="E317" i="79"/>
  <c r="F317" i="79"/>
  <c r="G317" i="79"/>
  <c r="I317" i="79"/>
  <c r="J317" i="79"/>
  <c r="K317" i="79"/>
  <c r="L317" i="79"/>
  <c r="M317" i="79"/>
  <c r="E323" i="79"/>
  <c r="F323" i="79"/>
  <c r="G323" i="79"/>
  <c r="H323" i="79"/>
  <c r="I323" i="79"/>
  <c r="J323" i="79"/>
  <c r="K323" i="79"/>
  <c r="L323" i="79"/>
  <c r="M323" i="79"/>
  <c r="H378" i="79"/>
  <c r="M378" i="79"/>
  <c r="I378" i="79"/>
  <c r="J378" i="79"/>
  <c r="E378" i="79"/>
  <c r="F10" i="89"/>
  <c r="F378" i="79"/>
  <c r="L378" i="79"/>
  <c r="G378" i="79"/>
  <c r="K378" i="79"/>
  <c r="P121" i="79"/>
  <c r="Q121" i="79"/>
  <c r="R121" i="79"/>
  <c r="S121" i="79"/>
  <c r="T121" i="79"/>
  <c r="U121" i="79"/>
  <c r="V121" i="79"/>
  <c r="W121" i="79"/>
  <c r="X121" i="79"/>
  <c r="P44" i="79"/>
  <c r="Q44" i="79"/>
  <c r="R44" i="79"/>
  <c r="S44" i="79"/>
  <c r="T44" i="79"/>
  <c r="U44" i="79"/>
  <c r="V44" i="79"/>
  <c r="W44" i="79"/>
  <c r="X44" i="79"/>
  <c r="P38" i="79"/>
  <c r="Q38" i="79"/>
  <c r="R38" i="79"/>
  <c r="S38" i="79"/>
  <c r="T38" i="79"/>
  <c r="U38" i="79"/>
  <c r="V38" i="79"/>
  <c r="W38" i="79"/>
  <c r="X38" i="79"/>
  <c r="P41" i="79"/>
  <c r="Q41" i="79"/>
  <c r="R41" i="79"/>
  <c r="S41" i="79"/>
  <c r="T41" i="79"/>
  <c r="U41" i="79"/>
  <c r="V41" i="79"/>
  <c r="W41" i="79"/>
  <c r="X41" i="79"/>
  <c r="P47" i="79"/>
  <c r="Q47" i="79"/>
  <c r="R47" i="79"/>
  <c r="S47" i="79"/>
  <c r="T47" i="79"/>
  <c r="U47" i="79"/>
  <c r="V47" i="79"/>
  <c r="W47" i="79"/>
  <c r="X47" i="79"/>
  <c r="P57" i="79"/>
  <c r="Q57" i="79"/>
  <c r="R57" i="79"/>
  <c r="S57" i="79"/>
  <c r="T57" i="79"/>
  <c r="U57" i="79"/>
  <c r="V57" i="79"/>
  <c r="W57" i="79"/>
  <c r="X57" i="79"/>
  <c r="P60" i="79"/>
  <c r="Q60" i="79"/>
  <c r="R60" i="79"/>
  <c r="S60" i="79"/>
  <c r="T60" i="79"/>
  <c r="U60" i="79"/>
  <c r="V60" i="79"/>
  <c r="W60" i="79"/>
  <c r="X60" i="79"/>
  <c r="P76" i="79"/>
  <c r="Q76" i="79"/>
  <c r="R76" i="79"/>
  <c r="S76" i="79"/>
  <c r="T76" i="79"/>
  <c r="U76" i="79"/>
  <c r="V76" i="79"/>
  <c r="W76" i="79"/>
  <c r="X76" i="79"/>
  <c r="P80" i="79"/>
  <c r="Q80" i="79"/>
  <c r="R80" i="79"/>
  <c r="S80" i="79"/>
  <c r="T80" i="79"/>
  <c r="U80" i="79"/>
  <c r="V80" i="79"/>
  <c r="W80" i="79"/>
  <c r="X80" i="79"/>
  <c r="P119" i="79"/>
  <c r="Q119" i="79"/>
  <c r="R119" i="79"/>
  <c r="S119" i="79"/>
  <c r="T119" i="79"/>
  <c r="U119" i="79"/>
  <c r="V119" i="79"/>
  <c r="W119" i="79"/>
  <c r="X119" i="79"/>
  <c r="P39" i="79"/>
  <c r="Q39" i="79"/>
  <c r="R39" i="79"/>
  <c r="S39" i="79"/>
  <c r="T39" i="79"/>
  <c r="U39" i="79"/>
  <c r="V39" i="79"/>
  <c r="W39" i="79"/>
  <c r="X39" i="79"/>
  <c r="P42" i="79"/>
  <c r="Q42" i="79"/>
  <c r="R42" i="79"/>
  <c r="S42" i="79"/>
  <c r="T42" i="79"/>
  <c r="U42" i="79"/>
  <c r="V42" i="79"/>
  <c r="W42" i="79"/>
  <c r="X42" i="79"/>
  <c r="P48" i="79"/>
  <c r="Q48" i="79"/>
  <c r="R48" i="79"/>
  <c r="S48" i="79"/>
  <c r="T48" i="79"/>
  <c r="U48" i="79"/>
  <c r="V48" i="79"/>
  <c r="W48" i="79"/>
  <c r="X48" i="79"/>
  <c r="P55" i="79"/>
  <c r="Q55" i="79"/>
  <c r="R55" i="79"/>
  <c r="S55" i="79"/>
  <c r="T55" i="79"/>
  <c r="U55" i="79"/>
  <c r="V55" i="79"/>
  <c r="W55" i="79"/>
  <c r="X55" i="79"/>
  <c r="P64" i="79"/>
  <c r="Q64" i="79"/>
  <c r="R64" i="79"/>
  <c r="S64" i="79"/>
  <c r="T64" i="79"/>
  <c r="U64" i="79"/>
  <c r="V64" i="79"/>
  <c r="W64" i="79"/>
  <c r="X64" i="79"/>
  <c r="P67" i="79"/>
  <c r="Q67" i="79"/>
  <c r="R67" i="79"/>
  <c r="S67" i="79"/>
  <c r="T67" i="79"/>
  <c r="U67" i="79"/>
  <c r="V67" i="79"/>
  <c r="W67" i="79"/>
  <c r="X67" i="79"/>
  <c r="P61" i="79"/>
  <c r="Q61" i="79"/>
  <c r="R61" i="79"/>
  <c r="S61" i="79"/>
  <c r="T61" i="79"/>
  <c r="U61" i="79"/>
  <c r="V61" i="79"/>
  <c r="W61" i="79"/>
  <c r="X61" i="79"/>
  <c r="O288" i="79"/>
  <c r="P288" i="79"/>
  <c r="Q288" i="79"/>
  <c r="R288" i="79"/>
  <c r="S288" i="79"/>
  <c r="T288" i="79"/>
  <c r="U288" i="79"/>
  <c r="V288" i="79"/>
  <c r="W288" i="79"/>
  <c r="X288" i="79"/>
  <c r="O291" i="79"/>
  <c r="P291" i="79"/>
  <c r="Q291" i="79"/>
  <c r="R291" i="79"/>
  <c r="S291" i="79"/>
  <c r="T291" i="79"/>
  <c r="U291" i="79"/>
  <c r="V291" i="79"/>
  <c r="W291" i="79"/>
  <c r="X291" i="79"/>
  <c r="O301" i="79"/>
  <c r="P301" i="79"/>
  <c r="Q301" i="79"/>
  <c r="R301" i="79"/>
  <c r="S301" i="79"/>
  <c r="T301" i="79"/>
  <c r="U301" i="79"/>
  <c r="V301" i="79"/>
  <c r="W301" i="79"/>
  <c r="X301" i="79"/>
  <c r="O304" i="79"/>
  <c r="P304" i="79"/>
  <c r="Q304" i="79"/>
  <c r="R304" i="79"/>
  <c r="S304" i="79"/>
  <c r="T304" i="79"/>
  <c r="U304" i="79"/>
  <c r="V304" i="79"/>
  <c r="W304" i="79"/>
  <c r="X304" i="79"/>
  <c r="O310" i="79"/>
  <c r="P310" i="79"/>
  <c r="Q310" i="79"/>
  <c r="R310" i="79"/>
  <c r="S310" i="79"/>
  <c r="T310" i="79"/>
  <c r="U310" i="79"/>
  <c r="V310" i="79"/>
  <c r="W310" i="79"/>
  <c r="X310" i="79"/>
  <c r="O332" i="79"/>
  <c r="P332" i="79"/>
  <c r="Q332" i="79"/>
  <c r="R332" i="79"/>
  <c r="S332" i="79"/>
  <c r="T332" i="79"/>
  <c r="U332" i="79"/>
  <c r="V332" i="79"/>
  <c r="W332" i="79"/>
  <c r="X332" i="79"/>
  <c r="O289" i="79"/>
  <c r="P289" i="79"/>
  <c r="Q289" i="79"/>
  <c r="R289" i="79"/>
  <c r="S289" i="79"/>
  <c r="T289" i="79"/>
  <c r="U289" i="79"/>
  <c r="V289" i="79"/>
  <c r="W289" i="79"/>
  <c r="X289" i="79"/>
  <c r="O292" i="79"/>
  <c r="P292" i="79"/>
  <c r="Q292" i="79"/>
  <c r="R292" i="79"/>
  <c r="S292" i="79"/>
  <c r="T292" i="79"/>
  <c r="U292" i="79"/>
  <c r="V292" i="79"/>
  <c r="W292" i="79"/>
  <c r="X292" i="79"/>
  <c r="O302" i="79"/>
  <c r="P302" i="79"/>
  <c r="Q302" i="79"/>
  <c r="R302" i="79"/>
  <c r="S302" i="79"/>
  <c r="T302" i="79"/>
  <c r="U302" i="79"/>
  <c r="V302" i="79"/>
  <c r="W302" i="79"/>
  <c r="X302" i="79"/>
  <c r="O305" i="79"/>
  <c r="P305" i="79"/>
  <c r="Q305" i="79"/>
  <c r="R305" i="79"/>
  <c r="S305" i="79"/>
  <c r="T305" i="79"/>
  <c r="U305" i="79"/>
  <c r="V305" i="79"/>
  <c r="W305" i="79"/>
  <c r="X305" i="79"/>
  <c r="O311" i="79"/>
  <c r="P311" i="79"/>
  <c r="Q311" i="79"/>
  <c r="R311" i="79"/>
  <c r="S311" i="79"/>
  <c r="T311" i="79"/>
  <c r="U311" i="79"/>
  <c r="V311" i="79"/>
  <c r="W311" i="79"/>
  <c r="X311" i="79"/>
  <c r="O317" i="79"/>
  <c r="P317" i="79"/>
  <c r="Q317" i="79"/>
  <c r="R317" i="79"/>
  <c r="S317" i="79"/>
  <c r="T317" i="79"/>
  <c r="U317" i="79"/>
  <c r="V317" i="79"/>
  <c r="W317" i="79"/>
  <c r="X317" i="79"/>
  <c r="O323" i="79"/>
  <c r="P323" i="79"/>
  <c r="Q323" i="79"/>
  <c r="R323" i="79"/>
  <c r="S323" i="79"/>
  <c r="T323" i="79"/>
  <c r="U323" i="79"/>
  <c r="V323" i="79"/>
  <c r="W323" i="79"/>
  <c r="X323" i="79"/>
  <c r="Q471" i="79"/>
  <c r="O474" i="79"/>
  <c r="P474" i="79"/>
  <c r="Q474" i="79"/>
  <c r="R474" i="79"/>
  <c r="S474" i="79"/>
  <c r="T474" i="79"/>
  <c r="U474" i="79"/>
  <c r="V474" i="79"/>
  <c r="W474" i="79"/>
  <c r="X474" i="79"/>
  <c r="O480" i="79"/>
  <c r="P480" i="79"/>
  <c r="Q480" i="79"/>
  <c r="R480" i="79"/>
  <c r="S480" i="79"/>
  <c r="T480" i="79"/>
  <c r="U480" i="79"/>
  <c r="V480" i="79"/>
  <c r="W480" i="79"/>
  <c r="X480" i="79"/>
  <c r="O484" i="79"/>
  <c r="P484" i="79"/>
  <c r="Q484" i="79"/>
  <c r="R484" i="79"/>
  <c r="S484" i="79"/>
  <c r="T484" i="79"/>
  <c r="U484" i="79"/>
  <c r="V484" i="79"/>
  <c r="W484" i="79"/>
  <c r="X484" i="79"/>
  <c r="O487" i="79"/>
  <c r="P487" i="79"/>
  <c r="Q487" i="79"/>
  <c r="R487" i="79"/>
  <c r="S487" i="79"/>
  <c r="T487" i="79"/>
  <c r="U487" i="79"/>
  <c r="V487" i="79"/>
  <c r="W487" i="79"/>
  <c r="X487" i="79"/>
  <c r="O490" i="79"/>
  <c r="P490" i="79"/>
  <c r="Q490" i="79"/>
  <c r="R490" i="79"/>
  <c r="S490" i="79"/>
  <c r="T490" i="79"/>
  <c r="U490" i="79"/>
  <c r="V490" i="79"/>
  <c r="W490" i="79"/>
  <c r="X490" i="79"/>
  <c r="O493" i="79"/>
  <c r="P493" i="79"/>
  <c r="Q493" i="79"/>
  <c r="R493" i="79"/>
  <c r="S493" i="79"/>
  <c r="T493" i="79"/>
  <c r="U493" i="79"/>
  <c r="V493" i="79"/>
  <c r="W493" i="79"/>
  <c r="X493" i="79"/>
  <c r="O505" i="79"/>
  <c r="P505" i="79"/>
  <c r="Q505" i="79"/>
  <c r="R505" i="79"/>
  <c r="S505" i="79"/>
  <c r="T505" i="79"/>
  <c r="U505" i="79"/>
  <c r="V505" i="79"/>
  <c r="W505" i="79"/>
  <c r="X505" i="79"/>
  <c r="O515" i="79"/>
  <c r="P515" i="79"/>
  <c r="Q515" i="79"/>
  <c r="R515" i="79"/>
  <c r="S515" i="79"/>
  <c r="T515" i="79"/>
  <c r="U515" i="79"/>
  <c r="V515" i="79"/>
  <c r="W515" i="79"/>
  <c r="X515" i="79"/>
  <c r="O519" i="79"/>
  <c r="P519" i="79"/>
  <c r="Q519" i="79"/>
  <c r="R519" i="79"/>
  <c r="S519" i="79"/>
  <c r="T519" i="79"/>
  <c r="U519" i="79"/>
  <c r="V519" i="79"/>
  <c r="W519" i="79"/>
  <c r="X519" i="79"/>
  <c r="O44" i="79"/>
  <c r="O38" i="79"/>
  <c r="O41" i="79"/>
  <c r="O47" i="79"/>
  <c r="O57" i="79"/>
  <c r="O60" i="79"/>
  <c r="O76" i="79"/>
  <c r="O80" i="79"/>
  <c r="O119" i="79"/>
  <c r="O39" i="79"/>
  <c r="O42" i="79"/>
  <c r="O48" i="79"/>
  <c r="O55" i="79"/>
  <c r="O64" i="79"/>
  <c r="O67" i="79"/>
  <c r="O61" i="79"/>
  <c r="E121" i="79"/>
  <c r="F121" i="79"/>
  <c r="G121" i="79"/>
  <c r="H121" i="79"/>
  <c r="I121" i="79"/>
  <c r="J121" i="79"/>
  <c r="K121" i="79"/>
  <c r="L121" i="79"/>
  <c r="M121" i="79"/>
  <c r="E44" i="79"/>
  <c r="F44" i="79"/>
  <c r="G44" i="79"/>
  <c r="H44" i="79"/>
  <c r="I44" i="79"/>
  <c r="J44" i="79"/>
  <c r="K44" i="79"/>
  <c r="L44" i="79"/>
  <c r="M44" i="79"/>
  <c r="E38" i="79"/>
  <c r="F38" i="79"/>
  <c r="G38" i="79"/>
  <c r="H38" i="79"/>
  <c r="I38" i="79"/>
  <c r="J38" i="79"/>
  <c r="K38" i="79"/>
  <c r="L38" i="79"/>
  <c r="M38" i="79"/>
  <c r="E41" i="79"/>
  <c r="F41" i="79"/>
  <c r="G41" i="79"/>
  <c r="H41" i="79"/>
  <c r="I41" i="79"/>
  <c r="J41" i="79"/>
  <c r="K41" i="79"/>
  <c r="L41" i="79"/>
  <c r="M41" i="79"/>
  <c r="E47" i="79"/>
  <c r="F47" i="79"/>
  <c r="G47" i="79"/>
  <c r="H47" i="79"/>
  <c r="I47" i="79"/>
  <c r="J47" i="79"/>
  <c r="K47" i="79"/>
  <c r="L47" i="79"/>
  <c r="M47" i="79"/>
  <c r="E57" i="79"/>
  <c r="F57" i="79"/>
  <c r="G57" i="79"/>
  <c r="H57" i="79"/>
  <c r="I57" i="79"/>
  <c r="J57" i="79"/>
  <c r="K57" i="79"/>
  <c r="L57" i="79"/>
  <c r="M57" i="79"/>
  <c r="E60" i="79"/>
  <c r="F60" i="79"/>
  <c r="G60" i="79"/>
  <c r="H60" i="79"/>
  <c r="I60" i="79"/>
  <c r="J60" i="79"/>
  <c r="K60" i="79"/>
  <c r="L60" i="79"/>
  <c r="M60" i="79"/>
  <c r="E76" i="79"/>
  <c r="F76" i="79"/>
  <c r="G76" i="79"/>
  <c r="H76" i="79"/>
  <c r="I76" i="79"/>
  <c r="J76" i="79"/>
  <c r="K76" i="79"/>
  <c r="L76" i="79"/>
  <c r="M76" i="79"/>
  <c r="E80" i="79"/>
  <c r="F80" i="79"/>
  <c r="G80" i="79"/>
  <c r="H80" i="79"/>
  <c r="I80" i="79"/>
  <c r="J80" i="79"/>
  <c r="K80" i="79"/>
  <c r="L80" i="79"/>
  <c r="M80" i="79"/>
  <c r="E119" i="79"/>
  <c r="F119" i="79"/>
  <c r="G119" i="79"/>
  <c r="H119" i="79"/>
  <c r="I119" i="79"/>
  <c r="J119" i="79"/>
  <c r="K119" i="79"/>
  <c r="L119" i="79"/>
  <c r="M119" i="79"/>
  <c r="E39" i="79"/>
  <c r="F39" i="79"/>
  <c r="G39" i="79"/>
  <c r="H39" i="79"/>
  <c r="I39" i="79"/>
  <c r="J39" i="79"/>
  <c r="K39" i="79"/>
  <c r="L39" i="79"/>
  <c r="M39" i="79"/>
  <c r="E42" i="79"/>
  <c r="F42" i="79"/>
  <c r="G42" i="79"/>
  <c r="H42" i="79"/>
  <c r="I42" i="79"/>
  <c r="J42" i="79"/>
  <c r="K42" i="79"/>
  <c r="L42" i="79"/>
  <c r="M42" i="79"/>
  <c r="E48" i="79"/>
  <c r="F48" i="79"/>
  <c r="G48" i="79"/>
  <c r="H48" i="79"/>
  <c r="I48" i="79"/>
  <c r="J48" i="79"/>
  <c r="K48" i="79"/>
  <c r="L48" i="79"/>
  <c r="M48" i="79"/>
  <c r="E55" i="79"/>
  <c r="F55" i="79"/>
  <c r="G55" i="79"/>
  <c r="H55" i="79"/>
  <c r="I55" i="79"/>
  <c r="J55" i="79"/>
  <c r="K55" i="79"/>
  <c r="L55" i="79"/>
  <c r="M55" i="79"/>
  <c r="E64" i="79"/>
  <c r="F64" i="79"/>
  <c r="G64" i="79"/>
  <c r="H64" i="79"/>
  <c r="I64" i="79"/>
  <c r="J64" i="79"/>
  <c r="K64" i="79"/>
  <c r="L64" i="79"/>
  <c r="M64" i="79"/>
  <c r="E67" i="79"/>
  <c r="F67" i="79"/>
  <c r="G67" i="79"/>
  <c r="H67" i="79"/>
  <c r="I67" i="79"/>
  <c r="J67" i="79"/>
  <c r="K67" i="79"/>
  <c r="L67" i="79"/>
  <c r="M67" i="79"/>
  <c r="E471" i="79"/>
  <c r="M471" i="79"/>
  <c r="D474" i="79"/>
  <c r="E474" i="79"/>
  <c r="F474" i="79"/>
  <c r="G474" i="79"/>
  <c r="H474" i="79"/>
  <c r="I474" i="79"/>
  <c r="J474" i="79"/>
  <c r="K474" i="79"/>
  <c r="L474" i="79"/>
  <c r="M474" i="79"/>
  <c r="D480" i="79"/>
  <c r="E480" i="79"/>
  <c r="F480" i="79"/>
  <c r="G480" i="79"/>
  <c r="H480" i="79"/>
  <c r="I480" i="79"/>
  <c r="J480" i="79"/>
  <c r="K480" i="79"/>
  <c r="L480" i="79"/>
  <c r="M480" i="79"/>
  <c r="D484" i="79"/>
  <c r="E484" i="79"/>
  <c r="F484" i="79"/>
  <c r="G484" i="79"/>
  <c r="H484" i="79"/>
  <c r="I484" i="79"/>
  <c r="J484" i="79"/>
  <c r="K484" i="79"/>
  <c r="L484" i="79"/>
  <c r="M484" i="79"/>
  <c r="D487" i="79"/>
  <c r="E487" i="79"/>
  <c r="F487" i="79"/>
  <c r="G487" i="79"/>
  <c r="H487" i="79"/>
  <c r="I487" i="79"/>
  <c r="J487" i="79"/>
  <c r="K487" i="79"/>
  <c r="L487" i="79"/>
  <c r="M487" i="79"/>
  <c r="D490" i="79"/>
  <c r="E490" i="79"/>
  <c r="F490" i="79"/>
  <c r="G490" i="79"/>
  <c r="H490" i="79"/>
  <c r="I490" i="79"/>
  <c r="J490" i="79"/>
  <c r="K490" i="79"/>
  <c r="L490" i="79"/>
  <c r="M490" i="79"/>
  <c r="D493" i="79"/>
  <c r="E493" i="79"/>
  <c r="F493" i="79"/>
  <c r="G493" i="79"/>
  <c r="H493" i="79"/>
  <c r="I493" i="79"/>
  <c r="J493" i="79"/>
  <c r="K493" i="79"/>
  <c r="L493" i="79"/>
  <c r="M493" i="79"/>
  <c r="D505" i="79"/>
  <c r="E505" i="79"/>
  <c r="F505" i="79"/>
  <c r="G505" i="79"/>
  <c r="H505" i="79"/>
  <c r="I505" i="79"/>
  <c r="J505" i="79"/>
  <c r="K505" i="79"/>
  <c r="L505" i="79"/>
  <c r="M505" i="79"/>
  <c r="D515" i="79"/>
  <c r="E515" i="79"/>
  <c r="F515" i="79"/>
  <c r="G515" i="79"/>
  <c r="H515" i="79"/>
  <c r="I515" i="79"/>
  <c r="J515" i="79"/>
  <c r="K515" i="79"/>
  <c r="L515" i="79"/>
  <c r="M515" i="79"/>
  <c r="D519" i="79"/>
  <c r="E519" i="79"/>
  <c r="F519" i="79"/>
  <c r="G519" i="79"/>
  <c r="H519" i="79"/>
  <c r="I519" i="79"/>
  <c r="J519" i="79"/>
  <c r="K519" i="79"/>
  <c r="L519" i="79"/>
  <c r="M519" i="79"/>
  <c r="O121" i="79"/>
  <c r="I471" i="79"/>
  <c r="U471" i="79"/>
  <c r="F58" i="79"/>
  <c r="Q561" i="79"/>
  <c r="X471" i="79"/>
  <c r="X561" i="79"/>
  <c r="W471" i="79"/>
  <c r="W561" i="79"/>
  <c r="O471" i="79"/>
  <c r="O561" i="79"/>
  <c r="F11" i="88"/>
  <c r="J471" i="79"/>
  <c r="J561" i="79"/>
  <c r="V471" i="79"/>
  <c r="V561" i="79"/>
  <c r="M561" i="79"/>
  <c r="I58" i="79"/>
  <c r="H471" i="79"/>
  <c r="H561" i="79"/>
  <c r="H58" i="79"/>
  <c r="T471" i="79"/>
  <c r="T561" i="79"/>
  <c r="R58" i="79"/>
  <c r="E561" i="79"/>
  <c r="L471" i="79"/>
  <c r="L561" i="79"/>
  <c r="P471" i="79"/>
  <c r="P561" i="79"/>
  <c r="I561" i="79"/>
  <c r="G471" i="79"/>
  <c r="G561" i="79"/>
  <c r="G58" i="79"/>
  <c r="S471" i="79"/>
  <c r="S561" i="79"/>
  <c r="Q58" i="79"/>
  <c r="D471" i="79"/>
  <c r="K471" i="79"/>
  <c r="K561" i="79"/>
  <c r="U561" i="79"/>
  <c r="S58" i="79"/>
  <c r="F471" i="79"/>
  <c r="F561" i="79"/>
  <c r="O122" i="79"/>
  <c r="R471" i="79"/>
  <c r="R561" i="79"/>
  <c r="X58" i="79"/>
  <c r="P58" i="79"/>
  <c r="P378" i="79"/>
  <c r="W378" i="79"/>
  <c r="V378" i="79"/>
  <c r="X378" i="79"/>
  <c r="U378" i="79"/>
  <c r="S378" i="79"/>
  <c r="Q378" i="79"/>
  <c r="R378" i="79"/>
  <c r="T378" i="79"/>
  <c r="X122" i="79"/>
  <c r="G122" i="79"/>
  <c r="J58" i="79"/>
  <c r="K122" i="79"/>
  <c r="T58" i="79"/>
  <c r="Q122" i="79"/>
  <c r="P122" i="79"/>
  <c r="W122" i="79"/>
  <c r="V122" i="79"/>
  <c r="M58" i="79"/>
  <c r="E58" i="79"/>
  <c r="F122" i="79"/>
  <c r="F195" i="79"/>
  <c r="F9" i="89"/>
  <c r="W58" i="79"/>
  <c r="T122" i="79"/>
  <c r="J122" i="79"/>
  <c r="I122" i="79"/>
  <c r="H122" i="79"/>
  <c r="L58" i="79"/>
  <c r="M122" i="79"/>
  <c r="E122" i="79"/>
  <c r="V58" i="79"/>
  <c r="S122" i="79"/>
  <c r="U122" i="79"/>
  <c r="K58" i="79"/>
  <c r="L122" i="79"/>
  <c r="O58" i="79"/>
  <c r="U58" i="79"/>
  <c r="R122" i="79"/>
  <c r="D311" i="46"/>
  <c r="E311" i="46"/>
  <c r="F311" i="46"/>
  <c r="G311" i="46"/>
  <c r="H311" i="46"/>
  <c r="I311" i="46"/>
  <c r="J311" i="46"/>
  <c r="K311" i="46"/>
  <c r="L311" i="46"/>
  <c r="M311" i="46"/>
  <c r="D439" i="46"/>
  <c r="E439" i="46"/>
  <c r="F439" i="46"/>
  <c r="G439" i="46"/>
  <c r="H439" i="46"/>
  <c r="I439" i="46"/>
  <c r="J439" i="46"/>
  <c r="K439" i="46"/>
  <c r="L439" i="46"/>
  <c r="M439" i="46"/>
  <c r="D448" i="46"/>
  <c r="E448" i="46"/>
  <c r="F448" i="46"/>
  <c r="G448" i="46"/>
  <c r="H448" i="46"/>
  <c r="I448" i="46"/>
  <c r="J448" i="46"/>
  <c r="K448" i="46"/>
  <c r="L448" i="46"/>
  <c r="M448" i="46"/>
  <c r="D317" i="46"/>
  <c r="E317" i="46"/>
  <c r="F317" i="46"/>
  <c r="G317" i="46"/>
  <c r="H317" i="46"/>
  <c r="I317" i="46"/>
  <c r="J317" i="46"/>
  <c r="K317" i="46"/>
  <c r="L317" i="46"/>
  <c r="M317" i="46"/>
  <c r="D308" i="46"/>
  <c r="E308" i="46"/>
  <c r="F308" i="46"/>
  <c r="G308" i="46"/>
  <c r="H308" i="46"/>
  <c r="I308" i="46"/>
  <c r="J308" i="46"/>
  <c r="K308" i="46"/>
  <c r="L308" i="46"/>
  <c r="M308" i="46"/>
  <c r="D436" i="46"/>
  <c r="E436" i="46"/>
  <c r="F436" i="46"/>
  <c r="G436" i="46"/>
  <c r="H436" i="46"/>
  <c r="I436" i="46"/>
  <c r="J436" i="46"/>
  <c r="K436" i="46"/>
  <c r="L436" i="46"/>
  <c r="M436" i="46"/>
  <c r="D411" i="46"/>
  <c r="E411" i="46"/>
  <c r="F411" i="46"/>
  <c r="G411" i="46"/>
  <c r="H411" i="46"/>
  <c r="I411" i="46"/>
  <c r="J411" i="46"/>
  <c r="K411" i="46"/>
  <c r="L411" i="46"/>
  <c r="M411" i="46"/>
  <c r="D420" i="46"/>
  <c r="E420" i="46"/>
  <c r="F420" i="46"/>
  <c r="G420" i="46"/>
  <c r="H420" i="46"/>
  <c r="I420" i="46"/>
  <c r="J420" i="46"/>
  <c r="K420" i="46"/>
  <c r="L420" i="46"/>
  <c r="M420" i="46"/>
  <c r="D289" i="46"/>
  <c r="E289" i="46"/>
  <c r="F289" i="46"/>
  <c r="G289" i="46"/>
  <c r="H289" i="46"/>
  <c r="I289" i="46"/>
  <c r="J289" i="46"/>
  <c r="K289" i="46"/>
  <c r="L289" i="46"/>
  <c r="M289" i="46"/>
  <c r="D417" i="46"/>
  <c r="E417" i="46"/>
  <c r="F417" i="46"/>
  <c r="G417" i="46"/>
  <c r="H417" i="46"/>
  <c r="I417" i="46"/>
  <c r="J417" i="46"/>
  <c r="K417" i="46"/>
  <c r="L417" i="46"/>
  <c r="M417" i="46"/>
  <c r="D349" i="46"/>
  <c r="E349" i="46"/>
  <c r="F349" i="46"/>
  <c r="G349" i="46"/>
  <c r="H349" i="46"/>
  <c r="I349" i="46"/>
  <c r="J349" i="46"/>
  <c r="K349" i="46"/>
  <c r="L349" i="46"/>
  <c r="M349" i="46"/>
  <c r="D477" i="46"/>
  <c r="E477" i="46"/>
  <c r="F477" i="46"/>
  <c r="G477" i="46"/>
  <c r="H477" i="46"/>
  <c r="I477" i="46"/>
  <c r="J477" i="46"/>
  <c r="K477" i="46"/>
  <c r="L477" i="46"/>
  <c r="M477" i="46"/>
  <c r="D286" i="46"/>
  <c r="E286" i="46"/>
  <c r="F286" i="46"/>
  <c r="G286" i="46"/>
  <c r="H286" i="46"/>
  <c r="I286" i="46"/>
  <c r="J286" i="46"/>
  <c r="K286" i="46"/>
  <c r="L286" i="46"/>
  <c r="M286" i="46"/>
  <c r="D414" i="46"/>
  <c r="E414" i="46"/>
  <c r="F414" i="46"/>
  <c r="G414" i="46"/>
  <c r="H414" i="46"/>
  <c r="I414" i="46"/>
  <c r="J414" i="46"/>
  <c r="K414" i="46"/>
  <c r="L414" i="46"/>
  <c r="M414" i="46"/>
  <c r="D504" i="46"/>
  <c r="E504" i="46"/>
  <c r="F504" i="46"/>
  <c r="G504" i="46"/>
  <c r="H504" i="46"/>
  <c r="I504" i="46"/>
  <c r="J504" i="46"/>
  <c r="K504" i="46"/>
  <c r="L504" i="46"/>
  <c r="M504" i="46"/>
  <c r="D234" i="46"/>
  <c r="E234" i="46"/>
  <c r="F234" i="46"/>
  <c r="G234" i="46"/>
  <c r="H234" i="46"/>
  <c r="I234" i="46"/>
  <c r="J234" i="46"/>
  <c r="K234" i="46"/>
  <c r="L234" i="46"/>
  <c r="M234" i="46"/>
  <c r="D363" i="46"/>
  <c r="E363" i="46"/>
  <c r="F363" i="46"/>
  <c r="G363" i="46"/>
  <c r="H363" i="46"/>
  <c r="I363" i="46"/>
  <c r="J363" i="46"/>
  <c r="K363" i="46"/>
  <c r="L363" i="46"/>
  <c r="M363" i="46"/>
  <c r="E41" i="46"/>
  <c r="F41" i="46"/>
  <c r="G41" i="46"/>
  <c r="H41" i="46"/>
  <c r="I41" i="46"/>
  <c r="J41" i="46"/>
  <c r="K41" i="46"/>
  <c r="L41" i="46"/>
  <c r="M41" i="46"/>
  <c r="D41" i="46"/>
  <c r="D119" i="46"/>
  <c r="O439" i="46"/>
  <c r="P439" i="46"/>
  <c r="Q439" i="46"/>
  <c r="R439" i="46"/>
  <c r="S439" i="46"/>
  <c r="T439" i="46"/>
  <c r="U439" i="46"/>
  <c r="V439" i="46"/>
  <c r="W439" i="46"/>
  <c r="X439" i="46"/>
  <c r="S320" i="46"/>
  <c r="O448" i="46"/>
  <c r="P448" i="46"/>
  <c r="Q448" i="46"/>
  <c r="R448" i="46"/>
  <c r="S448" i="46"/>
  <c r="T448" i="46"/>
  <c r="U448" i="46"/>
  <c r="V448" i="46"/>
  <c r="W448" i="46"/>
  <c r="X448" i="46"/>
  <c r="O317" i="46"/>
  <c r="P317" i="46"/>
  <c r="Q317" i="46"/>
  <c r="R317" i="46"/>
  <c r="S317" i="46"/>
  <c r="T317" i="46"/>
  <c r="U317" i="46"/>
  <c r="V317" i="46"/>
  <c r="W317" i="46"/>
  <c r="X317" i="46"/>
  <c r="O308" i="46"/>
  <c r="P308" i="46"/>
  <c r="Q308" i="46"/>
  <c r="R308" i="46"/>
  <c r="S308" i="46"/>
  <c r="T308" i="46"/>
  <c r="U308" i="46"/>
  <c r="V308" i="46"/>
  <c r="W308" i="46"/>
  <c r="X308" i="46"/>
  <c r="O436" i="46"/>
  <c r="P436" i="46"/>
  <c r="Q436" i="46"/>
  <c r="R436" i="46"/>
  <c r="S436" i="46"/>
  <c r="T436" i="46"/>
  <c r="U436" i="46"/>
  <c r="V436" i="46"/>
  <c r="W436" i="46"/>
  <c r="X436" i="46"/>
  <c r="O411" i="46"/>
  <c r="P411" i="46"/>
  <c r="Q411" i="46"/>
  <c r="R411" i="46"/>
  <c r="S411" i="46"/>
  <c r="T411" i="46"/>
  <c r="U411" i="46"/>
  <c r="V411" i="46"/>
  <c r="W411" i="46"/>
  <c r="X411" i="46"/>
  <c r="O420" i="46"/>
  <c r="P420" i="46"/>
  <c r="Q420" i="46"/>
  <c r="R420" i="46"/>
  <c r="S420" i="46"/>
  <c r="T420" i="46"/>
  <c r="U420" i="46"/>
  <c r="V420" i="46"/>
  <c r="W420" i="46"/>
  <c r="X420" i="46"/>
  <c r="O289" i="46"/>
  <c r="P289" i="46"/>
  <c r="Q289" i="46"/>
  <c r="R289" i="46"/>
  <c r="S289" i="46"/>
  <c r="T289" i="46"/>
  <c r="U289" i="46"/>
  <c r="V289" i="46"/>
  <c r="W289" i="46"/>
  <c r="X289" i="46"/>
  <c r="O417" i="46"/>
  <c r="P417" i="46"/>
  <c r="Q417" i="46"/>
  <c r="R417" i="46"/>
  <c r="S417" i="46"/>
  <c r="T417" i="46"/>
  <c r="U417" i="46"/>
  <c r="V417" i="46"/>
  <c r="W417" i="46"/>
  <c r="X417" i="46"/>
  <c r="O349" i="46"/>
  <c r="P349" i="46"/>
  <c r="Q349" i="46"/>
  <c r="R349" i="46"/>
  <c r="S349" i="46"/>
  <c r="T349" i="46"/>
  <c r="U349" i="46"/>
  <c r="V349" i="46"/>
  <c r="W349" i="46"/>
  <c r="X349" i="46"/>
  <c r="O477" i="46"/>
  <c r="P477" i="46"/>
  <c r="Q477" i="46"/>
  <c r="R477" i="46"/>
  <c r="S477" i="46"/>
  <c r="T477" i="46"/>
  <c r="U477" i="46"/>
  <c r="V477" i="46"/>
  <c r="W477" i="46"/>
  <c r="X477" i="46"/>
  <c r="O286" i="46"/>
  <c r="P286" i="46"/>
  <c r="Q286" i="46"/>
  <c r="R286" i="46"/>
  <c r="S286" i="46"/>
  <c r="T286" i="46"/>
  <c r="U286" i="46"/>
  <c r="V286" i="46"/>
  <c r="W286" i="46"/>
  <c r="X286" i="46"/>
  <c r="O414" i="46"/>
  <c r="P414" i="46"/>
  <c r="Q414" i="46"/>
  <c r="R414" i="46"/>
  <c r="S414" i="46"/>
  <c r="T414" i="46"/>
  <c r="U414" i="46"/>
  <c r="V414" i="46"/>
  <c r="W414" i="46"/>
  <c r="X414" i="46"/>
  <c r="O504" i="46"/>
  <c r="P504" i="46"/>
  <c r="Q504" i="46"/>
  <c r="R504" i="46"/>
  <c r="S504" i="46"/>
  <c r="T504" i="46"/>
  <c r="U504" i="46"/>
  <c r="V504" i="46"/>
  <c r="W504" i="46"/>
  <c r="X504" i="46"/>
  <c r="O507" i="46"/>
  <c r="P507" i="46"/>
  <c r="Q507" i="46"/>
  <c r="R507" i="46"/>
  <c r="S507" i="46"/>
  <c r="T507" i="46"/>
  <c r="U507" i="46"/>
  <c r="V507" i="46"/>
  <c r="W507" i="46"/>
  <c r="X507" i="46"/>
  <c r="O234" i="46"/>
  <c r="P234" i="46"/>
  <c r="Q234" i="46"/>
  <c r="R234" i="46"/>
  <c r="S234" i="46"/>
  <c r="T234" i="46"/>
  <c r="U234" i="46"/>
  <c r="V234" i="46"/>
  <c r="W234" i="46"/>
  <c r="X234" i="46"/>
  <c r="O363" i="46"/>
  <c r="P363" i="46"/>
  <c r="Q363" i="46"/>
  <c r="R363" i="46"/>
  <c r="S363" i="46"/>
  <c r="T363" i="46"/>
  <c r="U363" i="46"/>
  <c r="V363" i="46"/>
  <c r="W363" i="46"/>
  <c r="X363" i="46"/>
  <c r="O451" i="46"/>
  <c r="P451" i="46"/>
  <c r="Q451" i="46"/>
  <c r="R451" i="46"/>
  <c r="S451" i="46"/>
  <c r="T451" i="46"/>
  <c r="U451" i="46"/>
  <c r="V451" i="46"/>
  <c r="W451" i="46"/>
  <c r="X451" i="46"/>
  <c r="O44" i="46"/>
  <c r="P44" i="46"/>
  <c r="Q44" i="46"/>
  <c r="R44" i="46"/>
  <c r="S44" i="46"/>
  <c r="T44" i="46"/>
  <c r="U44" i="46"/>
  <c r="V44" i="46"/>
  <c r="W44" i="46"/>
  <c r="X44" i="46"/>
  <c r="O426" i="46"/>
  <c r="P426" i="46"/>
  <c r="Q426" i="46"/>
  <c r="R426" i="46"/>
  <c r="S426" i="46"/>
  <c r="T426" i="46"/>
  <c r="U426" i="46"/>
  <c r="V426" i="46"/>
  <c r="W426" i="46"/>
  <c r="X426" i="46"/>
  <c r="O311" i="46"/>
  <c r="P311" i="46"/>
  <c r="Q311" i="46"/>
  <c r="R311" i="46"/>
  <c r="S311" i="46"/>
  <c r="T311" i="46"/>
  <c r="U311" i="46"/>
  <c r="V311" i="46"/>
  <c r="W311" i="46"/>
  <c r="X311" i="46"/>
  <c r="T320" i="46"/>
  <c r="P195" i="79"/>
  <c r="Q195" i="79"/>
  <c r="W457" i="46"/>
  <c r="O457" i="46"/>
  <c r="W408" i="46"/>
  <c r="O408" i="46"/>
  <c r="X320" i="46"/>
  <c r="P320" i="46"/>
  <c r="J408" i="46"/>
  <c r="J513" i="46"/>
  <c r="K320" i="46"/>
  <c r="V457" i="46"/>
  <c r="V408" i="46"/>
  <c r="W320" i="46"/>
  <c r="O320" i="46"/>
  <c r="I408" i="46"/>
  <c r="I513" i="46"/>
  <c r="J320" i="46"/>
  <c r="C16" i="88"/>
  <c r="C20" i="88"/>
  <c r="U457" i="46"/>
  <c r="V320" i="46"/>
  <c r="I320" i="46"/>
  <c r="F10" i="88"/>
  <c r="E9" i="88"/>
  <c r="F9" i="88"/>
  <c r="V195" i="79"/>
  <c r="I195" i="79"/>
  <c r="G195" i="79"/>
  <c r="R195" i="79"/>
  <c r="H195" i="79"/>
  <c r="X195" i="79"/>
  <c r="S195" i="79"/>
  <c r="R473" i="46"/>
  <c r="X457" i="46"/>
  <c r="P457" i="46"/>
  <c r="X408" i="46"/>
  <c r="P408" i="46"/>
  <c r="Q320" i="46"/>
  <c r="K408" i="46"/>
  <c r="K513" i="46"/>
  <c r="L320" i="46"/>
  <c r="D320" i="46"/>
  <c r="Q473" i="46"/>
  <c r="P473" i="46"/>
  <c r="W473" i="46"/>
  <c r="U408" i="46"/>
  <c r="H408" i="46"/>
  <c r="H513" i="46"/>
  <c r="V473" i="46"/>
  <c r="T457" i="46"/>
  <c r="T408" i="46"/>
  <c r="U320" i="46"/>
  <c r="G408" i="46"/>
  <c r="G513" i="46"/>
  <c r="H320" i="46"/>
  <c r="X473" i="46"/>
  <c r="U473" i="46"/>
  <c r="S457" i="46"/>
  <c r="S408" i="46"/>
  <c r="F408" i="46"/>
  <c r="F513" i="46"/>
  <c r="G320" i="46"/>
  <c r="O473" i="46"/>
  <c r="T473" i="46"/>
  <c r="R457" i="46"/>
  <c r="R408" i="46"/>
  <c r="M408" i="46"/>
  <c r="M513" i="46"/>
  <c r="E408" i="46"/>
  <c r="E513" i="46"/>
  <c r="F320" i="46"/>
  <c r="S473" i="46"/>
  <c r="Q457" i="46"/>
  <c r="Q408" i="46"/>
  <c r="R320" i="46"/>
  <c r="L408" i="46"/>
  <c r="L513" i="46"/>
  <c r="D408" i="46"/>
  <c r="M320" i="46"/>
  <c r="E320" i="46"/>
  <c r="K195" i="79"/>
  <c r="T195" i="79"/>
  <c r="M195" i="79"/>
  <c r="J195" i="79"/>
  <c r="E195" i="79"/>
  <c r="E9" i="89"/>
  <c r="W195" i="79"/>
  <c r="L195" i="79"/>
  <c r="U195" i="79"/>
  <c r="O191" i="46"/>
  <c r="P191" i="46"/>
  <c r="Q191" i="46"/>
  <c r="R191" i="46"/>
  <c r="S191" i="46"/>
  <c r="T191" i="46"/>
  <c r="U191" i="46"/>
  <c r="V191" i="46"/>
  <c r="W191" i="46"/>
  <c r="X191" i="46"/>
  <c r="O319" i="46"/>
  <c r="P319" i="46"/>
  <c r="Q319" i="46"/>
  <c r="R319" i="46"/>
  <c r="S319" i="46"/>
  <c r="T319" i="46"/>
  <c r="U319" i="46"/>
  <c r="V319" i="46"/>
  <c r="W319" i="46"/>
  <c r="X319" i="46"/>
  <c r="O322" i="46"/>
  <c r="P322" i="46"/>
  <c r="Q322" i="46"/>
  <c r="R322" i="46"/>
  <c r="S322" i="46"/>
  <c r="T322" i="46"/>
  <c r="U322" i="46"/>
  <c r="V322" i="46"/>
  <c r="W322" i="46"/>
  <c r="X322" i="46"/>
  <c r="O325" i="46"/>
  <c r="P325" i="46"/>
  <c r="Q325" i="46"/>
  <c r="R325" i="46"/>
  <c r="S325" i="46"/>
  <c r="T325" i="46"/>
  <c r="U325" i="46"/>
  <c r="V325" i="46"/>
  <c r="W325" i="46"/>
  <c r="X325" i="46"/>
  <c r="O179" i="46"/>
  <c r="P179" i="46"/>
  <c r="Q179" i="46"/>
  <c r="R179" i="46"/>
  <c r="S179" i="46"/>
  <c r="T179" i="46"/>
  <c r="U179" i="46"/>
  <c r="V179" i="46"/>
  <c r="W179" i="46"/>
  <c r="X179" i="46"/>
  <c r="O307" i="46"/>
  <c r="P307" i="46"/>
  <c r="Q307" i="46"/>
  <c r="R307" i="46"/>
  <c r="S307" i="46"/>
  <c r="T307" i="46"/>
  <c r="U307" i="46"/>
  <c r="V307" i="46"/>
  <c r="W307" i="46"/>
  <c r="X307" i="46"/>
  <c r="O310" i="46"/>
  <c r="P310" i="46"/>
  <c r="Q310" i="46"/>
  <c r="R310" i="46"/>
  <c r="S310" i="46"/>
  <c r="T310" i="46"/>
  <c r="U310" i="46"/>
  <c r="V310" i="46"/>
  <c r="W310" i="46"/>
  <c r="X310" i="46"/>
  <c r="O288" i="46"/>
  <c r="P288" i="46"/>
  <c r="Q288" i="46"/>
  <c r="R288" i="46"/>
  <c r="S288" i="46"/>
  <c r="T288" i="46"/>
  <c r="U288" i="46"/>
  <c r="V288" i="46"/>
  <c r="W288" i="46"/>
  <c r="X288" i="46"/>
  <c r="O282" i="46"/>
  <c r="P282" i="46"/>
  <c r="Q282" i="46"/>
  <c r="R282" i="46"/>
  <c r="S282" i="46"/>
  <c r="T282" i="46"/>
  <c r="U282" i="46"/>
  <c r="V282" i="46"/>
  <c r="W282" i="46"/>
  <c r="X282" i="46"/>
  <c r="O291" i="46"/>
  <c r="P291" i="46"/>
  <c r="Q291" i="46"/>
  <c r="R291" i="46"/>
  <c r="S291" i="46"/>
  <c r="T291" i="46"/>
  <c r="U291" i="46"/>
  <c r="V291" i="46"/>
  <c r="W291" i="46"/>
  <c r="X291" i="46"/>
  <c r="O348" i="46"/>
  <c r="P348" i="46"/>
  <c r="Q348" i="46"/>
  <c r="R348" i="46"/>
  <c r="S348" i="46"/>
  <c r="T348" i="46"/>
  <c r="U348" i="46"/>
  <c r="V348" i="46"/>
  <c r="W348" i="46"/>
  <c r="X348" i="46"/>
  <c r="O285" i="46"/>
  <c r="P285" i="46"/>
  <c r="Q285" i="46"/>
  <c r="R285" i="46"/>
  <c r="S285" i="46"/>
  <c r="T285" i="46"/>
  <c r="U285" i="46"/>
  <c r="V285" i="46"/>
  <c r="W285" i="46"/>
  <c r="X285" i="46"/>
  <c r="P40" i="46"/>
  <c r="Q40" i="46"/>
  <c r="R40" i="46"/>
  <c r="S40" i="46"/>
  <c r="T40" i="46"/>
  <c r="U40" i="46"/>
  <c r="V40" i="46"/>
  <c r="W40" i="46"/>
  <c r="X40" i="46"/>
  <c r="R297" i="46"/>
  <c r="S297" i="46"/>
  <c r="Q344" i="46"/>
  <c r="O332" i="46"/>
  <c r="P332" i="46"/>
  <c r="Q332" i="46"/>
  <c r="R332" i="46"/>
  <c r="S332" i="46"/>
  <c r="T332" i="46"/>
  <c r="U332" i="46"/>
  <c r="V332" i="46"/>
  <c r="W332" i="46"/>
  <c r="X332" i="46"/>
  <c r="P119" i="46"/>
  <c r="Q119" i="46"/>
  <c r="R119" i="46"/>
  <c r="S119" i="46"/>
  <c r="T119" i="46"/>
  <c r="U119" i="46"/>
  <c r="V119" i="46"/>
  <c r="W119" i="46"/>
  <c r="X119" i="46"/>
  <c r="O247" i="46"/>
  <c r="P247" i="46"/>
  <c r="Q247" i="46"/>
  <c r="R247" i="46"/>
  <c r="S247" i="46"/>
  <c r="T247" i="46"/>
  <c r="U247" i="46"/>
  <c r="V247" i="46"/>
  <c r="W247" i="46"/>
  <c r="X247" i="46"/>
  <c r="O328" i="46"/>
  <c r="P328" i="46"/>
  <c r="Q328" i="46"/>
  <c r="R328" i="46"/>
  <c r="S328" i="46"/>
  <c r="T328" i="46"/>
  <c r="U328" i="46"/>
  <c r="V328" i="46"/>
  <c r="W328" i="46"/>
  <c r="X328" i="46"/>
  <c r="O40" i="46"/>
  <c r="O119" i="46"/>
  <c r="D191" i="46"/>
  <c r="E191" i="46"/>
  <c r="F191" i="46"/>
  <c r="G191" i="46"/>
  <c r="H191" i="46"/>
  <c r="I191" i="46"/>
  <c r="J191" i="46"/>
  <c r="K191" i="46"/>
  <c r="L191" i="46"/>
  <c r="M191" i="46"/>
  <c r="D319" i="46"/>
  <c r="E319" i="46"/>
  <c r="F319" i="46"/>
  <c r="G319" i="46"/>
  <c r="H319" i="46"/>
  <c r="I319" i="46"/>
  <c r="J319" i="46"/>
  <c r="K319" i="46"/>
  <c r="L319" i="46"/>
  <c r="M319" i="46"/>
  <c r="D322" i="46"/>
  <c r="E322" i="46"/>
  <c r="F322" i="46"/>
  <c r="G322" i="46"/>
  <c r="H322" i="46"/>
  <c r="I322" i="46"/>
  <c r="J322" i="46"/>
  <c r="K322" i="46"/>
  <c r="L322" i="46"/>
  <c r="M322" i="46"/>
  <c r="D179" i="46"/>
  <c r="E179" i="46"/>
  <c r="F179" i="46"/>
  <c r="G179" i="46"/>
  <c r="H179" i="46"/>
  <c r="I179" i="46"/>
  <c r="J179" i="46"/>
  <c r="K179" i="46"/>
  <c r="L179" i="46"/>
  <c r="M179" i="46"/>
  <c r="D307" i="46"/>
  <c r="E307" i="46"/>
  <c r="F307" i="46"/>
  <c r="G307" i="46"/>
  <c r="H307" i="46"/>
  <c r="I307" i="46"/>
  <c r="J307" i="46"/>
  <c r="K307" i="46"/>
  <c r="L307" i="46"/>
  <c r="M307" i="46"/>
  <c r="D310" i="46"/>
  <c r="E310" i="46"/>
  <c r="F310" i="46"/>
  <c r="G310" i="46"/>
  <c r="H310" i="46"/>
  <c r="I310" i="46"/>
  <c r="J310" i="46"/>
  <c r="K310" i="46"/>
  <c r="L310" i="46"/>
  <c r="M310" i="46"/>
  <c r="D288" i="46"/>
  <c r="E288" i="46"/>
  <c r="F288" i="46"/>
  <c r="G288" i="46"/>
  <c r="H288" i="46"/>
  <c r="I288" i="46"/>
  <c r="J288" i="46"/>
  <c r="K288" i="46"/>
  <c r="L288" i="46"/>
  <c r="M288" i="46"/>
  <c r="D282" i="46"/>
  <c r="E282" i="46"/>
  <c r="F282" i="46"/>
  <c r="G282" i="46"/>
  <c r="H282" i="46"/>
  <c r="I282" i="46"/>
  <c r="J282" i="46"/>
  <c r="K282" i="46"/>
  <c r="L282" i="46"/>
  <c r="M282" i="46"/>
  <c r="D291" i="46"/>
  <c r="E291" i="46"/>
  <c r="F291" i="46"/>
  <c r="G291" i="46"/>
  <c r="H291" i="46"/>
  <c r="I291" i="46"/>
  <c r="J291" i="46"/>
  <c r="K291" i="46"/>
  <c r="L291" i="46"/>
  <c r="M291" i="46"/>
  <c r="D348" i="46"/>
  <c r="E348" i="46"/>
  <c r="F348" i="46"/>
  <c r="G348" i="46"/>
  <c r="H348" i="46"/>
  <c r="I348" i="46"/>
  <c r="J348" i="46"/>
  <c r="K348" i="46"/>
  <c r="L348" i="46"/>
  <c r="M348" i="46"/>
  <c r="D285" i="46"/>
  <c r="E285" i="46"/>
  <c r="F285" i="46"/>
  <c r="G285" i="46"/>
  <c r="H285" i="46"/>
  <c r="I285" i="46"/>
  <c r="J285" i="46"/>
  <c r="K285" i="46"/>
  <c r="L285" i="46"/>
  <c r="M285" i="46"/>
  <c r="F344" i="46"/>
  <c r="D332" i="46"/>
  <c r="E332" i="46"/>
  <c r="F332" i="46"/>
  <c r="G332" i="46"/>
  <c r="H332" i="46"/>
  <c r="I332" i="46"/>
  <c r="J332" i="46"/>
  <c r="K332" i="46"/>
  <c r="L332" i="46"/>
  <c r="M332" i="46"/>
  <c r="E119" i="46"/>
  <c r="F119" i="46"/>
  <c r="G119" i="46"/>
  <c r="H119" i="46"/>
  <c r="I119" i="46"/>
  <c r="J119" i="46"/>
  <c r="K119" i="46"/>
  <c r="L119" i="46"/>
  <c r="M119" i="46"/>
  <c r="D247" i="46"/>
  <c r="E247" i="46"/>
  <c r="F247" i="46"/>
  <c r="G247" i="46"/>
  <c r="H247" i="46"/>
  <c r="I247" i="46"/>
  <c r="J247" i="46"/>
  <c r="K247" i="46"/>
  <c r="L247" i="46"/>
  <c r="M247" i="46"/>
  <c r="D328" i="46"/>
  <c r="E328" i="46"/>
  <c r="F328" i="46"/>
  <c r="G328" i="46"/>
  <c r="H328" i="46"/>
  <c r="I328" i="46"/>
  <c r="J328" i="46"/>
  <c r="K328" i="46"/>
  <c r="L328" i="46"/>
  <c r="M328" i="46"/>
  <c r="D181" i="46"/>
  <c r="E181" i="46"/>
  <c r="F181" i="46"/>
  <c r="G181" i="46"/>
  <c r="H181" i="46"/>
  <c r="I181" i="46"/>
  <c r="J181" i="46"/>
  <c r="K181" i="46"/>
  <c r="L181" i="46"/>
  <c r="M181" i="46"/>
  <c r="D178" i="46"/>
  <c r="E178" i="46"/>
  <c r="F178" i="46"/>
  <c r="G178" i="46"/>
  <c r="H178" i="46"/>
  <c r="I178" i="46"/>
  <c r="J178" i="46"/>
  <c r="K178" i="46"/>
  <c r="L178" i="46"/>
  <c r="M178" i="46"/>
  <c r="D190" i="46"/>
  <c r="E190" i="46"/>
  <c r="F190" i="46"/>
  <c r="G190" i="46"/>
  <c r="H190" i="46"/>
  <c r="I190" i="46"/>
  <c r="J190" i="46"/>
  <c r="K190" i="46"/>
  <c r="L190" i="46"/>
  <c r="M190" i="46"/>
  <c r="D153" i="46"/>
  <c r="E153" i="46"/>
  <c r="F153" i="46"/>
  <c r="G153" i="46"/>
  <c r="H153" i="46"/>
  <c r="I153" i="46"/>
  <c r="J153" i="46"/>
  <c r="K153" i="46"/>
  <c r="L153" i="46"/>
  <c r="M153" i="46"/>
  <c r="D150" i="46"/>
  <c r="E150" i="46"/>
  <c r="F150" i="46"/>
  <c r="G150" i="46"/>
  <c r="H150" i="46"/>
  <c r="I150" i="46"/>
  <c r="J150" i="46"/>
  <c r="K150" i="46"/>
  <c r="L150" i="46"/>
  <c r="M150" i="46"/>
  <c r="D162" i="46"/>
  <c r="E162" i="46"/>
  <c r="F162" i="46"/>
  <c r="G162" i="46"/>
  <c r="H162" i="46"/>
  <c r="I162" i="46"/>
  <c r="J162" i="46"/>
  <c r="K162" i="46"/>
  <c r="L162" i="46"/>
  <c r="M162" i="46"/>
  <c r="D159" i="46"/>
  <c r="E159" i="46"/>
  <c r="F159" i="46"/>
  <c r="G159" i="46"/>
  <c r="H159" i="46"/>
  <c r="I159" i="46"/>
  <c r="J159" i="46"/>
  <c r="K159" i="46"/>
  <c r="L159" i="46"/>
  <c r="M159" i="46"/>
  <c r="D156" i="46"/>
  <c r="E156" i="46"/>
  <c r="F156" i="46"/>
  <c r="G156" i="46"/>
  <c r="H156" i="46"/>
  <c r="I156" i="46"/>
  <c r="J156" i="46"/>
  <c r="K156" i="46"/>
  <c r="L156" i="46"/>
  <c r="M156" i="46"/>
  <c r="G215" i="46"/>
  <c r="I215" i="46"/>
  <c r="D233" i="46"/>
  <c r="E233" i="46"/>
  <c r="F233" i="46"/>
  <c r="G233" i="46"/>
  <c r="H233" i="46"/>
  <c r="I233" i="46"/>
  <c r="J233" i="46"/>
  <c r="K233" i="46"/>
  <c r="L233" i="46"/>
  <c r="M233" i="46"/>
  <c r="D171" i="46"/>
  <c r="E171" i="46"/>
  <c r="F171" i="46"/>
  <c r="G171" i="46"/>
  <c r="L171" i="46"/>
  <c r="M171" i="46"/>
  <c r="D199" i="46"/>
  <c r="E199" i="46"/>
  <c r="F199" i="46"/>
  <c r="G199" i="46"/>
  <c r="H199" i="46"/>
  <c r="I199" i="46"/>
  <c r="J199" i="46"/>
  <c r="K199" i="46"/>
  <c r="L199" i="46"/>
  <c r="M199" i="46"/>
  <c r="E51" i="46"/>
  <c r="F51" i="46"/>
  <c r="G51" i="46"/>
  <c r="H51" i="46"/>
  <c r="I51" i="46"/>
  <c r="J51" i="46"/>
  <c r="K51" i="46"/>
  <c r="L51" i="46"/>
  <c r="M51" i="46"/>
  <c r="E54" i="46"/>
  <c r="F54" i="46"/>
  <c r="G54" i="46"/>
  <c r="H54" i="46"/>
  <c r="I54" i="46"/>
  <c r="J54" i="46"/>
  <c r="K54" i="46"/>
  <c r="L54" i="46"/>
  <c r="M54" i="46"/>
  <c r="E63" i="46"/>
  <c r="F63" i="46"/>
  <c r="G63" i="46"/>
  <c r="H63" i="46"/>
  <c r="I63" i="46"/>
  <c r="J63" i="46"/>
  <c r="K63" i="46"/>
  <c r="L63" i="46"/>
  <c r="M63" i="46"/>
  <c r="E106" i="46"/>
  <c r="F106" i="46"/>
  <c r="G106" i="46"/>
  <c r="H106" i="46"/>
  <c r="I106" i="46"/>
  <c r="J106" i="46"/>
  <c r="K106" i="46"/>
  <c r="L106" i="46"/>
  <c r="M106" i="46"/>
  <c r="E29" i="46"/>
  <c r="F29" i="46"/>
  <c r="G29" i="46"/>
  <c r="H29" i="46"/>
  <c r="I29" i="46"/>
  <c r="J29" i="46"/>
  <c r="K29" i="46"/>
  <c r="L29" i="46"/>
  <c r="M29" i="46"/>
  <c r="E35" i="46"/>
  <c r="F35" i="46"/>
  <c r="G35" i="46"/>
  <c r="H35" i="46"/>
  <c r="I35" i="46"/>
  <c r="J35" i="46"/>
  <c r="K35" i="46"/>
  <c r="L35" i="46"/>
  <c r="M35" i="46"/>
  <c r="E32" i="46"/>
  <c r="F32" i="46"/>
  <c r="G32" i="46"/>
  <c r="H32" i="46"/>
  <c r="I32" i="46"/>
  <c r="J32" i="46"/>
  <c r="K32" i="46"/>
  <c r="L32" i="46"/>
  <c r="M32" i="46"/>
  <c r="D51" i="46"/>
  <c r="D54" i="46"/>
  <c r="D63" i="46"/>
  <c r="D106" i="46"/>
  <c r="D29" i="46"/>
  <c r="D35" i="46"/>
  <c r="D32" i="46"/>
  <c r="O181" i="46"/>
  <c r="P181" i="46"/>
  <c r="Q181" i="46"/>
  <c r="R181" i="46"/>
  <c r="S181" i="46"/>
  <c r="T181" i="46"/>
  <c r="U181" i="46"/>
  <c r="V181" i="46"/>
  <c r="W181" i="46"/>
  <c r="X181" i="46"/>
  <c r="O178" i="46"/>
  <c r="P178" i="46"/>
  <c r="Q178" i="46"/>
  <c r="R178" i="46"/>
  <c r="S178" i="46"/>
  <c r="T178" i="46"/>
  <c r="U178" i="46"/>
  <c r="V178" i="46"/>
  <c r="W178" i="46"/>
  <c r="X178" i="46"/>
  <c r="O190" i="46"/>
  <c r="P190" i="46"/>
  <c r="Q190" i="46"/>
  <c r="R190" i="46"/>
  <c r="S190" i="46"/>
  <c r="T190" i="46"/>
  <c r="U190" i="46"/>
  <c r="V190" i="46"/>
  <c r="W190" i="46"/>
  <c r="X190" i="46"/>
  <c r="O153" i="46"/>
  <c r="P153" i="46"/>
  <c r="Q153" i="46"/>
  <c r="R153" i="46"/>
  <c r="S153" i="46"/>
  <c r="T153" i="46"/>
  <c r="U153" i="46"/>
  <c r="V153" i="46"/>
  <c r="W153" i="46"/>
  <c r="X153" i="46"/>
  <c r="O150" i="46"/>
  <c r="P150" i="46"/>
  <c r="Q150" i="46"/>
  <c r="R150" i="46"/>
  <c r="S150" i="46"/>
  <c r="T150" i="46"/>
  <c r="U150" i="46"/>
  <c r="V150" i="46"/>
  <c r="W150" i="46"/>
  <c r="X150" i="46"/>
  <c r="O162" i="46"/>
  <c r="P162" i="46"/>
  <c r="Q162" i="46"/>
  <c r="R162" i="46"/>
  <c r="S162" i="46"/>
  <c r="T162" i="46"/>
  <c r="U162" i="46"/>
  <c r="V162" i="46"/>
  <c r="W162" i="46"/>
  <c r="X162" i="46"/>
  <c r="O159" i="46"/>
  <c r="P159" i="46"/>
  <c r="Q159" i="46"/>
  <c r="R159" i="46"/>
  <c r="S159" i="46"/>
  <c r="T159" i="46"/>
  <c r="U159" i="46"/>
  <c r="V159" i="46"/>
  <c r="W159" i="46"/>
  <c r="X159" i="46"/>
  <c r="O156" i="46"/>
  <c r="P156" i="46"/>
  <c r="Q156" i="46"/>
  <c r="R156" i="46"/>
  <c r="S156" i="46"/>
  <c r="T156" i="46"/>
  <c r="U156" i="46"/>
  <c r="V156" i="46"/>
  <c r="W156" i="46"/>
  <c r="X156" i="46"/>
  <c r="R168" i="46"/>
  <c r="S168" i="46"/>
  <c r="T168" i="46"/>
  <c r="U168" i="46"/>
  <c r="P215" i="46"/>
  <c r="V215" i="46"/>
  <c r="X215" i="46"/>
  <c r="O233" i="46"/>
  <c r="P233" i="46"/>
  <c r="Q233" i="46"/>
  <c r="R233" i="46"/>
  <c r="S233" i="46"/>
  <c r="T233" i="46"/>
  <c r="U233" i="46"/>
  <c r="V233" i="46"/>
  <c r="W233" i="46"/>
  <c r="X233" i="46"/>
  <c r="S171" i="46"/>
  <c r="T171" i="46"/>
  <c r="U171" i="46"/>
  <c r="V171" i="46"/>
  <c r="O199" i="46"/>
  <c r="P199" i="46"/>
  <c r="Q199" i="46"/>
  <c r="R199" i="46"/>
  <c r="S199" i="46"/>
  <c r="T199" i="46"/>
  <c r="U199" i="46"/>
  <c r="V199" i="46"/>
  <c r="W199" i="46"/>
  <c r="X199" i="46"/>
  <c r="P51" i="46"/>
  <c r="Q51" i="46"/>
  <c r="R51" i="46"/>
  <c r="S51" i="46"/>
  <c r="T51" i="46"/>
  <c r="U51" i="46"/>
  <c r="V51" i="46"/>
  <c r="W51" i="46"/>
  <c r="X51" i="46"/>
  <c r="P54" i="46"/>
  <c r="Q54" i="46"/>
  <c r="R54" i="46"/>
  <c r="S54" i="46"/>
  <c r="T54" i="46"/>
  <c r="U54" i="46"/>
  <c r="V54" i="46"/>
  <c r="W54" i="46"/>
  <c r="X54" i="46"/>
  <c r="P63" i="46"/>
  <c r="Q63" i="46"/>
  <c r="R63" i="46"/>
  <c r="S63" i="46"/>
  <c r="T63" i="46"/>
  <c r="U63" i="46"/>
  <c r="V63" i="46"/>
  <c r="W63" i="46"/>
  <c r="X63" i="46"/>
  <c r="P106" i="46"/>
  <c r="Q106" i="46"/>
  <c r="R106" i="46"/>
  <c r="S106" i="46"/>
  <c r="T106" i="46"/>
  <c r="U106" i="46"/>
  <c r="V106" i="46"/>
  <c r="W106" i="46"/>
  <c r="X106" i="46"/>
  <c r="P29" i="46"/>
  <c r="Q29" i="46"/>
  <c r="R29" i="46"/>
  <c r="S29" i="46"/>
  <c r="T29" i="46"/>
  <c r="U29" i="46"/>
  <c r="V29" i="46"/>
  <c r="W29" i="46"/>
  <c r="X29" i="46"/>
  <c r="P35" i="46"/>
  <c r="Q35" i="46"/>
  <c r="R35" i="46"/>
  <c r="S35" i="46"/>
  <c r="T35" i="46"/>
  <c r="U35" i="46"/>
  <c r="V35" i="46"/>
  <c r="W35" i="46"/>
  <c r="X35" i="46"/>
  <c r="P32" i="46"/>
  <c r="Q32" i="46"/>
  <c r="R32" i="46"/>
  <c r="S32" i="46"/>
  <c r="T32" i="46"/>
  <c r="U32" i="46"/>
  <c r="V32" i="46"/>
  <c r="W32" i="46"/>
  <c r="X32" i="46"/>
  <c r="O51" i="46"/>
  <c r="O54" i="46"/>
  <c r="O63" i="46"/>
  <c r="O106" i="46"/>
  <c r="O29" i="46"/>
  <c r="O35" i="46"/>
  <c r="O32" i="46"/>
  <c r="O22" i="46"/>
  <c r="P22" i="46"/>
  <c r="Q22" i="46"/>
  <c r="R22" i="46"/>
  <c r="S22" i="46"/>
  <c r="T22" i="46"/>
  <c r="U22" i="46"/>
  <c r="V22" i="46"/>
  <c r="W22" i="46"/>
  <c r="X22" i="46"/>
  <c r="D22" i="46"/>
  <c r="E22" i="46"/>
  <c r="F22" i="46"/>
  <c r="G22" i="46"/>
  <c r="H22" i="46"/>
  <c r="I22" i="46"/>
  <c r="J22" i="46"/>
  <c r="K22" i="46"/>
  <c r="L22" i="46"/>
  <c r="M22" i="46"/>
  <c r="O34" i="46"/>
  <c r="P34" i="46"/>
  <c r="Q34" i="46"/>
  <c r="R34" i="46"/>
  <c r="S34" i="46"/>
  <c r="T34" i="46"/>
  <c r="U34" i="46"/>
  <c r="V34" i="46"/>
  <c r="W34" i="46"/>
  <c r="X34" i="46"/>
  <c r="D34" i="46"/>
  <c r="E34" i="46"/>
  <c r="F34" i="46"/>
  <c r="G34" i="46"/>
  <c r="H34" i="46"/>
  <c r="I34" i="46"/>
  <c r="J34" i="46"/>
  <c r="K34" i="46"/>
  <c r="L34" i="46"/>
  <c r="M34" i="46"/>
  <c r="O31" i="46"/>
  <c r="P31" i="46"/>
  <c r="Q31" i="46"/>
  <c r="R31" i="46"/>
  <c r="S31" i="46"/>
  <c r="T31" i="46"/>
  <c r="U31" i="46"/>
  <c r="V31" i="46"/>
  <c r="W31" i="46"/>
  <c r="X31" i="46"/>
  <c r="D31" i="46"/>
  <c r="E31" i="46"/>
  <c r="F31" i="46"/>
  <c r="G31" i="46"/>
  <c r="H31" i="46"/>
  <c r="I31" i="46"/>
  <c r="J31" i="46"/>
  <c r="K31" i="46"/>
  <c r="L31" i="46"/>
  <c r="M31" i="46"/>
  <c r="O28" i="46"/>
  <c r="P28" i="46"/>
  <c r="Q28" i="46"/>
  <c r="R28" i="46"/>
  <c r="S28" i="46"/>
  <c r="T28" i="46"/>
  <c r="U28" i="46"/>
  <c r="V28" i="46"/>
  <c r="W28" i="46"/>
  <c r="X28" i="46"/>
  <c r="D28" i="46"/>
  <c r="E28" i="46"/>
  <c r="F28" i="46"/>
  <c r="G28" i="46"/>
  <c r="H28" i="46"/>
  <c r="I28" i="46"/>
  <c r="J28" i="46"/>
  <c r="K28" i="46"/>
  <c r="L28" i="46"/>
  <c r="M28" i="46"/>
  <c r="O53" i="46"/>
  <c r="P53" i="46"/>
  <c r="Q53" i="46"/>
  <c r="R53" i="46"/>
  <c r="S53" i="46"/>
  <c r="T53" i="46"/>
  <c r="U53" i="46"/>
  <c r="V53" i="46"/>
  <c r="W53" i="46"/>
  <c r="X53" i="46"/>
  <c r="D53" i="46"/>
  <c r="E53" i="46"/>
  <c r="F53" i="46"/>
  <c r="G53" i="46"/>
  <c r="H53" i="46"/>
  <c r="I53" i="46"/>
  <c r="J53" i="46"/>
  <c r="K53" i="46"/>
  <c r="L53" i="46"/>
  <c r="M53" i="46"/>
  <c r="O50" i="46"/>
  <c r="P50" i="46"/>
  <c r="Q50" i="46"/>
  <c r="R50" i="46"/>
  <c r="S50" i="46"/>
  <c r="T50" i="46"/>
  <c r="U50" i="46"/>
  <c r="V50" i="46"/>
  <c r="W50" i="46"/>
  <c r="X50" i="46"/>
  <c r="D50" i="46"/>
  <c r="E50" i="46"/>
  <c r="F50" i="46"/>
  <c r="G50" i="46"/>
  <c r="H50" i="46"/>
  <c r="I50" i="46"/>
  <c r="J50" i="46"/>
  <c r="K50" i="46"/>
  <c r="L50" i="46"/>
  <c r="M50" i="46"/>
  <c r="O62" i="46"/>
  <c r="P62" i="46"/>
  <c r="Q62" i="46"/>
  <c r="R62" i="46"/>
  <c r="S62" i="46"/>
  <c r="T62" i="46"/>
  <c r="U62" i="46"/>
  <c r="V62" i="46"/>
  <c r="W62" i="46"/>
  <c r="X62" i="46"/>
  <c r="D62" i="46"/>
  <c r="E62" i="46"/>
  <c r="F62" i="46"/>
  <c r="G62" i="46"/>
  <c r="H62" i="46"/>
  <c r="I62" i="46"/>
  <c r="J62" i="46"/>
  <c r="K62" i="46"/>
  <c r="L62" i="46"/>
  <c r="M62" i="46"/>
  <c r="O87" i="46"/>
  <c r="P87" i="46"/>
  <c r="Q87" i="46"/>
  <c r="R87" i="46"/>
  <c r="S87" i="46"/>
  <c r="T87" i="46"/>
  <c r="U87" i="46"/>
  <c r="V87" i="46"/>
  <c r="W87" i="46"/>
  <c r="X87" i="46"/>
  <c r="D87" i="46"/>
  <c r="E87" i="46"/>
  <c r="F87" i="46"/>
  <c r="G87" i="46"/>
  <c r="H87" i="46"/>
  <c r="I87" i="46"/>
  <c r="J87" i="46"/>
  <c r="K87" i="46"/>
  <c r="L87" i="46"/>
  <c r="M87" i="46"/>
  <c r="O84" i="46"/>
  <c r="P84" i="46"/>
  <c r="Q84" i="46"/>
  <c r="R84" i="46"/>
  <c r="S84" i="46"/>
  <c r="T84" i="46"/>
  <c r="U84" i="46"/>
  <c r="V84" i="46"/>
  <c r="W84" i="46"/>
  <c r="X84" i="46"/>
  <c r="D84" i="46"/>
  <c r="E84" i="46"/>
  <c r="F84" i="46"/>
  <c r="G84" i="46"/>
  <c r="H84" i="46"/>
  <c r="I84" i="46"/>
  <c r="J84" i="46"/>
  <c r="K84" i="46"/>
  <c r="L84" i="46"/>
  <c r="M84" i="46"/>
  <c r="O102" i="46"/>
  <c r="P102" i="46"/>
  <c r="Q102" i="46"/>
  <c r="R102" i="46"/>
  <c r="S102" i="46"/>
  <c r="T102" i="46"/>
  <c r="U102" i="46"/>
  <c r="V102" i="46"/>
  <c r="W102" i="46"/>
  <c r="X102" i="46"/>
  <c r="D102" i="46"/>
  <c r="E102" i="46"/>
  <c r="F102" i="46"/>
  <c r="G102" i="46"/>
  <c r="H102" i="46"/>
  <c r="I102" i="46"/>
  <c r="J102" i="46"/>
  <c r="K102" i="46"/>
  <c r="L102" i="46"/>
  <c r="M102" i="46"/>
  <c r="O105" i="46"/>
  <c r="P105" i="46"/>
  <c r="Q105" i="46"/>
  <c r="R105" i="46"/>
  <c r="S105" i="46"/>
  <c r="T105" i="46"/>
  <c r="U105" i="46"/>
  <c r="V105" i="46"/>
  <c r="W105" i="46"/>
  <c r="X105" i="46"/>
  <c r="D105" i="46"/>
  <c r="E105" i="46"/>
  <c r="F105" i="46"/>
  <c r="G105" i="46"/>
  <c r="H105" i="46"/>
  <c r="I105" i="46"/>
  <c r="J105" i="46"/>
  <c r="K105" i="46"/>
  <c r="L105" i="46"/>
  <c r="M105" i="46"/>
  <c r="O43" i="46"/>
  <c r="P43" i="46"/>
  <c r="Q43" i="46"/>
  <c r="R43" i="46"/>
  <c r="S43" i="46"/>
  <c r="T43" i="46"/>
  <c r="U43" i="46"/>
  <c r="V43" i="46"/>
  <c r="W43" i="46"/>
  <c r="X43" i="46"/>
  <c r="D40" i="46"/>
  <c r="E25" i="46"/>
  <c r="F25" i="46"/>
  <c r="G25" i="46"/>
  <c r="H25" i="46"/>
  <c r="I25" i="46"/>
  <c r="J25" i="46"/>
  <c r="K25" i="46"/>
  <c r="L25" i="46"/>
  <c r="M25" i="46"/>
  <c r="D25" i="46"/>
  <c r="P25" i="46"/>
  <c r="Q25" i="46"/>
  <c r="R25" i="46"/>
  <c r="S25" i="46"/>
  <c r="T25" i="46"/>
  <c r="U25" i="46"/>
  <c r="V25" i="46"/>
  <c r="W25" i="46"/>
  <c r="X25" i="46"/>
  <c r="O25" i="46"/>
  <c r="M168" i="46"/>
  <c r="I40" i="46"/>
  <c r="R171" i="46"/>
  <c r="Q168" i="46"/>
  <c r="K171" i="46"/>
  <c r="J168" i="46"/>
  <c r="H40" i="46"/>
  <c r="H127" i="46"/>
  <c r="W297" i="46"/>
  <c r="O297" i="46"/>
  <c r="K40" i="46"/>
  <c r="J40" i="46"/>
  <c r="Q297" i="46"/>
  <c r="M297" i="46"/>
  <c r="X297" i="46"/>
  <c r="Q171" i="46"/>
  <c r="S215" i="46"/>
  <c r="X168" i="46"/>
  <c r="P168" i="46"/>
  <c r="J171" i="46"/>
  <c r="L215" i="46"/>
  <c r="D215" i="46"/>
  <c r="L344" i="46"/>
  <c r="D344" i="46"/>
  <c r="I168" i="46"/>
  <c r="G40" i="46"/>
  <c r="V297" i="46"/>
  <c r="F168" i="46"/>
  <c r="E168" i="46"/>
  <c r="L168" i="46"/>
  <c r="E297" i="46"/>
  <c r="X171" i="46"/>
  <c r="P171" i="46"/>
  <c r="W168" i="46"/>
  <c r="O168" i="46"/>
  <c r="I171" i="46"/>
  <c r="H168" i="46"/>
  <c r="F40" i="46"/>
  <c r="U297" i="46"/>
  <c r="L40" i="46"/>
  <c r="L127" i="46"/>
  <c r="D168" i="46"/>
  <c r="K168" i="46"/>
  <c r="P297" i="46"/>
  <c r="W171" i="46"/>
  <c r="O171" i="46"/>
  <c r="Q215" i="46"/>
  <c r="V168" i="46"/>
  <c r="H171" i="46"/>
  <c r="J215" i="46"/>
  <c r="G168" i="46"/>
  <c r="M40" i="46"/>
  <c r="E40" i="46"/>
  <c r="E127" i="46"/>
  <c r="T297" i="46"/>
  <c r="V513" i="46"/>
  <c r="W513" i="46"/>
  <c r="O513" i="46"/>
  <c r="C8" i="88"/>
  <c r="B16" i="89"/>
  <c r="B20" i="89"/>
  <c r="B16" i="88"/>
  <c r="B20" i="88"/>
  <c r="F8" i="89"/>
  <c r="E8" i="89"/>
  <c r="D8" i="89"/>
  <c r="J344" i="46"/>
  <c r="J157" i="46"/>
  <c r="R157" i="46"/>
  <c r="I297" i="46"/>
  <c r="M157" i="46"/>
  <c r="E157" i="46"/>
  <c r="U344" i="46"/>
  <c r="X157" i="46"/>
  <c r="P157" i="46"/>
  <c r="K297" i="46"/>
  <c r="G157" i="46"/>
  <c r="G255" i="46"/>
  <c r="I344" i="46"/>
  <c r="H297" i="46"/>
  <c r="T344" i="46"/>
  <c r="R513" i="46"/>
  <c r="F8" i="88"/>
  <c r="U513" i="46"/>
  <c r="X513" i="46"/>
  <c r="J279" i="46"/>
  <c r="W344" i="46"/>
  <c r="O344" i="46"/>
  <c r="U279" i="46"/>
  <c r="R215" i="46"/>
  <c r="K215" i="46"/>
  <c r="K344" i="46"/>
  <c r="J297" i="46"/>
  <c r="F157" i="46"/>
  <c r="I279" i="46"/>
  <c r="V344" i="46"/>
  <c r="Q157" i="46"/>
  <c r="T279" i="46"/>
  <c r="P513" i="46"/>
  <c r="D8" i="88"/>
  <c r="H279" i="46"/>
  <c r="S279" i="46"/>
  <c r="W157" i="46"/>
  <c r="O157" i="46"/>
  <c r="R279" i="46"/>
  <c r="W215" i="46"/>
  <c r="O215" i="46"/>
  <c r="H215" i="46"/>
  <c r="H344" i="46"/>
  <c r="G297" i="46"/>
  <c r="K157" i="46"/>
  <c r="F279" i="46"/>
  <c r="S344" i="46"/>
  <c r="V157" i="46"/>
  <c r="Q279" i="46"/>
  <c r="S513" i="46"/>
  <c r="T513" i="46"/>
  <c r="G344" i="46"/>
  <c r="F297" i="46"/>
  <c r="M279" i="46"/>
  <c r="E279" i="46"/>
  <c r="R344" i="46"/>
  <c r="U157" i="46"/>
  <c r="X279" i="46"/>
  <c r="P279" i="46"/>
  <c r="L157" i="46"/>
  <c r="G279" i="46"/>
  <c r="U215" i="46"/>
  <c r="F215" i="46"/>
  <c r="I157" i="46"/>
  <c r="L279" i="46"/>
  <c r="D279" i="46"/>
  <c r="T157" i="46"/>
  <c r="W279" i="46"/>
  <c r="O279" i="46"/>
  <c r="D157" i="46"/>
  <c r="T215" i="46"/>
  <c r="M215" i="46"/>
  <c r="E215" i="46"/>
  <c r="M344" i="46"/>
  <c r="E344" i="46"/>
  <c r="L297" i="46"/>
  <c r="D297" i="46"/>
  <c r="H157" i="46"/>
  <c r="K279" i="46"/>
  <c r="X344" i="46"/>
  <c r="P344" i="46"/>
  <c r="S157" i="46"/>
  <c r="V279" i="46"/>
  <c r="Q513" i="46"/>
  <c r="E8" i="88"/>
  <c r="X127" i="46"/>
  <c r="O127" i="46"/>
  <c r="V127" i="46"/>
  <c r="U127" i="46"/>
  <c r="F4" i="88"/>
  <c r="K127" i="46"/>
  <c r="T127" i="46"/>
  <c r="E4" i="88"/>
  <c r="P127" i="46"/>
  <c r="W127" i="46"/>
  <c r="J127" i="46"/>
  <c r="I127" i="46"/>
  <c r="R127" i="46"/>
  <c r="C4" i="88"/>
  <c r="G127" i="46"/>
  <c r="F127" i="46"/>
  <c r="M127" i="46"/>
  <c r="S127" i="46"/>
  <c r="D4" i="88"/>
  <c r="Q127" i="46"/>
  <c r="B4" i="88"/>
  <c r="D127" i="46"/>
  <c r="D255" i="46"/>
  <c r="L255" i="46"/>
  <c r="P255" i="46"/>
  <c r="B5" i="88"/>
  <c r="S255" i="46"/>
  <c r="E5" i="88"/>
  <c r="X255" i="46"/>
  <c r="J255" i="46"/>
  <c r="I255" i="46"/>
  <c r="F5" i="89"/>
  <c r="V255" i="46"/>
  <c r="Q255" i="46"/>
  <c r="C5" i="88"/>
  <c r="R255" i="46"/>
  <c r="D5" i="88"/>
  <c r="D4" i="89"/>
  <c r="B4" i="89"/>
  <c r="D5" i="89"/>
  <c r="F4" i="89"/>
  <c r="C4" i="89"/>
  <c r="E4" i="89"/>
  <c r="E255" i="46"/>
  <c r="M255" i="46"/>
  <c r="I384" i="46"/>
  <c r="T384" i="46"/>
  <c r="F255" i="46"/>
  <c r="F384" i="46"/>
  <c r="H255" i="46"/>
  <c r="U255" i="46"/>
  <c r="J384" i="46"/>
  <c r="K255" i="46"/>
  <c r="E384" i="46"/>
  <c r="G384" i="46"/>
  <c r="K384" i="46"/>
  <c r="T255" i="46"/>
  <c r="F5" i="88"/>
  <c r="W255" i="46"/>
  <c r="S384" i="46"/>
  <c r="F7" i="88"/>
  <c r="H384" i="46"/>
  <c r="O384" i="46"/>
  <c r="B7" i="88"/>
  <c r="L384" i="46"/>
  <c r="P384" i="46"/>
  <c r="C7" i="88"/>
  <c r="X384" i="46"/>
  <c r="Q384" i="46"/>
  <c r="D7" i="88"/>
  <c r="R384" i="46"/>
  <c r="E7" i="88"/>
  <c r="U384" i="46"/>
  <c r="W384" i="46"/>
  <c r="M384" i="46"/>
  <c r="V384" i="46"/>
  <c r="F7" i="89"/>
  <c r="C5" i="89"/>
  <c r="B5" i="89"/>
  <c r="E5" i="89"/>
  <c r="D7" i="89"/>
  <c r="E7" i="89"/>
  <c r="C7" i="89"/>
  <c r="N184" i="79"/>
  <c r="D22" i="45"/>
  <c r="O927" i="79"/>
  <c r="E44" i="44"/>
  <c r="Z128" i="46" s="1"/>
  <c r="Z132" i="46" s="1"/>
  <c r="AM139" i="79"/>
  <c r="Q46" i="44"/>
  <c r="P46" i="44"/>
  <c r="O46" i="44"/>
  <c r="N46" i="44"/>
  <c r="M46" i="44"/>
  <c r="L46" i="44"/>
  <c r="K46" i="44"/>
  <c r="J46" i="44"/>
  <c r="I46" i="44"/>
  <c r="H46" i="44"/>
  <c r="G46" i="44"/>
  <c r="AB385" i="46" s="1"/>
  <c r="AB392" i="46" s="1"/>
  <c r="F46" i="44"/>
  <c r="AA385" i="46" s="1"/>
  <c r="AA392" i="46" s="1"/>
  <c r="E46" i="44"/>
  <c r="D46" i="44"/>
  <c r="O1110" i="79"/>
  <c r="O744" i="79"/>
  <c r="O378" i="79"/>
  <c r="O195" i="79"/>
  <c r="D195" i="79"/>
  <c r="D9" i="89"/>
  <c r="D12" i="89"/>
  <c r="D21" i="89"/>
  <c r="D9" i="88"/>
  <c r="D12" i="88"/>
  <c r="D21" i="88"/>
  <c r="E10" i="88"/>
  <c r="N620" i="79"/>
  <c r="N437" i="79"/>
  <c r="N254" i="79"/>
  <c r="N71" i="79"/>
  <c r="F22" i="45"/>
  <c r="Q52" i="43"/>
  <c r="N511" i="46"/>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c r="N81" i="79"/>
  <c r="AB106" i="46"/>
  <c r="AA106" i="46"/>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Z320" i="79"/>
  <c r="Y320" i="79"/>
  <c r="AL317" i="79"/>
  <c r="AK317" i="79"/>
  <c r="AJ317" i="79"/>
  <c r="AI317" i="79"/>
  <c r="AH317" i="79"/>
  <c r="AG317" i="79"/>
  <c r="AF317" i="79"/>
  <c r="AE317" i="79"/>
  <c r="AD317" i="79"/>
  <c r="AC317" i="79"/>
  <c r="AB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c r="Y944" i="79"/>
  <c r="Y268" i="46"/>
  <c r="Y265" i="46"/>
  <c r="Y526" i="46"/>
  <c r="Y395" i="46"/>
  <c r="Y135" i="46"/>
  <c r="E3" i="80"/>
  <c r="E2" i="80"/>
  <c r="P52" i="43"/>
  <c r="O52" i="43"/>
  <c r="N52" i="43"/>
  <c r="M52" i="43"/>
  <c r="L52" i="43"/>
  <c r="K52" i="43"/>
  <c r="J52" i="43"/>
  <c r="I52" i="43"/>
  <c r="H52" i="43"/>
  <c r="G52" i="43"/>
  <c r="F52" i="43"/>
  <c r="E52" i="43"/>
  <c r="D52" i="43"/>
  <c r="Z23" i="46"/>
  <c r="AA23" i="46"/>
  <c r="AB23" i="46"/>
  <c r="AC23" i="46"/>
  <c r="AD23" i="46"/>
  <c r="AE23" i="46"/>
  <c r="AF23" i="46"/>
  <c r="AG23" i="46"/>
  <c r="AH23" i="46"/>
  <c r="AI23" i="46"/>
  <c r="AJ23" i="46"/>
  <c r="AK23" i="46"/>
  <c r="AL23" i="46"/>
  <c r="E22" i="45"/>
  <c r="E36" i="45"/>
  <c r="N51" i="46"/>
  <c r="Z138" i="46"/>
  <c r="Z140" i="46"/>
  <c r="Z142" i="46"/>
  <c r="Z139" i="46"/>
  <c r="Z141" i="46"/>
  <c r="Z143" i="46"/>
  <c r="Y761" i="79"/>
  <c r="Y578" i="79"/>
  <c r="Y576" i="79"/>
  <c r="Y577" i="79"/>
  <c r="Y392" i="79"/>
  <c r="Y395" i="79"/>
  <c r="Y394" i="79"/>
  <c r="Y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c r="P53" i="43"/>
  <c r="O123" i="45"/>
  <c r="O53" i="43"/>
  <c r="N123" i="45"/>
  <c r="N53" i="43"/>
  <c r="N43" i="44"/>
  <c r="M53" i="43"/>
  <c r="M14" i="44"/>
  <c r="M18" i="44"/>
  <c r="L53" i="43"/>
  <c r="L29" i="44"/>
  <c r="L33" i="44"/>
  <c r="K53" i="43"/>
  <c r="K29" i="44"/>
  <c r="K33" i="44"/>
  <c r="Q13" i="44"/>
  <c r="P42" i="44"/>
  <c r="O42" i="44"/>
  <c r="N42" i="44"/>
  <c r="L122" i="45"/>
  <c r="L28" i="44"/>
  <c r="K42" i="44"/>
  <c r="C88" i="45"/>
  <c r="AI21" i="46"/>
  <c r="M123" i="45"/>
  <c r="AG21" i="46"/>
  <c r="Q14" i="44"/>
  <c r="Q18" i="44"/>
  <c r="Q29" i="44"/>
  <c r="Q33" i="44"/>
  <c r="Q43" i="44"/>
  <c r="C109" i="45"/>
  <c r="AJ21" i="46"/>
  <c r="AJ149" i="46"/>
  <c r="AF149" i="46"/>
  <c r="AJ278" i="46"/>
  <c r="AF278" i="46"/>
  <c r="AJ407" i="46"/>
  <c r="AF407" i="46"/>
  <c r="AJ36" i="79"/>
  <c r="AJ208" i="79"/>
  <c r="AF36" i="79"/>
  <c r="AJ219" i="79"/>
  <c r="AF219" i="79"/>
  <c r="AJ402" i="79"/>
  <c r="AF402" i="79"/>
  <c r="AJ585" i="79"/>
  <c r="AF585" i="79"/>
  <c r="AJ768" i="79"/>
  <c r="AF768" i="79"/>
  <c r="AJ951" i="79"/>
  <c r="AF951" i="79"/>
  <c r="K14" i="44"/>
  <c r="K18" i="44"/>
  <c r="O14" i="44"/>
  <c r="O18" i="44"/>
  <c r="O29" i="44"/>
  <c r="O33" i="44"/>
  <c r="O43" i="44"/>
  <c r="C95" i="45"/>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c r="K43" i="44"/>
  <c r="K53" i="44"/>
  <c r="AH21" i="46"/>
  <c r="AK21" i="46"/>
  <c r="AK149" i="46"/>
  <c r="AG149" i="46"/>
  <c r="AK278" i="46"/>
  <c r="AG278" i="46"/>
  <c r="AK407" i="46"/>
  <c r="AG407" i="46"/>
  <c r="AK36" i="79"/>
  <c r="AG36" i="79"/>
  <c r="AK219" i="79"/>
  <c r="AG219" i="79"/>
  <c r="AK402" i="79"/>
  <c r="AG402" i="79"/>
  <c r="AK585" i="79"/>
  <c r="AG585" i="79"/>
  <c r="AK768" i="79"/>
  <c r="AG768" i="79"/>
  <c r="AK951" i="79"/>
  <c r="AK1110" i="79"/>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c r="O13" i="44"/>
  <c r="P28" i="44"/>
  <c r="N14" i="44"/>
  <c r="N18" i="44"/>
  <c r="M13" i="44"/>
  <c r="J123" i="45"/>
  <c r="P122" i="45"/>
  <c r="K28" i="44"/>
  <c r="L14" i="44"/>
  <c r="L18" i="44"/>
  <c r="P14" i="44"/>
  <c r="P18" i="44"/>
  <c r="P29" i="44"/>
  <c r="P33" i="44"/>
  <c r="P43" i="44"/>
  <c r="C102" i="45"/>
  <c r="L43" i="44"/>
  <c r="L53" i="44"/>
  <c r="L42" i="44"/>
  <c r="K123" i="45"/>
  <c r="O28" i="44"/>
  <c r="H130" i="47"/>
  <c r="H131" i="47"/>
  <c r="H129" i="47"/>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E10" i="89"/>
  <c r="E12" i="89"/>
  <c r="E21" i="89"/>
  <c r="F12" i="88"/>
  <c r="F21" i="88"/>
  <c r="F11" i="89"/>
  <c r="F12" i="89"/>
  <c r="F21" i="89"/>
  <c r="E12" i="88"/>
  <c r="E21" i="88"/>
  <c r="AL378" i="79"/>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Y39" i="79"/>
  <c r="Y208" i="79"/>
  <c r="B60" i="45"/>
  <c r="B53" i="45"/>
  <c r="B46" i="45"/>
  <c r="B39" i="45"/>
  <c r="B32" i="45"/>
  <c r="B25" i="45"/>
  <c r="B18" i="45"/>
  <c r="AL212" i="79"/>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D384" i="46"/>
  <c r="B7" i="89"/>
  <c r="B12" i="89"/>
  <c r="B21" i="89"/>
  <c r="Y401" i="46"/>
  <c r="J53" i="43"/>
  <c r="J29" i="44"/>
  <c r="J33" i="44"/>
  <c r="I53" i="43"/>
  <c r="I29" i="44"/>
  <c r="I33" i="44"/>
  <c r="H53" i="43"/>
  <c r="H29" i="44"/>
  <c r="H33" i="44"/>
  <c r="H49" i="44" s="1"/>
  <c r="AC379" i="79" s="1"/>
  <c r="AC389" i="79" s="1"/>
  <c r="H70" i="43" s="1"/>
  <c r="G53" i="43"/>
  <c r="F53" i="43"/>
  <c r="E53" i="43"/>
  <c r="E29" i="44"/>
  <c r="E33" i="44"/>
  <c r="D53" i="43"/>
  <c r="Y21" i="46"/>
  <c r="O255" i="46"/>
  <c r="J28" i="44"/>
  <c r="I28" i="44"/>
  <c r="H28" i="44"/>
  <c r="G28" i="44"/>
  <c r="F28" i="44"/>
  <c r="E28" i="44"/>
  <c r="D28" i="44"/>
  <c r="C12" i="88"/>
  <c r="C21" i="88"/>
  <c r="C8" i="89"/>
  <c r="C12" i="89"/>
  <c r="C21" i="89"/>
  <c r="B12" i="88"/>
  <c r="B21" i="88"/>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c r="F49" i="44" s="1"/>
  <c r="AA379" i="79" s="1"/>
  <c r="AA389" i="79" s="1"/>
  <c r="F70" i="43" s="1"/>
  <c r="AA21" i="46"/>
  <c r="D29" i="44"/>
  <c r="D33" i="44"/>
  <c r="D50" i="44" s="1"/>
  <c r="Y562" i="79" s="1"/>
  <c r="Y573" i="79" s="1"/>
  <c r="AA407" i="46"/>
  <c r="AB278" i="46"/>
  <c r="G29" i="44"/>
  <c r="G33" i="44"/>
  <c r="Z277" i="46"/>
  <c r="E13" i="44"/>
  <c r="Z401" i="79"/>
  <c r="Z767" i="79"/>
  <c r="Z218" i="79"/>
  <c r="Z950" i="79"/>
  <c r="Z584" i="79"/>
  <c r="Z35" i="79"/>
  <c r="D123" i="45"/>
  <c r="E14" i="44"/>
  <c r="E18" i="44"/>
  <c r="E47" i="44" s="1"/>
  <c r="Z514" i="46" s="1"/>
  <c r="Z522" i="46" s="1"/>
  <c r="Z585" i="79"/>
  <c r="Z744" i="79"/>
  <c r="Z219" i="79"/>
  <c r="Z402" i="79"/>
  <c r="Z768" i="79"/>
  <c r="Z927" i="79"/>
  <c r="Z951" i="79"/>
  <c r="Z1110" i="79"/>
  <c r="Z36" i="79"/>
  <c r="Z195" i="79"/>
  <c r="AE406" i="46"/>
  <c r="J13" i="44"/>
  <c r="AE950" i="79"/>
  <c r="AE401" i="79"/>
  <c r="AE767" i="79"/>
  <c r="AE584" i="79"/>
  <c r="AE218" i="79"/>
  <c r="AE35" i="79"/>
  <c r="J43" i="44"/>
  <c r="J53" i="44"/>
  <c r="J14" i="44"/>
  <c r="J18" i="44"/>
  <c r="AE402" i="79"/>
  <c r="AE585" i="79"/>
  <c r="AE951" i="79"/>
  <c r="AE1110" i="79"/>
  <c r="AE768" i="79"/>
  <c r="AE219" i="79"/>
  <c r="AE36" i="79"/>
  <c r="Y277" i="46"/>
  <c r="D13" i="44"/>
  <c r="Y767" i="79"/>
  <c r="Y584" i="79"/>
  <c r="Y218" i="79"/>
  <c r="Y950" i="79"/>
  <c r="Y401" i="79"/>
  <c r="Y35" i="79"/>
  <c r="AC148" i="46"/>
  <c r="H13" i="44"/>
  <c r="AC767" i="79"/>
  <c r="AC950" i="79"/>
  <c r="AC401" i="79"/>
  <c r="AC584" i="79"/>
  <c r="AC218" i="79"/>
  <c r="AC35" i="79"/>
  <c r="Y407" i="46"/>
  <c r="Y513" i="46"/>
  <c r="D14" i="44"/>
  <c r="D18" i="44"/>
  <c r="D47" i="44" s="1"/>
  <c r="Y514" i="46" s="1"/>
  <c r="Y522" i="46" s="1"/>
  <c r="Y951" i="79"/>
  <c r="Y1110" i="79"/>
  <c r="Y402" i="79"/>
  <c r="Y561" i="79"/>
  <c r="Y768" i="79"/>
  <c r="Y927" i="79"/>
  <c r="Y585" i="79"/>
  <c r="Y744" i="79"/>
  <c r="Y219" i="79"/>
  <c r="Y378" i="79"/>
  <c r="Y36" i="79"/>
  <c r="Y195" i="79"/>
  <c r="AC278" i="46"/>
  <c r="AC395" i="46"/>
  <c r="H14" i="44"/>
  <c r="H18" i="44"/>
  <c r="H47" i="44" s="1"/>
  <c r="AC514" i="46" s="1"/>
  <c r="AC522" i="46" s="1"/>
  <c r="AC768" i="79"/>
  <c r="AC944" i="79"/>
  <c r="AC585" i="79"/>
  <c r="AC219" i="79"/>
  <c r="AC951" i="79"/>
  <c r="AC1110" i="79"/>
  <c r="AC402" i="79"/>
  <c r="AC36" i="79"/>
  <c r="AD148" i="46"/>
  <c r="I13" i="44"/>
  <c r="AD401" i="79"/>
  <c r="AD584" i="79"/>
  <c r="AD950" i="79"/>
  <c r="AD767" i="79"/>
  <c r="AD218" i="79"/>
  <c r="AD35" i="79"/>
  <c r="H123" i="45"/>
  <c r="I14" i="44"/>
  <c r="I18" i="44"/>
  <c r="AD768" i="79"/>
  <c r="AD944" i="79"/>
  <c r="AD951" i="79"/>
  <c r="AD1110" i="79"/>
  <c r="AD402" i="79"/>
  <c r="AD576" i="79"/>
  <c r="AD585" i="79"/>
  <c r="AD219" i="79"/>
  <c r="AD392" i="79"/>
  <c r="AD36" i="79"/>
  <c r="AA406" i="46"/>
  <c r="F13" i="44"/>
  <c r="AA950" i="79"/>
  <c r="AA767" i="79"/>
  <c r="AA584" i="79"/>
  <c r="AA218" i="79"/>
  <c r="AA401" i="79"/>
  <c r="AA35" i="79"/>
  <c r="F43" i="44"/>
  <c r="F14" i="44"/>
  <c r="F18" i="44"/>
  <c r="F47" i="44" s="1"/>
  <c r="AA514" i="46" s="1"/>
  <c r="AA522" i="46" s="1"/>
  <c r="AA402" i="79"/>
  <c r="AA768" i="79"/>
  <c r="AA219" i="79"/>
  <c r="AA951" i="79"/>
  <c r="AA1110" i="79"/>
  <c r="AA585" i="79"/>
  <c r="AA36" i="79"/>
  <c r="AA208" i="79"/>
  <c r="AB406" i="46"/>
  <c r="G13" i="44"/>
  <c r="AB767" i="79"/>
  <c r="AB584" i="79"/>
  <c r="AB218" i="79"/>
  <c r="AB950" i="79"/>
  <c r="AB401" i="79"/>
  <c r="AB35" i="79"/>
  <c r="AB407" i="46"/>
  <c r="G14" i="44"/>
  <c r="G18" i="44"/>
  <c r="G47" i="44" s="1"/>
  <c r="AB514" i="46" s="1"/>
  <c r="AB522" i="46" s="1"/>
  <c r="AB951" i="79"/>
  <c r="AB1110" i="79"/>
  <c r="AB768" i="79"/>
  <c r="AB585" i="79"/>
  <c r="AB219" i="79"/>
  <c r="AB402" i="79"/>
  <c r="AB576" i="79"/>
  <c r="AB36" i="79"/>
  <c r="AB21" i="46"/>
  <c r="AB135" i="46"/>
  <c r="Y278" i="46"/>
  <c r="Y384" i="46"/>
  <c r="AE149" i="46"/>
  <c r="AE255" i="46"/>
  <c r="AB148" i="46"/>
  <c r="G123" i="45"/>
  <c r="AA149" i="46"/>
  <c r="AA255" i="46"/>
  <c r="AE407" i="46"/>
  <c r="I43" i="44"/>
  <c r="E43" i="44"/>
  <c r="Z406" i="46"/>
  <c r="AE148" i="46"/>
  <c r="AA148" i="46"/>
  <c r="H43" i="44"/>
  <c r="C123" i="45"/>
  <c r="F123" i="45"/>
  <c r="AE21" i="46"/>
  <c r="AD149" i="46"/>
  <c r="Z149" i="46"/>
  <c r="Z255" i="46"/>
  <c r="AE278" i="46"/>
  <c r="AA278" i="46"/>
  <c r="AC277" i="46"/>
  <c r="AD407" i="46"/>
  <c r="Z407" i="46"/>
  <c r="Z513" i="46"/>
  <c r="AC406" i="46"/>
  <c r="AD277" i="46"/>
  <c r="AD406" i="46"/>
  <c r="Z148" i="46"/>
  <c r="D43" i="44"/>
  <c r="G43" i="44"/>
  <c r="I123" i="45"/>
  <c r="E123" i="45"/>
  <c r="AD21" i="46"/>
  <c r="Z21" i="46"/>
  <c r="Z127" i="46"/>
  <c r="AC149" i="46"/>
  <c r="AC255" i="46"/>
  <c r="AD278" i="46"/>
  <c r="Z278" i="46"/>
  <c r="Z384" i="46"/>
  <c r="AB277" i="46"/>
  <c r="Y406" i="46"/>
  <c r="AC407" i="46"/>
  <c r="Y148" i="46"/>
  <c r="AC21" i="46"/>
  <c r="Y149" i="46"/>
  <c r="Y255" i="46"/>
  <c r="AB149" i="46"/>
  <c r="AB255" i="46"/>
  <c r="AE277" i="46"/>
  <c r="AA277" i="46"/>
  <c r="G53" i="44"/>
  <c r="G50" i="44"/>
  <c r="H53" i="44"/>
  <c r="AC1111" i="79" s="1"/>
  <c r="AC1125" i="79" s="1"/>
  <c r="H50" i="44"/>
  <c r="AC562" i="79" s="1"/>
  <c r="AC573" i="79" s="1"/>
  <c r="E53" i="44"/>
  <c r="Z1111" i="79" s="1"/>
  <c r="Z1125" i="79" s="1"/>
  <c r="E50" i="44"/>
  <c r="I53" i="44"/>
  <c r="I50" i="44"/>
  <c r="F53" i="44"/>
  <c r="AC576" i="79"/>
  <c r="AC578" i="79"/>
  <c r="AC577" i="79"/>
  <c r="D53" i="44"/>
  <c r="AD212" i="79"/>
  <c r="AD208" i="79"/>
  <c r="AD211" i="79"/>
  <c r="AD210" i="79"/>
  <c r="AD209" i="79"/>
  <c r="AD127" i="46"/>
  <c r="AD138" i="46"/>
  <c r="AD141" i="46"/>
  <c r="AD140" i="46"/>
  <c r="AD143" i="46"/>
  <c r="AD142" i="46"/>
  <c r="AD139" i="46"/>
  <c r="G49" i="44"/>
  <c r="AB379" i="79" s="1"/>
  <c r="AB389" i="79" s="1"/>
  <c r="G52" i="44"/>
  <c r="AB928" i="79" s="1"/>
  <c r="AB941" i="79" s="1"/>
  <c r="G48" i="44"/>
  <c r="AB196" i="79" s="1"/>
  <c r="AB205" i="79" s="1"/>
  <c r="G51" i="44"/>
  <c r="AB745" i="79" s="1"/>
  <c r="AB757" i="79" s="1"/>
  <c r="H51" i="44"/>
  <c r="AC745" i="79" s="1"/>
  <c r="AC757" i="79" s="1"/>
  <c r="H52" i="44"/>
  <c r="E52" i="44"/>
  <c r="Z928" i="79" s="1"/>
  <c r="Z941" i="79" s="1"/>
  <c r="E48" i="44"/>
  <c r="E49" i="44"/>
  <c r="Z379" i="79" s="1"/>
  <c r="Z389" i="79" s="1"/>
  <c r="E70" i="43" s="1"/>
  <c r="E51" i="44"/>
  <c r="Z745" i="79" s="1"/>
  <c r="Z757" i="79" s="1"/>
  <c r="F52" i="44"/>
  <c r="AA928" i="79" s="1"/>
  <c r="AA941" i="79" s="1"/>
  <c r="F48" i="44"/>
  <c r="AA196" i="79" s="1"/>
  <c r="AA205" i="79" s="1"/>
  <c r="F51" i="44"/>
  <c r="J49" i="44"/>
  <c r="J52" i="44"/>
  <c r="J48" i="44"/>
  <c r="J50" i="44"/>
  <c r="J51" i="44"/>
  <c r="J47" i="44"/>
  <c r="D52" i="44"/>
  <c r="D51" i="44"/>
  <c r="Y745" i="79" s="1"/>
  <c r="Y757" i="79" s="1"/>
  <c r="I52" i="44"/>
  <c r="I48" i="44"/>
  <c r="I51" i="44"/>
  <c r="I47" i="44"/>
  <c r="I49" i="44"/>
  <c r="J45" i="44"/>
  <c r="J44" i="44"/>
  <c r="D44" i="44"/>
  <c r="Y128" i="46" s="1"/>
  <c r="Y132" i="46" s="1"/>
  <c r="D45" i="44"/>
  <c r="Y256" i="46" s="1"/>
  <c r="Y262" i="46" s="1"/>
  <c r="G45" i="44"/>
  <c r="AB256" i="46" s="1"/>
  <c r="AB262" i="46" s="1"/>
  <c r="G44" i="44"/>
  <c r="AB128" i="46" s="1"/>
  <c r="AB132" i="46" s="1"/>
  <c r="H45" i="44"/>
  <c r="AC256" i="46" s="1"/>
  <c r="AC262" i="46" s="1"/>
  <c r="H44" i="44"/>
  <c r="E45" i="44"/>
  <c r="Z256" i="46" s="1"/>
  <c r="Z262" i="46" s="1"/>
  <c r="F45" i="44"/>
  <c r="AA256" i="46" s="1"/>
  <c r="AA262" i="46" s="1"/>
  <c r="F44" i="44"/>
  <c r="AA128" i="46" s="1"/>
  <c r="AA132" i="46" s="1"/>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2" i="45"/>
  <c r="E122" i="45"/>
  <c r="F122" i="45"/>
  <c r="G122" i="45"/>
  <c r="H122" i="45"/>
  <c r="I122" i="45"/>
  <c r="C122" i="45"/>
  <c r="O17" i="45"/>
  <c r="N17" i="45"/>
  <c r="N23" i="45"/>
  <c r="M17" i="45"/>
  <c r="M23" i="45"/>
  <c r="L17" i="45"/>
  <c r="L23" i="45"/>
  <c r="N60" i="46"/>
  <c r="N57" i="46"/>
  <c r="AA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c r="M114" i="45"/>
  <c r="P132" i="45"/>
  <c r="M107" i="45"/>
  <c r="O132" i="45"/>
  <c r="M86" i="45"/>
  <c r="M100" i="45"/>
  <c r="N132" i="45"/>
  <c r="M79" i="45"/>
  <c r="M72" i="45"/>
  <c r="L93" i="45"/>
  <c r="M131" i="45"/>
  <c r="L107" i="45"/>
  <c r="O131" i="45"/>
  <c r="L86" i="45"/>
  <c r="L114" i="45"/>
  <c r="P131" i="45"/>
  <c r="L100" i="45"/>
  <c r="N131" i="45"/>
  <c r="L79" i="45"/>
  <c r="L72" i="45"/>
  <c r="N86" i="45"/>
  <c r="N114" i="45"/>
  <c r="P133" i="45"/>
  <c r="N107" i="45"/>
  <c r="O133" i="45"/>
  <c r="N79" i="45"/>
  <c r="N93" i="45"/>
  <c r="M133" i="45"/>
  <c r="N100" i="45"/>
  <c r="N133" i="45"/>
  <c r="N72" i="45"/>
  <c r="L65" i="45"/>
  <c r="L51" i="45"/>
  <c r="L30" i="45"/>
  <c r="L58" i="45"/>
  <c r="L37" i="45"/>
  <c r="L44" i="45"/>
  <c r="M44" i="45"/>
  <c r="M58" i="45"/>
  <c r="M51" i="45"/>
  <c r="M37" i="45"/>
  <c r="M65" i="45"/>
  <c r="M30" i="45"/>
  <c r="N58" i="45"/>
  <c r="N65" i="45"/>
  <c r="N51" i="45"/>
  <c r="G133" i="45"/>
  <c r="N44" i="45"/>
  <c r="N37" i="45"/>
  <c r="N30" i="45"/>
  <c r="H132" i="45"/>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c r="H121" i="47"/>
  <c r="H122" i="47"/>
  <c r="H123" i="47"/>
  <c r="H124" i="47"/>
  <c r="H125" i="47"/>
  <c r="H126" i="47"/>
  <c r="H127" i="47"/>
  <c r="H128" i="47"/>
  <c r="H135" i="47"/>
  <c r="K25" i="85"/>
  <c r="H136" i="47"/>
  <c r="H137" i="47"/>
  <c r="H138" i="47"/>
  <c r="H140" i="47"/>
  <c r="H141" i="47"/>
  <c r="H142" i="47"/>
  <c r="H144" i="47"/>
  <c r="H145" i="47"/>
  <c r="H146" i="47"/>
  <c r="H150" i="47"/>
  <c r="H151" i="47"/>
  <c r="H152" i="47"/>
  <c r="H153" i="47"/>
  <c r="H154" i="47"/>
  <c r="H155" i="47"/>
  <c r="H156" i="47"/>
  <c r="H157" i="47"/>
  <c r="H158" i="47"/>
  <c r="H159" i="47"/>
  <c r="H160" i="47"/>
  <c r="H161" i="47"/>
  <c r="D17" i="45"/>
  <c r="J25" i="8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H17" i="47"/>
  <c r="H15" i="47"/>
  <c r="K17" i="45"/>
  <c r="J17" i="45"/>
  <c r="I17" i="45"/>
  <c r="I65" i="45"/>
  <c r="H17" i="45"/>
  <c r="H23" i="45"/>
  <c r="C127" i="45"/>
  <c r="G17" i="45"/>
  <c r="F17" i="45"/>
  <c r="F23" i="45"/>
  <c r="E17" i="45"/>
  <c r="J30" i="45"/>
  <c r="J23" i="45"/>
  <c r="K23" i="45"/>
  <c r="C130" i="45"/>
  <c r="E30" i="45"/>
  <c r="D124" i="45"/>
  <c r="E23" i="45"/>
  <c r="C124" i="45"/>
  <c r="I128" i="45"/>
  <c r="E86" i="45"/>
  <c r="E100" i="45"/>
  <c r="N124" i="45"/>
  <c r="E72" i="45"/>
  <c r="E107" i="45"/>
  <c r="O124" i="45"/>
  <c r="E114" i="45"/>
  <c r="P124" i="45"/>
  <c r="E79" i="45"/>
  <c r="E93" i="45"/>
  <c r="M124" i="45"/>
  <c r="E65" i="45"/>
  <c r="I124" i="45"/>
  <c r="G65" i="45"/>
  <c r="I126" i="45"/>
  <c r="G100" i="45"/>
  <c r="N126" i="45"/>
  <c r="G86" i="45"/>
  <c r="L126" i="45"/>
  <c r="G114" i="45"/>
  <c r="P126" i="45"/>
  <c r="G107" i="45"/>
  <c r="O126" i="45"/>
  <c r="G79" i="45"/>
  <c r="G93" i="45"/>
  <c r="M126" i="45"/>
  <c r="G72" i="45"/>
  <c r="H93" i="45"/>
  <c r="H79" i="45"/>
  <c r="H86" i="45"/>
  <c r="H107" i="45"/>
  <c r="O127" i="45"/>
  <c r="H114" i="45"/>
  <c r="P127" i="45"/>
  <c r="H100" i="45"/>
  <c r="H72" i="45"/>
  <c r="I93" i="45"/>
  <c r="M128" i="45"/>
  <c r="I86" i="45"/>
  <c r="I72" i="45"/>
  <c r="I100" i="45"/>
  <c r="N128" i="45"/>
  <c r="I114" i="45"/>
  <c r="P128" i="45"/>
  <c r="I107" i="45"/>
  <c r="O128" i="45"/>
  <c r="I79" i="45"/>
  <c r="F58" i="45"/>
  <c r="H125" i="45"/>
  <c r="F107" i="45"/>
  <c r="O125" i="45"/>
  <c r="F86" i="45"/>
  <c r="F100" i="45"/>
  <c r="N125" i="45"/>
  <c r="F72" i="45"/>
  <c r="F93" i="45"/>
  <c r="M125" i="45"/>
  <c r="F114" i="45"/>
  <c r="P125" i="45"/>
  <c r="F79" i="45"/>
  <c r="J86" i="45"/>
  <c r="J114" i="45"/>
  <c r="P129" i="45"/>
  <c r="J93" i="45"/>
  <c r="M129" i="45"/>
  <c r="J100" i="45"/>
  <c r="N129" i="45"/>
  <c r="J72" i="45"/>
  <c r="J107" i="45"/>
  <c r="O129" i="45"/>
  <c r="J79" i="45"/>
  <c r="K100" i="45"/>
  <c r="K114" i="45"/>
  <c r="P130" i="45"/>
  <c r="K72" i="45"/>
  <c r="K93" i="45"/>
  <c r="K86" i="45"/>
  <c r="K79" i="45"/>
  <c r="K107" i="45"/>
  <c r="O130" i="45"/>
  <c r="J65" i="45"/>
  <c r="K65" i="45"/>
  <c r="E58" i="45"/>
  <c r="H124" i="45"/>
  <c r="F65" i="45"/>
  <c r="I125" i="45"/>
  <c r="C125" i="45"/>
  <c r="H37" i="45"/>
  <c r="E127" i="45"/>
  <c r="H65" i="45"/>
  <c r="I127" i="45"/>
  <c r="H30" i="45"/>
  <c r="D127" i="45"/>
  <c r="I23" i="45"/>
  <c r="C128" i="45"/>
  <c r="G58" i="45"/>
  <c r="H126" i="45"/>
  <c r="G51" i="45"/>
  <c r="G126" i="45"/>
  <c r="G44" i="45"/>
  <c r="F126" i="45"/>
  <c r="G37" i="45"/>
  <c r="E126" i="45"/>
  <c r="K58" i="45"/>
  <c r="K51" i="45"/>
  <c r="K30" i="45"/>
  <c r="K44" i="45"/>
  <c r="K37" i="45"/>
  <c r="H58" i="45"/>
  <c r="H127" i="45"/>
  <c r="H44" i="45"/>
  <c r="F127" i="45"/>
  <c r="H51" i="45"/>
  <c r="G127" i="45"/>
  <c r="E51" i="45"/>
  <c r="G124" i="45"/>
  <c r="E37" i="45"/>
  <c r="E124" i="45"/>
  <c r="E44" i="45"/>
  <c r="F124" i="45"/>
  <c r="I58" i="45"/>
  <c r="I44" i="45"/>
  <c r="I37" i="45"/>
  <c r="I51" i="45"/>
  <c r="F51" i="45"/>
  <c r="G125" i="45"/>
  <c r="F44" i="45"/>
  <c r="F125" i="45"/>
  <c r="F37" i="45"/>
  <c r="E125" i="45"/>
  <c r="J58" i="45"/>
  <c r="J44" i="45"/>
  <c r="J37" i="45"/>
  <c r="J51" i="45"/>
  <c r="I30" i="45"/>
  <c r="F30" i="45"/>
  <c r="D125" i="45"/>
  <c r="G23" i="45"/>
  <c r="C126" i="45"/>
  <c r="G30" i="45"/>
  <c r="D126" i="45"/>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G130" i="45"/>
  <c r="C131" i="45"/>
  <c r="Y747" i="79"/>
  <c r="Y755" i="79"/>
  <c r="L129" i="45"/>
  <c r="AF516" i="46"/>
  <c r="J127" i="45"/>
  <c r="H130" i="45"/>
  <c r="C133" i="45"/>
  <c r="Y1113" i="79"/>
  <c r="N130" i="45"/>
  <c r="AG258" i="46"/>
  <c r="AG259" i="46"/>
  <c r="K125" i="45"/>
  <c r="K128" i="45"/>
  <c r="AJ516" i="46"/>
  <c r="AJ520" i="46"/>
  <c r="N127" i="45"/>
  <c r="K126" i="45"/>
  <c r="AG387" i="46"/>
  <c r="G129" i="45"/>
  <c r="E129" i="45"/>
  <c r="AA381" i="79"/>
  <c r="J125" i="45"/>
  <c r="AF258" i="46"/>
  <c r="Y258" i="46"/>
  <c r="Y259" i="46"/>
  <c r="F128" i="45"/>
  <c r="E130" i="45"/>
  <c r="L130" i="45"/>
  <c r="J128" i="45"/>
  <c r="K127" i="45"/>
  <c r="AG516" i="46"/>
  <c r="AG520" i="46"/>
  <c r="J124" i="45"/>
  <c r="AF130" i="46"/>
  <c r="AF131" i="46"/>
  <c r="K54" i="43"/>
  <c r="I129" i="45"/>
  <c r="K124" i="45"/>
  <c r="AG130" i="46"/>
  <c r="AG131" i="46"/>
  <c r="L54" i="43"/>
  <c r="G128" i="45"/>
  <c r="E128" i="45"/>
  <c r="D129" i="45"/>
  <c r="H128" i="45"/>
  <c r="F130" i="45"/>
  <c r="C132" i="45"/>
  <c r="M130" i="45"/>
  <c r="L125" i="45"/>
  <c r="AH258" i="46"/>
  <c r="L128" i="45"/>
  <c r="AI516" i="46"/>
  <c r="M127" i="45"/>
  <c r="K129" i="45"/>
  <c r="K130" i="45"/>
  <c r="J129" i="45"/>
  <c r="AH516" i="46"/>
  <c r="L127" i="45"/>
  <c r="AI387" i="46"/>
  <c r="AI389" i="46"/>
  <c r="F129" i="45"/>
  <c r="H129" i="45"/>
  <c r="D130" i="45"/>
  <c r="I130" i="45"/>
  <c r="J130" i="45"/>
  <c r="J126" i="45"/>
  <c r="AF387" i="46"/>
  <c r="AH130" i="46"/>
  <c r="AH131" i="46"/>
  <c r="M54" i="43"/>
  <c r="L124" i="45"/>
  <c r="D128" i="45"/>
  <c r="Y198" i="79"/>
  <c r="AI130" i="46"/>
  <c r="AI131" i="46"/>
  <c r="N54" i="43"/>
  <c r="AJ130" i="46"/>
  <c r="AJ131" i="46"/>
  <c r="O54" i="43"/>
  <c r="AJ387" i="46"/>
  <c r="AJ389" i="46"/>
  <c r="AI258" i="46"/>
  <c r="AI260" i="46"/>
  <c r="AJ258" i="46"/>
  <c r="AJ260" i="46"/>
  <c r="AL387" i="46"/>
  <c r="AL389" i="46"/>
  <c r="AL258" i="46"/>
  <c r="AK258" i="46"/>
  <c r="AK516" i="46"/>
  <c r="AK520" i="46"/>
  <c r="AL516" i="46"/>
  <c r="AL520" i="46"/>
  <c r="AL130" i="46"/>
  <c r="AL131" i="46"/>
  <c r="Q54" i="43"/>
  <c r="AK130" i="46"/>
  <c r="AK131" i="46"/>
  <c r="P54" i="43"/>
  <c r="AJ745" i="79"/>
  <c r="AJ757" i="79" s="1"/>
  <c r="AG745" i="79"/>
  <c r="AG379" i="79"/>
  <c r="AG389" i="79" s="1"/>
  <c r="L70" i="43" s="1"/>
  <c r="AK928" i="79"/>
  <c r="AK941" i="79" s="1"/>
  <c r="AF745" i="79"/>
  <c r="AF757" i="79" s="1"/>
  <c r="AH562" i="79"/>
  <c r="AH573" i="79" s="1"/>
  <c r="M73" i="43" s="1"/>
  <c r="AL196" i="79"/>
  <c r="AL205" i="79" s="1"/>
  <c r="Q67" i="43" s="1"/>
  <c r="AG514" i="46"/>
  <c r="AG522" i="46" s="1"/>
  <c r="L64" i="43" s="1"/>
  <c r="AI928" i="79"/>
  <c r="AI941" i="79" s="1"/>
  <c r="AJ928" i="79"/>
  <c r="AJ941" i="79" s="1"/>
  <c r="AF379" i="79"/>
  <c r="AF389" i="79" s="1"/>
  <c r="K70" i="43" s="1"/>
  <c r="AL562" i="79"/>
  <c r="AL573" i="79" s="1"/>
  <c r="Q73" i="43" s="1"/>
  <c r="AF928" i="79"/>
  <c r="AF941" i="79" s="1"/>
  <c r="AJ379" i="79"/>
  <c r="AJ389" i="79" s="1"/>
  <c r="O70" i="43" s="1"/>
  <c r="AH1111" i="79"/>
  <c r="AH1125" i="79" s="1"/>
  <c r="AI1111" i="79"/>
  <c r="AI1125" i="79" s="1"/>
  <c r="AK514" i="46"/>
  <c r="AK522" i="46" s="1"/>
  <c r="P64" i="43" s="1"/>
  <c r="AI196" i="79"/>
  <c r="AI205" i="79" s="1"/>
  <c r="N67" i="43" s="1"/>
  <c r="AK379" i="79"/>
  <c r="AK389" i="79" s="1"/>
  <c r="P70" i="43" s="1"/>
  <c r="AF514" i="46"/>
  <c r="AF522" i="46" s="1"/>
  <c r="K64" i="43" s="1"/>
  <c r="AF562" i="79"/>
  <c r="AF573" i="79" s="1"/>
  <c r="K73" i="43" s="1"/>
  <c r="AL379" i="79"/>
  <c r="AL389" i="79" s="1"/>
  <c r="Q70" i="43" s="1"/>
  <c r="AL745" i="79"/>
  <c r="AL757" i="79" s="1"/>
  <c r="AJ562" i="79"/>
  <c r="AJ573" i="79" s="1"/>
  <c r="O73" i="43" s="1"/>
  <c r="AJ514" i="46"/>
  <c r="AJ522" i="46" s="1"/>
  <c r="O64" i="43" s="1"/>
  <c r="AK196" i="79"/>
  <c r="AK205" i="79" s="1"/>
  <c r="P67" i="43" s="1"/>
  <c r="AG196" i="79"/>
  <c r="AG205" i="79" s="1"/>
  <c r="L67" i="43" s="1"/>
  <c r="AG1111" i="79"/>
  <c r="AG1125" i="79" s="1"/>
  <c r="AG562" i="79"/>
  <c r="AG573" i="79" s="1"/>
  <c r="L73" i="43" s="1"/>
  <c r="AH514" i="46"/>
  <c r="AH522" i="46" s="1"/>
  <c r="M64" i="43" s="1"/>
  <c r="AK1111" i="79"/>
  <c r="AK1125" i="79" s="1"/>
  <c r="AH196" i="79"/>
  <c r="AH205" i="79" s="1"/>
  <c r="M67" i="43" s="1"/>
  <c r="AH928" i="79"/>
  <c r="AH941" i="79" s="1"/>
  <c r="AJ1111" i="79"/>
  <c r="AJ1125" i="79" s="1"/>
  <c r="AF196" i="79"/>
  <c r="AF205" i="79" s="1"/>
  <c r="K67" i="43" s="1"/>
  <c r="AF1111" i="79"/>
  <c r="AF1125" i="79" s="1"/>
  <c r="AL928" i="79"/>
  <c r="AL941" i="79" s="1"/>
  <c r="AI379" i="79"/>
  <c r="AI389" i="79" s="1"/>
  <c r="N70" i="43" s="1"/>
  <c r="AL514" i="46"/>
  <c r="AL522" i="46" s="1"/>
  <c r="Q64" i="43" s="1"/>
  <c r="AK745" i="79"/>
  <c r="AK757" i="79" s="1"/>
  <c r="AH379" i="79"/>
  <c r="AH389" i="79" s="1"/>
  <c r="M70" i="43" s="1"/>
  <c r="AJ196" i="79"/>
  <c r="AJ205" i="79" s="1"/>
  <c r="O67" i="43" s="1"/>
  <c r="AL1111" i="79"/>
  <c r="AL1125" i="79" s="1"/>
  <c r="AH745" i="79"/>
  <c r="AH757" i="79" s="1"/>
  <c r="AI514" i="46"/>
  <c r="AI522" i="46" s="1"/>
  <c r="N64" i="43" s="1"/>
  <c r="AK562" i="79"/>
  <c r="AK573" i="79" s="1"/>
  <c r="P73" i="43" s="1"/>
  <c r="AI562" i="79"/>
  <c r="AI573" i="79" s="1"/>
  <c r="N73" i="43" s="1"/>
  <c r="AI745" i="79"/>
  <c r="AI757" i="79" s="1"/>
  <c r="AG928" i="79"/>
  <c r="AG941" i="79" s="1"/>
  <c r="AE1111" i="79"/>
  <c r="AE1125" i="79" s="1"/>
  <c r="AD379" i="79"/>
  <c r="AD389" i="79" s="1"/>
  <c r="I70" i="43" s="1"/>
  <c r="Y1111" i="79"/>
  <c r="Y1125" i="79" s="1"/>
  <c r="AA1111" i="79"/>
  <c r="AA1125" i="79" s="1"/>
  <c r="AD196" i="79"/>
  <c r="AD205" i="79" s="1"/>
  <c r="I67" i="43" s="1"/>
  <c r="AE745" i="79"/>
  <c r="AE757" i="79" s="1"/>
  <c r="AE514" i="46"/>
  <c r="AE522" i="46" s="1"/>
  <c r="J64" i="43" s="1"/>
  <c r="AE379" i="79"/>
  <c r="AE389" i="79" s="1"/>
  <c r="J70" i="43" s="1"/>
  <c r="AD514" i="46"/>
  <c r="AD522" i="46" s="1"/>
  <c r="I64" i="43" s="1"/>
  <c r="AD1111" i="79"/>
  <c r="AD1125" i="79" s="1"/>
  <c r="AE928" i="79"/>
  <c r="AE941" i="79" s="1"/>
  <c r="AB1111" i="79"/>
  <c r="AB1125" i="79" s="1"/>
  <c r="AA745" i="79"/>
  <c r="AA757" i="79" s="1"/>
  <c r="AD562" i="79"/>
  <c r="AD573" i="79" s="1"/>
  <c r="I73" i="43" s="1"/>
  <c r="AE562" i="79"/>
  <c r="AE573" i="79" s="1"/>
  <c r="J73" i="43" s="1"/>
  <c r="AC928" i="79"/>
  <c r="AC941" i="79" s="1"/>
  <c r="AB562" i="79"/>
  <c r="AB573" i="79" s="1"/>
  <c r="AD928" i="79"/>
  <c r="AD941" i="79" s="1"/>
  <c r="Y928" i="79"/>
  <c r="Y941" i="79" s="1"/>
  <c r="AE196" i="79"/>
  <c r="AE205" i="79" s="1"/>
  <c r="J67" i="43" s="1"/>
  <c r="AD745" i="79"/>
  <c r="AD757" i="79" s="1"/>
  <c r="Z562" i="79"/>
  <c r="Z573" i="79" s="1"/>
  <c r="Z196" i="79"/>
  <c r="Z205" i="79" s="1"/>
  <c r="Y516" i="46"/>
  <c r="AD516" i="46"/>
  <c r="AD520" i="46"/>
  <c r="AD130" i="46"/>
  <c r="AD131" i="46"/>
  <c r="I54" i="43"/>
  <c r="AD387" i="46"/>
  <c r="AD258" i="46"/>
  <c r="AD260" i="46"/>
  <c r="AC130" i="46"/>
  <c r="AC516" i="46"/>
  <c r="AC520" i="46"/>
  <c r="AC387" i="46"/>
  <c r="AC389" i="46"/>
  <c r="AC258" i="46"/>
  <c r="AC259" i="46"/>
  <c r="AB387" i="46"/>
  <c r="AB389" i="46"/>
  <c r="AB258" i="46"/>
  <c r="AB260" i="46"/>
  <c r="AB130" i="46"/>
  <c r="AB516" i="46"/>
  <c r="AB520" i="46"/>
  <c r="AE387" i="46"/>
  <c r="AE389" i="46"/>
  <c r="AE258" i="46"/>
  <c r="AE259" i="46"/>
  <c r="AE516" i="46"/>
  <c r="AE520" i="46"/>
  <c r="AE130" i="46"/>
  <c r="AE131" i="46"/>
  <c r="J54" i="43"/>
  <c r="Y130" i="46"/>
  <c r="Y387" i="46"/>
  <c r="Z516" i="46"/>
  <c r="Z520" i="46"/>
  <c r="Z130" i="46"/>
  <c r="Z387" i="46"/>
  <c r="Z389" i="46"/>
  <c r="Z258" i="46"/>
  <c r="AA387" i="46"/>
  <c r="AA258" i="46"/>
  <c r="AA259" i="46"/>
  <c r="AA516" i="46"/>
  <c r="AA520" i="46"/>
  <c r="AA130" i="46"/>
  <c r="AE385" i="46"/>
  <c r="AE392" i="46" s="1"/>
  <c r="J61" i="43" s="1"/>
  <c r="AE256" i="46"/>
  <c r="AE262" i="46" s="1"/>
  <c r="J58" i="43" s="1"/>
  <c r="AE128" i="46"/>
  <c r="AE132" i="46" s="1"/>
  <c r="J55" i="43" s="1"/>
  <c r="AF385" i="46"/>
  <c r="AF392" i="46" s="1"/>
  <c r="K61" i="43" s="1"/>
  <c r="AF256" i="46"/>
  <c r="AF262" i="46" s="1"/>
  <c r="K58" i="43" s="1"/>
  <c r="AF128" i="46"/>
  <c r="AF132" i="46" s="1"/>
  <c r="K55" i="43" s="1"/>
  <c r="P20" i="47" s="1"/>
  <c r="AC385" i="46"/>
  <c r="AC392" i="46" s="1"/>
  <c r="AC128" i="46"/>
  <c r="AC132" i="46" s="1"/>
  <c r="Z385" i="46"/>
  <c r="Z392" i="46" s="1"/>
  <c r="AD385" i="46"/>
  <c r="AD392" i="46" s="1"/>
  <c r="I61" i="43" s="1"/>
  <c r="AD256" i="46"/>
  <c r="AD262" i="46" s="1"/>
  <c r="I58" i="43" s="1"/>
  <c r="AD128" i="46"/>
  <c r="AD132" i="46" s="1"/>
  <c r="I55" i="43" s="1"/>
  <c r="AH385" i="46"/>
  <c r="AH392" i="46" s="1"/>
  <c r="M61" i="43" s="1"/>
  <c r="AL256" i="46"/>
  <c r="AL262" i="46" s="1"/>
  <c r="Q58" i="43" s="1"/>
  <c r="AL385" i="46"/>
  <c r="AL392" i="46" s="1"/>
  <c r="Q61" i="43" s="1"/>
  <c r="AK385" i="46"/>
  <c r="AK392" i="46" s="1"/>
  <c r="P61" i="43" s="1"/>
  <c r="AJ385" i="46"/>
  <c r="AJ392" i="46" s="1"/>
  <c r="O61" i="43" s="1"/>
  <c r="AG256" i="46"/>
  <c r="AG262" i="46" s="1"/>
  <c r="L58" i="43" s="1"/>
  <c r="AK256" i="46"/>
  <c r="AI128" i="46"/>
  <c r="AI132" i="46" s="1"/>
  <c r="N55" i="43" s="1"/>
  <c r="AJ128" i="46"/>
  <c r="AJ132" i="46" s="1"/>
  <c r="O55" i="43" s="1"/>
  <c r="AG128" i="46"/>
  <c r="AG132" i="46" s="1"/>
  <c r="L55" i="43" s="1"/>
  <c r="AH256" i="46"/>
  <c r="AH262" i="46" s="1"/>
  <c r="M58" i="43" s="1"/>
  <c r="AI256" i="46"/>
  <c r="AI262" i="46" s="1"/>
  <c r="N58" i="43" s="1"/>
  <c r="AL128" i="46"/>
  <c r="AL132" i="46" s="1"/>
  <c r="Q55" i="43" s="1"/>
  <c r="AG385" i="46"/>
  <c r="AG392" i="46" s="1"/>
  <c r="L61" i="43" s="1"/>
  <c r="AI385" i="46"/>
  <c r="AI392" i="46" s="1"/>
  <c r="N61" i="43" s="1"/>
  <c r="AH128" i="46"/>
  <c r="AH132" i="46" s="1"/>
  <c r="M55" i="43" s="1"/>
  <c r="AJ256" i="46"/>
  <c r="AJ262" i="46" s="1"/>
  <c r="O58" i="43" s="1"/>
  <c r="AK128" i="46"/>
  <c r="AK132" i="46" s="1"/>
  <c r="P55" i="43" s="1"/>
  <c r="Y385" i="46"/>
  <c r="Y392" i="46" s="1"/>
  <c r="AE198" i="79"/>
  <c r="AE202" i="79"/>
  <c r="AK564" i="79"/>
  <c r="Y1117" i="79"/>
  <c r="Y1123" i="79"/>
  <c r="AI520" i="46"/>
  <c r="AF520" i="46"/>
  <c r="Y519" i="46"/>
  <c r="Y520" i="46"/>
  <c r="AH520" i="46"/>
  <c r="AJ564" i="79"/>
  <c r="AA198" i="79"/>
  <c r="AB198" i="79"/>
  <c r="AJ381" i="79"/>
  <c r="AJ384" i="79"/>
  <c r="AH564" i="79"/>
  <c r="AH568" i="79"/>
  <c r="AL381" i="79"/>
  <c r="AL387" i="79"/>
  <c r="AC198" i="79"/>
  <c r="AC201" i="79"/>
  <c r="AK381" i="79"/>
  <c r="AK385" i="79"/>
  <c r="AF381" i="79"/>
  <c r="AF384" i="79"/>
  <c r="AI564" i="79"/>
  <c r="AL564" i="79"/>
  <c r="AL568" i="79"/>
  <c r="AE564" i="79"/>
  <c r="AE567" i="79"/>
  <c r="AG564" i="79"/>
  <c r="AG567" i="79"/>
  <c r="AG381" i="79"/>
  <c r="AD381" i="79"/>
  <c r="AD385" i="79"/>
  <c r="AB564" i="79"/>
  <c r="Z198" i="79"/>
  <c r="AB381" i="79"/>
  <c r="AB384" i="79"/>
  <c r="Z381" i="79"/>
  <c r="Z384" i="79"/>
  <c r="AC381" i="79"/>
  <c r="AC385" i="79"/>
  <c r="AD930" i="79"/>
  <c r="AH930" i="79"/>
  <c r="AJ930" i="79"/>
  <c r="AI930" i="79"/>
  <c r="Z930" i="79"/>
  <c r="AK930" i="79"/>
  <c r="AL930" i="79"/>
  <c r="AE930" i="79"/>
  <c r="AF930" i="79"/>
  <c r="AC930" i="79"/>
  <c r="AA930" i="79"/>
  <c r="AB930" i="79"/>
  <c r="AG930" i="79"/>
  <c r="Y1120" i="79"/>
  <c r="Z564" i="79"/>
  <c r="Y930" i="79"/>
  <c r="Y932" i="79"/>
  <c r="AA564" i="79"/>
  <c r="Y564" i="79"/>
  <c r="AJ1113" i="79"/>
  <c r="AI1113" i="79"/>
  <c r="AL1113" i="79"/>
  <c r="AG1113" i="79"/>
  <c r="AK1113" i="79"/>
  <c r="AH1113" i="79"/>
  <c r="AF1113" i="79"/>
  <c r="AC1113" i="79"/>
  <c r="AE1113" i="79"/>
  <c r="AB1113" i="79"/>
  <c r="AD1113" i="79"/>
  <c r="Z1113" i="79"/>
  <c r="Z1123" i="79"/>
  <c r="AA1113" i="79"/>
  <c r="AC564" i="79"/>
  <c r="AC570" i="79"/>
  <c r="AD198" i="79"/>
  <c r="AD201" i="79"/>
  <c r="AE381" i="79"/>
  <c r="AE384" i="79"/>
  <c r="AD564" i="79"/>
  <c r="AE203" i="79"/>
  <c r="AL747" i="79"/>
  <c r="AE747" i="79"/>
  <c r="AI747" i="79"/>
  <c r="AG747" i="79"/>
  <c r="AF747" i="79"/>
  <c r="Z747" i="79"/>
  <c r="AD747" i="79"/>
  <c r="AC747" i="79"/>
  <c r="AJ747" i="79"/>
  <c r="AH747" i="79"/>
  <c r="AA747" i="79"/>
  <c r="AB747" i="79"/>
  <c r="AK747" i="79"/>
  <c r="AG198" i="79"/>
  <c r="AG202" i="79"/>
  <c r="AE201" i="79"/>
  <c r="AF564" i="79"/>
  <c r="AF568" i="79"/>
  <c r="Y381" i="79"/>
  <c r="AF198" i="79"/>
  <c r="AF201" i="79"/>
  <c r="AH381" i="79"/>
  <c r="AH519" i="46"/>
  <c r="AG260" i="46"/>
  <c r="AG261" i="46"/>
  <c r="L57" i="43"/>
  <c r="AI519" i="46"/>
  <c r="Y1118" i="79"/>
  <c r="AG389" i="46"/>
  <c r="AG390" i="46"/>
  <c r="AG388" i="46"/>
  <c r="Y1115" i="79"/>
  <c r="AI198" i="79"/>
  <c r="AJ198" i="79"/>
  <c r="AJ203" i="79"/>
  <c r="AK198" i="79"/>
  <c r="AK201" i="79"/>
  <c r="AL198" i="79"/>
  <c r="AL203" i="79"/>
  <c r="AH198" i="79"/>
  <c r="AA386" i="79"/>
  <c r="AA385" i="79"/>
  <c r="AA384" i="79"/>
  <c r="Y754" i="79"/>
  <c r="Y753" i="79"/>
  <c r="Y752" i="79"/>
  <c r="Y750" i="79"/>
  <c r="Y751" i="79"/>
  <c r="AF260" i="46"/>
  <c r="AF259" i="46"/>
  <c r="AJ519" i="46"/>
  <c r="Y1121" i="79"/>
  <c r="Y1119" i="79"/>
  <c r="Y1114" i="79"/>
  <c r="Y1116" i="79"/>
  <c r="Y1122" i="79"/>
  <c r="AF389" i="46"/>
  <c r="AF390" i="46"/>
  <c r="AF388" i="46"/>
  <c r="AH260" i="46"/>
  <c r="AH259" i="46"/>
  <c r="AG519" i="46"/>
  <c r="AK387" i="46"/>
  <c r="AK389" i="46"/>
  <c r="AH387" i="46"/>
  <c r="AF519" i="46"/>
  <c r="AI381" i="79"/>
  <c r="AJ390" i="46"/>
  <c r="AI390" i="46"/>
  <c r="Y202" i="79"/>
  <c r="Y201" i="79"/>
  <c r="AJ388" i="46"/>
  <c r="AI388" i="46"/>
  <c r="AI259" i="46"/>
  <c r="AI261" i="46"/>
  <c r="N57" i="43"/>
  <c r="AJ259" i="46"/>
  <c r="AJ261" i="46"/>
  <c r="O57" i="43"/>
  <c r="AA388" i="46"/>
  <c r="AA389" i="46"/>
  <c r="AC519" i="46"/>
  <c r="AK519" i="46"/>
  <c r="AE519" i="46"/>
  <c r="Z519" i="46"/>
  <c r="AB519" i="46"/>
  <c r="AA519" i="46"/>
  <c r="Y388" i="46"/>
  <c r="Y389" i="46"/>
  <c r="AD388" i="46"/>
  <c r="AD389" i="46"/>
  <c r="AD519" i="46"/>
  <c r="AL519" i="46"/>
  <c r="AK262" i="46"/>
  <c r="P58" i="43" s="1"/>
  <c r="AL390" i="46"/>
  <c r="AL388" i="46"/>
  <c r="AK260" i="46"/>
  <c r="AK259" i="46"/>
  <c r="AL260" i="46"/>
  <c r="AL259" i="46"/>
  <c r="AK568" i="79"/>
  <c r="AK567" i="79"/>
  <c r="AK570" i="79"/>
  <c r="AK571" i="79"/>
  <c r="Y260" i="46"/>
  <c r="AC390" i="46"/>
  <c r="AD390" i="46"/>
  <c r="AB259" i="46"/>
  <c r="AB261" i="46"/>
  <c r="AE260" i="46"/>
  <c r="AE261" i="46"/>
  <c r="J57" i="43"/>
  <c r="AB390" i="46"/>
  <c r="AB388" i="46"/>
  <c r="AD259" i="46"/>
  <c r="AD261" i="46"/>
  <c r="I57" i="43"/>
  <c r="AA390" i="46"/>
  <c r="AC388" i="46"/>
  <c r="AC260" i="46"/>
  <c r="AC261" i="46"/>
  <c r="AA260" i="46"/>
  <c r="AA261" i="46"/>
  <c r="AE390" i="46"/>
  <c r="AE388" i="46"/>
  <c r="Y131" i="46"/>
  <c r="Y390" i="46"/>
  <c r="Y203" i="79"/>
  <c r="Z260" i="46"/>
  <c r="Z259" i="46"/>
  <c r="Z390" i="46"/>
  <c r="Z388" i="46"/>
  <c r="AC131" i="46"/>
  <c r="AA131" i="46"/>
  <c r="AB131" i="46"/>
  <c r="Z131" i="46"/>
  <c r="R54" i="43"/>
  <c r="AK569" i="79"/>
  <c r="AB570" i="79"/>
  <c r="AB569" i="79"/>
  <c r="AB201" i="79"/>
  <c r="AB202" i="79"/>
  <c r="AA202" i="79"/>
  <c r="AA203" i="79"/>
  <c r="AD569" i="79"/>
  <c r="Z202" i="79"/>
  <c r="Z203" i="79"/>
  <c r="AJ570" i="79"/>
  <c r="Y567" i="79"/>
  <c r="Y570" i="79"/>
  <c r="Y571" i="79"/>
  <c r="Z568" i="79"/>
  <c r="Y521" i="46"/>
  <c r="AM259" i="46"/>
  <c r="AM131" i="46"/>
  <c r="C93" i="43"/>
  <c r="AM518" i="46"/>
  <c r="AM520" i="46"/>
  <c r="AM260" i="46"/>
  <c r="AM519" i="46"/>
  <c r="AM517" i="46"/>
  <c r="AD568" i="79"/>
  <c r="AH569" i="79"/>
  <c r="AL569" i="79"/>
  <c r="AI569" i="79"/>
  <c r="AC202" i="79"/>
  <c r="AG570" i="79"/>
  <c r="AG569" i="79"/>
  <c r="AA568" i="79"/>
  <c r="Z386" i="79"/>
  <c r="AB203" i="79"/>
  <c r="AD384" i="79"/>
  <c r="AL567" i="79"/>
  <c r="AB385" i="79"/>
  <c r="AK203" i="79"/>
  <c r="AE385" i="79"/>
  <c r="AB387" i="79"/>
  <c r="AB386" i="79"/>
  <c r="AI567" i="79"/>
  <c r="AI570" i="79"/>
  <c r="AK202" i="79"/>
  <c r="AG571" i="79"/>
  <c r="AA201" i="79"/>
  <c r="AA567" i="79"/>
  <c r="AA569" i="79"/>
  <c r="AG568" i="79"/>
  <c r="AD386" i="79"/>
  <c r="AK390" i="46"/>
  <c r="AB567" i="79"/>
  <c r="AL201" i="79"/>
  <c r="AL202" i="79"/>
  <c r="AL386" i="79"/>
  <c r="AG384" i="79"/>
  <c r="Y935" i="79"/>
  <c r="AL384" i="79"/>
  <c r="AB571" i="79"/>
  <c r="AH386" i="79"/>
  <c r="AH387" i="79"/>
  <c r="Y384" i="79"/>
  <c r="AG387" i="79"/>
  <c r="Y386" i="79"/>
  <c r="AK387" i="79"/>
  <c r="AJ387" i="79"/>
  <c r="AG386" i="79"/>
  <c r="AL385" i="79"/>
  <c r="AC568" i="79"/>
  <c r="AF386" i="79"/>
  <c r="AD203" i="79"/>
  <c r="AG203" i="79"/>
  <c r="Y937" i="79"/>
  <c r="AI521" i="46"/>
  <c r="N63" i="43"/>
  <c r="AG201" i="79"/>
  <c r="AH521" i="46"/>
  <c r="M63" i="43"/>
  <c r="Y933" i="79"/>
  <c r="AJ571" i="79"/>
  <c r="AK384" i="79"/>
  <c r="AG385" i="79"/>
  <c r="AC567" i="79"/>
  <c r="AF387" i="79"/>
  <c r="AH385" i="79"/>
  <c r="AF569" i="79"/>
  <c r="AJ567" i="79"/>
  <c r="AJ568" i="79"/>
  <c r="AF571" i="79"/>
  <c r="AK386" i="79"/>
  <c r="AJ386" i="79"/>
  <c r="AH384" i="79"/>
  <c r="AB568" i="79"/>
  <c r="AF570" i="79"/>
  <c r="Z201" i="79"/>
  <c r="Y931" i="79"/>
  <c r="AJ385" i="79"/>
  <c r="AJ569" i="79"/>
  <c r="AF567" i="79"/>
  <c r="AD570" i="79"/>
  <c r="Y938" i="79"/>
  <c r="AF202" i="79"/>
  <c r="AL571" i="79"/>
  <c r="Z385" i="79"/>
  <c r="AC387" i="79"/>
  <c r="AE570" i="79"/>
  <c r="AI571" i="79"/>
  <c r="AI568" i="79"/>
  <c r="AC386" i="79"/>
  <c r="AL570" i="79"/>
  <c r="AC203" i="79"/>
  <c r="AF385" i="79"/>
  <c r="AD567" i="79"/>
  <c r="Y939" i="79"/>
  <c r="AG521" i="46"/>
  <c r="L63" i="43"/>
  <c r="AF261" i="46"/>
  <c r="K57" i="43"/>
  <c r="AC569" i="79"/>
  <c r="AE571" i="79"/>
  <c r="AD387" i="79"/>
  <c r="AC384" i="79"/>
  <c r="AE568" i="79"/>
  <c r="AC571" i="79"/>
  <c r="AE569" i="79"/>
  <c r="AD571" i="79"/>
  <c r="AH571" i="79"/>
  <c r="AH570" i="79"/>
  <c r="AH567" i="79"/>
  <c r="AA1117" i="79"/>
  <c r="AA1115" i="79"/>
  <c r="AA1122" i="79"/>
  <c r="AA1114" i="79"/>
  <c r="AA1121" i="79"/>
  <c r="AA1123" i="79"/>
  <c r="AA1118" i="79"/>
  <c r="AA1116" i="79"/>
  <c r="AI387" i="79"/>
  <c r="Z567" i="79"/>
  <c r="Z751" i="79"/>
  <c r="Z750" i="79"/>
  <c r="Z755" i="79"/>
  <c r="Z752" i="79"/>
  <c r="Z1115" i="79"/>
  <c r="Z1116"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88" i="46"/>
  <c r="AE386" i="79"/>
  <c r="AK753" i="79"/>
  <c r="AK754" i="79"/>
  <c r="AK752" i="79"/>
  <c r="AK751" i="79"/>
  <c r="AK755" i="79"/>
  <c r="AK750" i="79"/>
  <c r="AF752" i="79"/>
  <c r="AF755"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52" i="79"/>
  <c r="AB754" i="79"/>
  <c r="AG755" i="79"/>
  <c r="AG753" i="79"/>
  <c r="AG752" i="79"/>
  <c r="AG754" i="79"/>
  <c r="AG750" i="79"/>
  <c r="AG751"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A751" i="79"/>
  <c r="AA750" i="79"/>
  <c r="AA755" i="79"/>
  <c r="AA752" i="79"/>
  <c r="AI754" i="79"/>
  <c r="AI752" i="79"/>
  <c r="AI755" i="79"/>
  <c r="AI753" i="79"/>
  <c r="AI750" i="79"/>
  <c r="AI751" i="79"/>
  <c r="AD202" i="79"/>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K1119" i="79"/>
  <c r="AK1123" i="79"/>
  <c r="AK1118" i="79"/>
  <c r="AK1114" i="79"/>
  <c r="AK1120" i="79"/>
  <c r="AK1116" i="79"/>
  <c r="AK1122" i="79"/>
  <c r="AK1117" i="79"/>
  <c r="AK1121" i="79"/>
  <c r="AK1115" i="79"/>
  <c r="AI386" i="79"/>
  <c r="AH755" i="79"/>
  <c r="AH754" i="79"/>
  <c r="AH751" i="79"/>
  <c r="AH750" i="79"/>
  <c r="AH753" i="79"/>
  <c r="AH752" i="79"/>
  <c r="Y568" i="79"/>
  <c r="Y569" i="79"/>
  <c r="Z931" i="79"/>
  <c r="Z938" i="79"/>
  <c r="Z933" i="79"/>
  <c r="Z939" i="79"/>
  <c r="Z934" i="79"/>
  <c r="Z935" i="79"/>
  <c r="Z932" i="79"/>
  <c r="AF203" i="79"/>
  <c r="Y385" i="79"/>
  <c r="Y387" i="79"/>
  <c r="AJ753" i="79"/>
  <c r="AJ754" i="79"/>
  <c r="AJ755" i="79"/>
  <c r="AJ751" i="79"/>
  <c r="AJ752" i="79"/>
  <c r="AJ750" i="79"/>
  <c r="AL754" i="79"/>
  <c r="AL755" i="79"/>
  <c r="AL751" i="79"/>
  <c r="AL752" i="79"/>
  <c r="AL753" i="79"/>
  <c r="AL750" i="79"/>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AE755" i="79"/>
  <c r="AE752" i="79"/>
  <c r="AE753" i="79"/>
  <c r="AE754" i="79"/>
  <c r="AE751" i="79"/>
  <c r="AE750" i="79"/>
  <c r="AC1114" i="79"/>
  <c r="AC1118" i="79"/>
  <c r="AC1115" i="79"/>
  <c r="AC1122" i="79"/>
  <c r="AC1123" i="79"/>
  <c r="AC1120" i="79"/>
  <c r="AC1117" i="79"/>
  <c r="AC1116" i="79"/>
  <c r="AC1119" i="79"/>
  <c r="AC1121" i="79"/>
  <c r="AG933" i="79"/>
  <c r="AG936" i="79"/>
  <c r="AG934" i="79"/>
  <c r="AG938" i="79"/>
  <c r="AG935" i="79"/>
  <c r="AG931" i="79"/>
  <c r="AG939" i="79"/>
  <c r="AG932" i="79"/>
  <c r="AG937" i="79"/>
  <c r="AI385" i="79"/>
  <c r="AC753" i="79"/>
  <c r="AC751" i="79"/>
  <c r="AC750" i="79"/>
  <c r="AC752" i="79"/>
  <c r="AC754" i="79"/>
  <c r="AC755" i="79"/>
  <c r="AH1123" i="79"/>
  <c r="AH1121" i="79"/>
  <c r="AH1122" i="79"/>
  <c r="AH1114" i="79"/>
  <c r="AH1120" i="79"/>
  <c r="AH1118" i="79"/>
  <c r="AH1116" i="79"/>
  <c r="AH1117" i="79"/>
  <c r="AH1115" i="79"/>
  <c r="AH1119" i="79"/>
  <c r="Y936" i="79"/>
  <c r="Y934" i="79"/>
  <c r="AA935" i="79"/>
  <c r="AA939" i="79"/>
  <c r="AA934" i="79"/>
  <c r="AA933" i="79"/>
  <c r="AA931" i="79"/>
  <c r="AA932" i="79"/>
  <c r="AA938" i="79"/>
  <c r="AJ934" i="79"/>
  <c r="AJ935" i="79"/>
  <c r="AJ932" i="79"/>
  <c r="AJ937" i="79"/>
  <c r="AJ933" i="79"/>
  <c r="AJ931" i="79"/>
  <c r="AJ938" i="79"/>
  <c r="AJ936" i="79"/>
  <c r="AJ939" i="79"/>
  <c r="AH935" i="79"/>
  <c r="AH933" i="79"/>
  <c r="AH932" i="79"/>
  <c r="AH936" i="79"/>
  <c r="AH937" i="79"/>
  <c r="AH931" i="79"/>
  <c r="AH938" i="79"/>
  <c r="AH939" i="79"/>
  <c r="AH934" i="79"/>
  <c r="AF391" i="46"/>
  <c r="K60" i="43"/>
  <c r="AJ521" i="46"/>
  <c r="O63" i="43"/>
  <c r="AF521" i="46"/>
  <c r="K63" i="43"/>
  <c r="AH261" i="46"/>
  <c r="M57" i="43"/>
  <c r="AG391" i="46"/>
  <c r="L60" i="43"/>
  <c r="Y1124" i="79"/>
  <c r="AJ202" i="79"/>
  <c r="AI202" i="79"/>
  <c r="AH389" i="46"/>
  <c r="E94" i="43"/>
  <c r="AH390" i="46"/>
  <c r="AH388" i="46"/>
  <c r="AI203" i="79"/>
  <c r="AJ201" i="79"/>
  <c r="Y756" i="79"/>
  <c r="AI201" i="79"/>
  <c r="AH203" i="79"/>
  <c r="AH201" i="79"/>
  <c r="AH202" i="79"/>
  <c r="AI391" i="46"/>
  <c r="N60" i="43"/>
  <c r="AJ391" i="46"/>
  <c r="O60" i="43"/>
  <c r="Y204" i="79"/>
  <c r="F94" i="43"/>
  <c r="D93" i="43"/>
  <c r="Y261" i="46"/>
  <c r="D94" i="43"/>
  <c r="F93" i="43"/>
  <c r="AK521" i="46"/>
  <c r="P63" i="43"/>
  <c r="AL261" i="46"/>
  <c r="Q57" i="43"/>
  <c r="AK261" i="46"/>
  <c r="P57" i="43"/>
  <c r="AL391" i="46"/>
  <c r="Q60" i="43"/>
  <c r="AK572" i="79"/>
  <c r="P72" i="43"/>
  <c r="AA391" i="46"/>
  <c r="AL521" i="46"/>
  <c r="Q63" i="43"/>
  <c r="AC391" i="46"/>
  <c r="AE521" i="46"/>
  <c r="J63" i="43"/>
  <c r="AD391" i="46"/>
  <c r="I60" i="43"/>
  <c r="AB521" i="46"/>
  <c r="AD521" i="46"/>
  <c r="I63" i="43"/>
  <c r="AA521" i="46"/>
  <c r="AC521" i="46"/>
  <c r="Z521" i="46"/>
  <c r="AB391" i="46"/>
  <c r="K34" i="47"/>
  <c r="L15" i="47"/>
  <c r="L19" i="47"/>
  <c r="L26" i="47"/>
  <c r="K31" i="47"/>
  <c r="L18" i="47"/>
  <c r="K18" i="47"/>
  <c r="M26" i="47"/>
  <c r="L41" i="47"/>
  <c r="M36" i="47"/>
  <c r="M15" i="47"/>
  <c r="L24" i="47"/>
  <c r="M22" i="47"/>
  <c r="L33" i="47"/>
  <c r="M23" i="47"/>
  <c r="K40" i="47"/>
  <c r="L25" i="47"/>
  <c r="L37" i="47"/>
  <c r="M24" i="47"/>
  <c r="L38" i="47"/>
  <c r="L36" i="47"/>
  <c r="M19" i="47"/>
  <c r="K24" i="47"/>
  <c r="M32" i="47"/>
  <c r="M35" i="47"/>
  <c r="M37" i="47"/>
  <c r="K17" i="47"/>
  <c r="K19" i="47"/>
  <c r="K41" i="47"/>
  <c r="K30" i="47"/>
  <c r="M34" i="47"/>
  <c r="K37" i="47"/>
  <c r="K25" i="47"/>
  <c r="K26" i="47"/>
  <c r="K15" i="47"/>
  <c r="K36" i="47"/>
  <c r="K39" i="47"/>
  <c r="K38" i="47"/>
  <c r="K32" i="47"/>
  <c r="K21" i="47"/>
  <c r="K23" i="47"/>
  <c r="K16" i="47"/>
  <c r="K22" i="47"/>
  <c r="K20" i="47"/>
  <c r="K33" i="47"/>
  <c r="K35"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c r="AE204" i="79"/>
  <c r="J66" i="43"/>
  <c r="Z391" i="46"/>
  <c r="Z261" i="46"/>
  <c r="Y391" i="46"/>
  <c r="R57" i="43"/>
  <c r="R63" i="43"/>
  <c r="M45" i="47"/>
  <c r="K54" i="47"/>
  <c r="AD572" i="79"/>
  <c r="I72" i="43"/>
  <c r="AJ572" i="79"/>
  <c r="O72" i="43"/>
  <c r="AM521" i="46"/>
  <c r="AM383" i="79"/>
  <c r="AM261" i="46"/>
  <c r="AM388" i="46"/>
  <c r="AM567" i="79"/>
  <c r="AM390" i="46"/>
  <c r="AM200" i="79"/>
  <c r="AM199" i="79"/>
  <c r="AM1115" i="79"/>
  <c r="AM1116" i="79"/>
  <c r="AM750" i="79"/>
  <c r="AM1118" i="79"/>
  <c r="AM749" i="79"/>
  <c r="AM1114" i="79"/>
  <c r="AM748" i="79"/>
  <c r="AM932" i="79"/>
  <c r="AM1122" i="79"/>
  <c r="AM201" i="79"/>
  <c r="AM389" i="46"/>
  <c r="AM1117" i="79"/>
  <c r="AM934" i="79"/>
  <c r="AM382" i="79"/>
  <c r="AM388" i="79" s="1"/>
  <c r="AM1123" i="79"/>
  <c r="AM751" i="79"/>
  <c r="AM1121" i="79"/>
  <c r="AM752" i="79"/>
  <c r="AM202" i="79"/>
  <c r="AM203" i="79"/>
  <c r="AM384" i="79"/>
  <c r="AM566" i="79"/>
  <c r="AM935" i="79"/>
  <c r="AM568" i="79"/>
  <c r="AM565" i="79"/>
  <c r="AM569" i="79"/>
  <c r="AK391" i="46"/>
  <c r="P60" i="43"/>
  <c r="AM386" i="79"/>
  <c r="AM385" i="79"/>
  <c r="AM931" i="79"/>
  <c r="AM933" i="79"/>
  <c r="AM755" i="79"/>
  <c r="AM939" i="79"/>
  <c r="AM938" i="79"/>
  <c r="D103" i="43"/>
  <c r="C103" i="43"/>
  <c r="AB204" i="79"/>
  <c r="AL572" i="79"/>
  <c r="Q72" i="43"/>
  <c r="E95" i="43"/>
  <c r="AA204" i="79"/>
  <c r="AG572" i="79"/>
  <c r="L72" i="43"/>
  <c r="AB388" i="79"/>
  <c r="G69" i="43" s="1"/>
  <c r="AG388" i="79"/>
  <c r="L69" i="43"/>
  <c r="AH388" i="79"/>
  <c r="M69" i="43"/>
  <c r="AB572" i="79"/>
  <c r="AI572" i="79"/>
  <c r="N72" i="43"/>
  <c r="AJ388" i="79"/>
  <c r="O69" i="43"/>
  <c r="AL388" i="79"/>
  <c r="Q69" i="43"/>
  <c r="H97" i="43"/>
  <c r="AD204" i="79"/>
  <c r="I66" i="43"/>
  <c r="K95" i="43"/>
  <c r="AF388" i="79"/>
  <c r="K69" i="43"/>
  <c r="AF572" i="79"/>
  <c r="K72" i="43"/>
  <c r="AF204" i="79"/>
  <c r="K66" i="43"/>
  <c r="AK388" i="79"/>
  <c r="P69" i="43"/>
  <c r="AG204" i="79"/>
  <c r="L66" i="43"/>
  <c r="AK204" i="79"/>
  <c r="P66" i="43"/>
  <c r="Z204" i="79"/>
  <c r="Y940" i="79"/>
  <c r="H94" i="43"/>
  <c r="H96" i="43"/>
  <c r="AI204" i="79"/>
  <c r="N66" i="43"/>
  <c r="AE572" i="79"/>
  <c r="J72" i="43"/>
  <c r="K94" i="43"/>
  <c r="AH572" i="79"/>
  <c r="M72" i="43"/>
  <c r="AC388" i="79"/>
  <c r="H69" i="43" s="1"/>
  <c r="H93" i="43"/>
  <c r="M93" i="43" s="1"/>
  <c r="M103" i="43" s="1"/>
  <c r="AI1124" i="79"/>
  <c r="AB1124" i="79"/>
  <c r="I95" i="43"/>
  <c r="K101" i="43"/>
  <c r="AC204" i="79"/>
  <c r="AC572" i="79"/>
  <c r="K97" i="43"/>
  <c r="L100" i="43"/>
  <c r="J97" i="43"/>
  <c r="AD388" i="79"/>
  <c r="I69" i="43"/>
  <c r="AD1124" i="79"/>
  <c r="AF940" i="79"/>
  <c r="I93" i="43"/>
  <c r="H95" i="43"/>
  <c r="AG940" i="79"/>
  <c r="AI388" i="79"/>
  <c r="N69" i="43"/>
  <c r="L94" i="43"/>
  <c r="J96" i="43"/>
  <c r="L95" i="43"/>
  <c r="K93" i="43"/>
  <c r="L102" i="43"/>
  <c r="M102" i="43"/>
  <c r="I94" i="43"/>
  <c r="AE388" i="79"/>
  <c r="AH940" i="79"/>
  <c r="AD756" i="79"/>
  <c r="J93" i="43"/>
  <c r="AE940" i="79"/>
  <c r="AL1124" i="79"/>
  <c r="AK756" i="79"/>
  <c r="L93" i="43"/>
  <c r="G97" i="43"/>
  <c r="AH1124" i="79"/>
  <c r="AF1124" i="79"/>
  <c r="AC940" i="79"/>
  <c r="AG1124" i="79"/>
  <c r="J94" i="43"/>
  <c r="L97" i="43"/>
  <c r="AL756" i="79"/>
  <c r="AF756" i="79"/>
  <c r="AD940" i="79"/>
  <c r="J95" i="43"/>
  <c r="I96" i="43"/>
  <c r="Y572" i="79"/>
  <c r="AC756" i="79"/>
  <c r="K100" i="43"/>
  <c r="AK1124" i="79"/>
  <c r="AJ1124" i="79"/>
  <c r="AI756" i="79"/>
  <c r="I97" i="43"/>
  <c r="K96" i="43"/>
  <c r="Y388" i="79"/>
  <c r="D69" i="43" s="1"/>
  <c r="AJ940" i="79"/>
  <c r="AE1124" i="79"/>
  <c r="AE756" i="79"/>
  <c r="AL940" i="79"/>
  <c r="L101" i="43"/>
  <c r="AC1124" i="79"/>
  <c r="AI940" i="79"/>
  <c r="AB940" i="79"/>
  <c r="AJ756" i="79"/>
  <c r="AH756" i="79"/>
  <c r="AK940" i="79"/>
  <c r="AG756" i="79"/>
  <c r="AB756" i="79"/>
  <c r="L96" i="43"/>
  <c r="J100" i="43"/>
  <c r="AH391" i="46"/>
  <c r="M60" i="43"/>
  <c r="AJ204" i="79"/>
  <c r="O66" i="43"/>
  <c r="AL204" i="79"/>
  <c r="Q66" i="43"/>
  <c r="E93" i="43"/>
  <c r="G94" i="43"/>
  <c r="G95" i="43"/>
  <c r="G96" i="43"/>
  <c r="AH204" i="79"/>
  <c r="M66" i="43"/>
  <c r="G93" i="43"/>
  <c r="F96" i="43"/>
  <c r="F95" i="43"/>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J19" i="47"/>
  <c r="J16" i="47"/>
  <c r="I30" i="47"/>
  <c r="I15" i="47"/>
  <c r="J24" i="47"/>
  <c r="J20" i="47"/>
  <c r="J26" i="47"/>
  <c r="J17" i="47"/>
  <c r="J25" i="47"/>
  <c r="J22" i="47"/>
  <c r="I36" i="47"/>
  <c r="I39" i="47"/>
  <c r="I31" i="47"/>
  <c r="I38" i="47"/>
  <c r="I40" i="47"/>
  <c r="I32" i="47"/>
  <c r="I41" i="47"/>
  <c r="I34" i="47"/>
  <c r="I37" i="47"/>
  <c r="I33" i="47"/>
  <c r="I35" i="47"/>
  <c r="I21" i="47"/>
  <c r="I18" i="47"/>
  <c r="I23" i="47"/>
  <c r="I22" i="47"/>
  <c r="I26" i="47"/>
  <c r="I25" i="47"/>
  <c r="I24" i="47"/>
  <c r="I20" i="47"/>
  <c r="I19" i="47"/>
  <c r="I17" i="47"/>
  <c r="I16" i="47"/>
  <c r="K27" i="47"/>
  <c r="R60" i="43"/>
  <c r="R66" i="43"/>
  <c r="M46" i="47"/>
  <c r="M64" i="47"/>
  <c r="M50" i="47"/>
  <c r="M62" i="47"/>
  <c r="M52" i="47"/>
  <c r="M67" i="47"/>
  <c r="K47" i="47"/>
  <c r="M66" i="47"/>
  <c r="M70" i="47"/>
  <c r="M55" i="47"/>
  <c r="M68" i="47"/>
  <c r="M54" i="47"/>
  <c r="K56" i="47"/>
  <c r="M65" i="47"/>
  <c r="M49" i="47"/>
  <c r="K46" i="47"/>
  <c r="M69" i="47"/>
  <c r="M71" i="47"/>
  <c r="K55" i="47"/>
  <c r="M60" i="47"/>
  <c r="M53" i="47"/>
  <c r="M47" i="47"/>
  <c r="K51" i="47"/>
  <c r="M61" i="47"/>
  <c r="M48" i="47"/>
  <c r="K53" i="47"/>
  <c r="K50" i="47"/>
  <c r="K52" i="47"/>
  <c r="K48" i="47"/>
  <c r="M63" i="47"/>
  <c r="M56" i="47"/>
  <c r="M51" i="47"/>
  <c r="K49" i="47"/>
  <c r="J69" i="43"/>
  <c r="K45" i="47"/>
  <c r="AM391" i="46"/>
  <c r="AM204" i="79"/>
  <c r="M82" i="47"/>
  <c r="F103" i="43"/>
  <c r="M95" i="43"/>
  <c r="M94" i="43"/>
  <c r="L85" i="47"/>
  <c r="M100" i="43"/>
  <c r="L79" i="47"/>
  <c r="G103" i="43"/>
  <c r="L76" i="47"/>
  <c r="M97" i="43"/>
  <c r="E103" i="43"/>
  <c r="M101" i="43"/>
  <c r="M96" i="43"/>
  <c r="M86" i="47"/>
  <c r="M78" i="47"/>
  <c r="M75" i="47"/>
  <c r="M80" i="47"/>
  <c r="M76" i="47"/>
  <c r="M85" i="47"/>
  <c r="M79" i="47"/>
  <c r="M84" i="47"/>
  <c r="M81" i="47"/>
  <c r="M83" i="47"/>
  <c r="M77" i="47"/>
  <c r="K63" i="47"/>
  <c r="K65" i="47"/>
  <c r="K81" i="47"/>
  <c r="K76" i="47"/>
  <c r="K85" i="47"/>
  <c r="K77" i="47"/>
  <c r="K64" i="47"/>
  <c r="K84" i="47"/>
  <c r="K69" i="47"/>
  <c r="K78" i="47"/>
  <c r="K86" i="47"/>
  <c r="K83" i="47"/>
  <c r="K68" i="47"/>
  <c r="K79" i="47"/>
  <c r="K62" i="47"/>
  <c r="K60" i="47"/>
  <c r="K80" i="47"/>
  <c r="K71" i="47"/>
  <c r="K75" i="47"/>
  <c r="K70" i="47"/>
  <c r="K67" i="47"/>
  <c r="K61" i="47"/>
  <c r="K82" i="47"/>
  <c r="K66" i="47"/>
  <c r="I71" i="47"/>
  <c r="I68" i="47"/>
  <c r="I60" i="47"/>
  <c r="I70" i="47"/>
  <c r="I75" i="47"/>
  <c r="I83" i="47"/>
  <c r="I66" i="47"/>
  <c r="I54" i="47"/>
  <c r="I63" i="47"/>
  <c r="I61" i="47"/>
  <c r="I47" i="47"/>
  <c r="I85" i="47"/>
  <c r="I82" i="47"/>
  <c r="I77" i="47"/>
  <c r="I65" i="47"/>
  <c r="I80" i="47"/>
  <c r="I48" i="47"/>
  <c r="I79" i="47"/>
  <c r="I62" i="47"/>
  <c r="I76" i="47"/>
  <c r="I56" i="47"/>
  <c r="I69" i="47"/>
  <c r="I53" i="47"/>
  <c r="I55" i="47"/>
  <c r="I46" i="47"/>
  <c r="I51" i="47"/>
  <c r="I86" i="47"/>
  <c r="I84" i="47"/>
  <c r="I49" i="47"/>
  <c r="I67" i="47"/>
  <c r="I50" i="47"/>
  <c r="I81" i="47"/>
  <c r="I64" i="47"/>
  <c r="I52" i="47"/>
  <c r="I45" i="47"/>
  <c r="I78" i="47"/>
  <c r="J76" i="47"/>
  <c r="J61" i="47"/>
  <c r="J40" i="47"/>
  <c r="J35" i="47"/>
  <c r="J51" i="47"/>
  <c r="J78" i="47"/>
  <c r="J55" i="47"/>
  <c r="J33" i="47"/>
  <c r="J41" i="47"/>
  <c r="J52" i="47"/>
  <c r="J66" i="47"/>
  <c r="J53" i="47"/>
  <c r="J49" i="47"/>
  <c r="J67" i="47"/>
  <c r="J37" i="47"/>
  <c r="J31" i="47"/>
  <c r="J46" i="47"/>
  <c r="J45" i="47"/>
  <c r="J75" i="47"/>
  <c r="J48" i="47"/>
  <c r="J62" i="47"/>
  <c r="J69" i="47"/>
  <c r="J60" i="47"/>
  <c r="J84" i="47"/>
  <c r="J68" i="47"/>
  <c r="J47" i="47"/>
  <c r="J38" i="47"/>
  <c r="J86" i="47"/>
  <c r="J65" i="47"/>
  <c r="J36" i="47"/>
  <c r="J63" i="47"/>
  <c r="J32" i="47"/>
  <c r="J30" i="47"/>
  <c r="J39" i="47"/>
  <c r="J64" i="47"/>
  <c r="J71" i="47"/>
  <c r="J79" i="47"/>
  <c r="J81" i="47"/>
  <c r="J83" i="47"/>
  <c r="J56" i="47"/>
  <c r="J54" i="47"/>
  <c r="J77" i="47"/>
  <c r="J70" i="47"/>
  <c r="J85" i="47"/>
  <c r="J82" i="47"/>
  <c r="J50" i="47"/>
  <c r="J80" i="47"/>
  <c r="J34" i="47"/>
  <c r="I27" i="47"/>
  <c r="I29" i="47"/>
  <c r="J27" i="47"/>
  <c r="J29" i="47"/>
  <c r="M27" i="47"/>
  <c r="M29" i="47"/>
  <c r="L27" i="47"/>
  <c r="L29" i="47"/>
  <c r="K29" i="47"/>
  <c r="L77" i="47"/>
  <c r="L82" i="47"/>
  <c r="L80" i="47"/>
  <c r="L84" i="47"/>
  <c r="L78" i="47"/>
  <c r="L75" i="47"/>
  <c r="L81" i="47"/>
  <c r="L83" i="47"/>
  <c r="L86" i="47"/>
  <c r="J42" i="47"/>
  <c r="J44" i="47"/>
  <c r="J57" i="47"/>
  <c r="J59" i="47"/>
  <c r="I42" i="47"/>
  <c r="I44" i="47"/>
  <c r="I57" i="47"/>
  <c r="I59" i="47"/>
  <c r="M42" i="47"/>
  <c r="M44" i="47"/>
  <c r="M57" i="47"/>
  <c r="M59" i="47"/>
  <c r="L42" i="47"/>
  <c r="M72" i="47"/>
  <c r="M74" i="47"/>
  <c r="M87" i="47"/>
  <c r="M89" i="47"/>
  <c r="I72" i="47"/>
  <c r="I74" i="47"/>
  <c r="I87" i="47"/>
  <c r="I89" i="47"/>
  <c r="J72" i="47"/>
  <c r="J74" i="47"/>
  <c r="J87" i="47"/>
  <c r="J89" i="47"/>
  <c r="L44" i="47"/>
  <c r="L57" i="47"/>
  <c r="L59" i="47"/>
  <c r="L72" i="47"/>
  <c r="L74" i="47"/>
  <c r="L87" i="47"/>
  <c r="L89" i="47"/>
  <c r="K42" i="47"/>
  <c r="K44" i="47"/>
  <c r="K57" i="47"/>
  <c r="K59" i="47"/>
  <c r="K72" i="47"/>
  <c r="K74" i="47"/>
  <c r="K87" i="47"/>
  <c r="K89" i="47"/>
  <c r="AA488" i="79"/>
  <c r="AA561" i="79"/>
  <c r="AA571" i="79"/>
  <c r="AA577" i="79"/>
  <c r="AA937" i="79"/>
  <c r="AA576" i="79"/>
  <c r="AA754" i="79"/>
  <c r="AA578" i="79"/>
  <c r="AA1120" i="79"/>
  <c r="AM487" i="79"/>
  <c r="Z488" i="79"/>
  <c r="Z576" i="79"/>
  <c r="Z754" i="79"/>
  <c r="Z577" i="79"/>
  <c r="Z937" i="79"/>
  <c r="Z578" i="79"/>
  <c r="Z1120" i="79"/>
  <c r="Z561" i="79"/>
  <c r="Z571" i="79"/>
  <c r="I99" i="43"/>
  <c r="AM571" i="79"/>
  <c r="AM937" i="79"/>
  <c r="K99" i="43"/>
  <c r="AM754" i="79"/>
  <c r="J99" i="43"/>
  <c r="AA319" i="79"/>
  <c r="AM316" i="79"/>
  <c r="AA317" i="79"/>
  <c r="L99" i="43"/>
  <c r="AM1120" i="79"/>
  <c r="Z393" i="79"/>
  <c r="Z753" i="79"/>
  <c r="Z394" i="79"/>
  <c r="Z936" i="79"/>
  <c r="Z392" i="79"/>
  <c r="Z570" i="79"/>
  <c r="Z395" i="79"/>
  <c r="Z1119" i="79"/>
  <c r="Z378" i="79"/>
  <c r="Z387" i="79"/>
  <c r="AM322" i="79"/>
  <c r="AA323" i="79"/>
  <c r="Z940" i="79"/>
  <c r="Z1124" i="79"/>
  <c r="AM319" i="79"/>
  <c r="AA320" i="79"/>
  <c r="AA392" i="79"/>
  <c r="AA570" i="79"/>
  <c r="AA572" i="79"/>
  <c r="AA394" i="79"/>
  <c r="AA936" i="79"/>
  <c r="AA940" i="79"/>
  <c r="Z388" i="79"/>
  <c r="E69" i="43" s="1"/>
  <c r="Z572" i="79"/>
  <c r="Z756" i="79"/>
  <c r="M99" i="43"/>
  <c r="R72" i="43"/>
  <c r="K98" i="43"/>
  <c r="K103" i="43"/>
  <c r="AA393" i="79"/>
  <c r="AA753" i="79"/>
  <c r="AA395" i="79"/>
  <c r="AA1119" i="79"/>
  <c r="I98" i="43"/>
  <c r="I103" i="43"/>
  <c r="AM936" i="79"/>
  <c r="AM940" i="79"/>
  <c r="AM570" i="79"/>
  <c r="AM572" i="79"/>
  <c r="AA378" i="79"/>
  <c r="AA387" i="79"/>
  <c r="AA1124" i="79"/>
  <c r="L98" i="43"/>
  <c r="L103" i="43"/>
  <c r="AM1119" i="79"/>
  <c r="AM1124" i="79"/>
  <c r="AA388" i="79"/>
  <c r="F69" i="43" s="1"/>
  <c r="H98" i="43"/>
  <c r="AM387" i="79"/>
  <c r="AA756" i="79"/>
  <c r="J98" i="43"/>
  <c r="J103" i="43"/>
  <c r="AM753" i="79"/>
  <c r="AM756" i="79"/>
  <c r="M98" i="43"/>
  <c r="D49" i="44" l="1"/>
  <c r="Y379" i="79" s="1"/>
  <c r="Y389" i="79" s="1"/>
  <c r="D70" i="43" s="1"/>
  <c r="I144" i="47" s="1"/>
  <c r="D48" i="44"/>
  <c r="Y196" i="79" s="1"/>
  <c r="Y205" i="79" s="1"/>
  <c r="H48" i="44"/>
  <c r="AC196" i="79" s="1"/>
  <c r="AC205" i="79" s="1"/>
  <c r="AM205" i="79" s="1"/>
  <c r="G104" i="43" s="1"/>
  <c r="F50" i="44"/>
  <c r="AA562" i="79" s="1"/>
  <c r="AA573" i="79" s="1"/>
  <c r="AM573" i="79" s="1"/>
  <c r="I104" i="43" s="1"/>
  <c r="P16" i="47"/>
  <c r="P18" i="47"/>
  <c r="M110" i="47"/>
  <c r="M93" i="47"/>
  <c r="M100" i="47"/>
  <c r="M156" i="47"/>
  <c r="M128" i="47"/>
  <c r="M137" i="47"/>
  <c r="M120" i="47"/>
  <c r="O50" i="47"/>
  <c r="I122" i="47"/>
  <c r="I112" i="47"/>
  <c r="I99" i="47"/>
  <c r="I111" i="47"/>
  <c r="M129" i="47"/>
  <c r="M106" i="47"/>
  <c r="M99" i="47"/>
  <c r="M98" i="47"/>
  <c r="P24" i="47"/>
  <c r="P17" i="47"/>
  <c r="P15" i="47"/>
  <c r="T93" i="47"/>
  <c r="M153" i="47"/>
  <c r="M146" i="47"/>
  <c r="P26" i="47"/>
  <c r="P23" i="47"/>
  <c r="P22" i="47"/>
  <c r="P21" i="47"/>
  <c r="P25" i="47"/>
  <c r="P19" i="47"/>
  <c r="Q156" i="47"/>
  <c r="O48" i="47"/>
  <c r="P62" i="47"/>
  <c r="R20" i="47"/>
  <c r="R22" i="47"/>
  <c r="R107" i="47"/>
  <c r="R161" i="47"/>
  <c r="R145" i="47"/>
  <c r="R127" i="47"/>
  <c r="R16" i="47"/>
  <c r="R24" i="47"/>
  <c r="R160" i="47"/>
  <c r="R19" i="47"/>
  <c r="R124" i="47"/>
  <c r="R17" i="47"/>
  <c r="R23" i="47"/>
  <c r="R110" i="47"/>
  <c r="R69" i="47"/>
  <c r="V30" i="47"/>
  <c r="AM757" i="79"/>
  <c r="J104" i="43" s="1"/>
  <c r="AM522" i="46"/>
  <c r="F104" i="43" s="1"/>
  <c r="U144" i="47"/>
  <c r="T85" i="47"/>
  <c r="AM1125" i="79"/>
  <c r="L104" i="43" s="1"/>
  <c r="T79" i="47"/>
  <c r="T90" i="47"/>
  <c r="V41" i="47"/>
  <c r="O24" i="47"/>
  <c r="T92" i="47"/>
  <c r="T91" i="47"/>
  <c r="R129" i="47"/>
  <c r="T110" i="47"/>
  <c r="T98" i="47"/>
  <c r="T86" i="47"/>
  <c r="T124" i="47"/>
  <c r="R105" i="47"/>
  <c r="R56" i="47"/>
  <c r="R151" i="47"/>
  <c r="R62" i="47"/>
  <c r="R158" i="47"/>
  <c r="R157" i="47"/>
  <c r="R79" i="47"/>
  <c r="R84" i="47"/>
  <c r="R71" i="47"/>
  <c r="R36" i="47"/>
  <c r="O52" i="47"/>
  <c r="AM941" i="79"/>
  <c r="S17" i="47"/>
  <c r="S15" i="47"/>
  <c r="S23" i="47"/>
  <c r="S20" i="47"/>
  <c r="S19" i="47"/>
  <c r="S25" i="47"/>
  <c r="S24" i="47"/>
  <c r="S21" i="47"/>
  <c r="S16" i="47"/>
  <c r="S26" i="47"/>
  <c r="S18" i="47"/>
  <c r="S22" i="47"/>
  <c r="V18" i="47"/>
  <c r="V23" i="47"/>
  <c r="V26" i="47"/>
  <c r="V22" i="47"/>
  <c r="V40" i="47"/>
  <c r="V32" i="47"/>
  <c r="V25" i="47"/>
  <c r="V24" i="47"/>
  <c r="V35" i="47"/>
  <c r="V36" i="47"/>
  <c r="V34" i="47"/>
  <c r="V21" i="47"/>
  <c r="V16" i="47"/>
  <c r="V15" i="47"/>
  <c r="V19" i="47"/>
  <c r="V37" i="47"/>
  <c r="V33" i="47"/>
  <c r="V39" i="47"/>
  <c r="V20" i="47"/>
  <c r="V17" i="47"/>
  <c r="T100" i="47"/>
  <c r="R81" i="47"/>
  <c r="T99" i="47"/>
  <c r="T78" i="47"/>
  <c r="U108" i="47"/>
  <c r="R142" i="47"/>
  <c r="R130" i="47"/>
  <c r="R83" i="47"/>
  <c r="R122" i="47"/>
  <c r="R53" i="47"/>
  <c r="R138" i="47"/>
  <c r="R54" i="47"/>
  <c r="O47" i="47"/>
  <c r="O32" i="47"/>
  <c r="U16" i="47"/>
  <c r="U18" i="47"/>
  <c r="U121" i="47"/>
  <c r="U20" i="47"/>
  <c r="U15" i="47"/>
  <c r="U26" i="47"/>
  <c r="U63" i="47"/>
  <c r="U22" i="47"/>
  <c r="U24" i="47"/>
  <c r="U19" i="47"/>
  <c r="U17" i="47"/>
  <c r="U23" i="47"/>
  <c r="U25" i="47"/>
  <c r="U21" i="47"/>
  <c r="Q15" i="47"/>
  <c r="Q22" i="47"/>
  <c r="Q20" i="47"/>
  <c r="Q25" i="47"/>
  <c r="Q23" i="47"/>
  <c r="Q121" i="47"/>
  <c r="Q19" i="47"/>
  <c r="Q26" i="47"/>
  <c r="Q21" i="47"/>
  <c r="Q18" i="47"/>
  <c r="Q24" i="47"/>
  <c r="Q17" i="47"/>
  <c r="Q16" i="47"/>
  <c r="R30" i="47"/>
  <c r="R33" i="47"/>
  <c r="R41" i="47"/>
  <c r="R32" i="47"/>
  <c r="R67" i="47"/>
  <c r="R80" i="47"/>
  <c r="R100" i="47"/>
  <c r="R137" i="47"/>
  <c r="R77" i="47"/>
  <c r="R92" i="47"/>
  <c r="R86" i="47"/>
  <c r="R48" i="47"/>
  <c r="R135" i="47"/>
  <c r="R55" i="47"/>
  <c r="R97" i="47"/>
  <c r="R125" i="47"/>
  <c r="R50" i="47"/>
  <c r="R101" i="47"/>
  <c r="R153" i="47"/>
  <c r="R49" i="47"/>
  <c r="R85" i="47"/>
  <c r="R99" i="47"/>
  <c r="R159" i="47"/>
  <c r="R93" i="47"/>
  <c r="R156" i="47"/>
  <c r="R113" i="47"/>
  <c r="R46" i="47"/>
  <c r="R35" i="47"/>
  <c r="R68" i="47"/>
  <c r="R38" i="47"/>
  <c r="R40" i="47"/>
  <c r="R45" i="47"/>
  <c r="R65" i="47"/>
  <c r="R150" i="47"/>
  <c r="R95" i="47"/>
  <c r="R82" i="47"/>
  <c r="R116" i="47"/>
  <c r="R143" i="47"/>
  <c r="R70" i="47"/>
  <c r="R144" i="47"/>
  <c r="R106" i="47"/>
  <c r="R52" i="47"/>
  <c r="R154" i="47"/>
  <c r="R114" i="47"/>
  <c r="R108" i="47"/>
  <c r="R123" i="47"/>
  <c r="R47" i="47"/>
  <c r="R109" i="47"/>
  <c r="R78" i="47"/>
  <c r="R76" i="47"/>
  <c r="R90" i="47"/>
  <c r="R112" i="47"/>
  <c r="R136" i="47"/>
  <c r="R75" i="47"/>
  <c r="R91" i="47"/>
  <c r="R128" i="47"/>
  <c r="R61" i="47"/>
  <c r="R34" i="47"/>
  <c r="R31" i="47"/>
  <c r="R94" i="47"/>
  <c r="R121" i="47"/>
  <c r="R146" i="47"/>
  <c r="R96" i="47"/>
  <c r="R141" i="47"/>
  <c r="R131" i="47"/>
  <c r="R115" i="47"/>
  <c r="R63" i="47"/>
  <c r="R64" i="47"/>
  <c r="R139" i="47"/>
  <c r="R126" i="47"/>
  <c r="E38" i="43"/>
  <c r="T24" i="47"/>
  <c r="T22" i="47"/>
  <c r="T20" i="47"/>
  <c r="T77" i="47"/>
  <c r="T101" i="47"/>
  <c r="T83" i="47"/>
  <c r="T17" i="47"/>
  <c r="T23" i="47"/>
  <c r="T76" i="47"/>
  <c r="T96" i="47"/>
  <c r="T137" i="47"/>
  <c r="T19" i="47"/>
  <c r="T21" i="47"/>
  <c r="T25" i="47"/>
  <c r="T95" i="47"/>
  <c r="T82" i="47"/>
  <c r="T18" i="47"/>
  <c r="T16" i="47"/>
  <c r="T15" i="47"/>
  <c r="T26" i="47"/>
  <c r="O39" i="47"/>
  <c r="O45" i="47"/>
  <c r="O19" i="47"/>
  <c r="O17" i="47"/>
  <c r="O49" i="47"/>
  <c r="O54" i="47"/>
  <c r="O37" i="47"/>
  <c r="O34" i="47"/>
  <c r="O51" i="47"/>
  <c r="O124" i="47"/>
  <c r="O22" i="47"/>
  <c r="O16" i="47"/>
  <c r="O23" i="47"/>
  <c r="O40" i="47"/>
  <c r="O25" i="47"/>
  <c r="O33" i="47"/>
  <c r="O30" i="47"/>
  <c r="O15" i="47"/>
  <c r="O55" i="47"/>
  <c r="O53" i="47"/>
  <c r="O38" i="47"/>
  <c r="O46" i="47"/>
  <c r="O41" i="47"/>
  <c r="O35" i="47"/>
  <c r="O20" i="47"/>
  <c r="O18" i="47"/>
  <c r="O31" i="47"/>
  <c r="O26" i="47"/>
  <c r="O56" i="47"/>
  <c r="G70" i="43"/>
  <c r="L110" i="47" s="1"/>
  <c r="AM389" i="79"/>
  <c r="H104" i="43" s="1"/>
  <c r="AM132" i="46"/>
  <c r="T154" i="47"/>
  <c r="T125" i="47"/>
  <c r="T97" i="47"/>
  <c r="T80" i="47"/>
  <c r="T81" i="47"/>
  <c r="T75" i="47"/>
  <c r="T94" i="47"/>
  <c r="T84" i="47"/>
  <c r="R51" i="47"/>
  <c r="R155" i="47"/>
  <c r="R60" i="47"/>
  <c r="R111" i="47"/>
  <c r="R140" i="47"/>
  <c r="R66" i="47"/>
  <c r="R98" i="47"/>
  <c r="R152" i="47"/>
  <c r="R120" i="47"/>
  <c r="V31" i="47"/>
  <c r="R37" i="47"/>
  <c r="R39" i="47"/>
  <c r="O21" i="47"/>
  <c r="O36" i="47"/>
  <c r="T139" i="47"/>
  <c r="V106" i="47"/>
  <c r="O116" i="47"/>
  <c r="U75" i="47"/>
  <c r="AM262" i="46"/>
  <c r="AM263" i="46" s="1"/>
  <c r="AM392" i="46"/>
  <c r="R15" i="47"/>
  <c r="U54" i="47"/>
  <c r="U66" i="47"/>
  <c r="O123" i="47"/>
  <c r="V152" i="47"/>
  <c r="V50" i="47"/>
  <c r="V61" i="47"/>
  <c r="V62" i="47"/>
  <c r="V67" i="47"/>
  <c r="V63" i="47"/>
  <c r="V54" i="47"/>
  <c r="V60" i="47"/>
  <c r="V56" i="47"/>
  <c r="V68" i="47"/>
  <c r="V47" i="47"/>
  <c r="V70" i="47"/>
  <c r="V53" i="47"/>
  <c r="V71" i="47"/>
  <c r="V49" i="47"/>
  <c r="V46" i="47"/>
  <c r="V161" i="47"/>
  <c r="V135" i="47"/>
  <c r="V124" i="47"/>
  <c r="V154" i="47"/>
  <c r="V75" i="47"/>
  <c r="V159" i="47"/>
  <c r="V94" i="47"/>
  <c r="V116" i="47"/>
  <c r="V101" i="47"/>
  <c r="V141" i="47"/>
  <c r="V105" i="47"/>
  <c r="V111" i="47"/>
  <c r="V151" i="47"/>
  <c r="V81" i="47"/>
  <c r="V77" i="47"/>
  <c r="V113" i="47"/>
  <c r="V80" i="47"/>
  <c r="V91" i="47"/>
  <c r="V137" i="47"/>
  <c r="V96" i="47"/>
  <c r="V127" i="47"/>
  <c r="V128" i="47"/>
  <c r="V78" i="47"/>
  <c r="V93" i="47"/>
  <c r="V99" i="47"/>
  <c r="V143" i="47"/>
  <c r="V98" i="47"/>
  <c r="V126" i="47"/>
  <c r="V76" i="47"/>
  <c r="V109" i="47"/>
  <c r="V110" i="47"/>
  <c r="V144" i="47"/>
  <c r="V107" i="47"/>
  <c r="V86" i="47"/>
  <c r="V114" i="47"/>
  <c r="V52" i="47"/>
  <c r="V64" i="47"/>
  <c r="V55" i="47"/>
  <c r="V155" i="47"/>
  <c r="V97" i="47"/>
  <c r="V140" i="47"/>
  <c r="V160" i="47"/>
  <c r="V129" i="47"/>
  <c r="V92" i="47"/>
  <c r="V108" i="47"/>
  <c r="V125" i="47"/>
  <c r="V82" i="47"/>
  <c r="V142" i="47"/>
  <c r="V85" i="47"/>
  <c r="E42" i="43"/>
  <c r="V90" i="47"/>
  <c r="V100" i="47"/>
  <c r="V123" i="47"/>
  <c r="V145" i="47"/>
  <c r="V95" i="47"/>
  <c r="V79" i="47"/>
  <c r="V115" i="47"/>
  <c r="V139" i="47"/>
  <c r="V120" i="47"/>
  <c r="V121" i="47"/>
  <c r="V146" i="47"/>
  <c r="V122" i="47"/>
  <c r="V136" i="47"/>
  <c r="V84" i="47"/>
  <c r="V158" i="47"/>
  <c r="V157" i="47"/>
  <c r="V83" i="47"/>
  <c r="V138" i="47"/>
  <c r="V150" i="47"/>
  <c r="V131" i="47"/>
  <c r="V153" i="47"/>
  <c r="R61" i="43"/>
  <c r="N50" i="47"/>
  <c r="N84" i="47"/>
  <c r="N86" i="47"/>
  <c r="N80" i="47"/>
  <c r="N95" i="47"/>
  <c r="N81" i="47"/>
  <c r="N79" i="47"/>
  <c r="N111" i="47"/>
  <c r="N141" i="47"/>
  <c r="N110" i="47"/>
  <c r="N91" i="47"/>
  <c r="N109" i="47"/>
  <c r="N135" i="47"/>
  <c r="N94" i="47"/>
  <c r="N71" i="47"/>
  <c r="N65" i="47"/>
  <c r="N70" i="47"/>
  <c r="N82" i="47"/>
  <c r="N93" i="47"/>
  <c r="N83" i="47"/>
  <c r="N107" i="47"/>
  <c r="N155" i="47"/>
  <c r="N116" i="47"/>
  <c r="N99" i="47"/>
  <c r="N112" i="47"/>
  <c r="N115" i="47"/>
  <c r="N137" i="47"/>
  <c r="N157" i="47"/>
  <c r="N140" i="47"/>
  <c r="N131" i="47"/>
  <c r="N139" i="47"/>
  <c r="N68" i="47"/>
  <c r="N62" i="47"/>
  <c r="N53" i="47"/>
  <c r="N61" i="47"/>
  <c r="N78" i="47"/>
  <c r="N101" i="47"/>
  <c r="N75" i="47"/>
  <c r="N97" i="47"/>
  <c r="N90" i="47"/>
  <c r="N153" i="47"/>
  <c r="N106" i="47"/>
  <c r="N98" i="47"/>
  <c r="N105" i="47"/>
  <c r="N96" i="47"/>
  <c r="N108" i="47"/>
  <c r="N156" i="47"/>
  <c r="N121" i="47"/>
  <c r="N129" i="47"/>
  <c r="N54" i="47"/>
  <c r="N45" i="47"/>
  <c r="N56" i="47"/>
  <c r="N100" i="47"/>
  <c r="E34" i="43"/>
  <c r="N158" i="47"/>
  <c r="N130" i="47"/>
  <c r="N127" i="47"/>
  <c r="N120" i="47"/>
  <c r="N161" i="47"/>
  <c r="N122" i="47"/>
  <c r="N138" i="47"/>
  <c r="N159" i="47"/>
  <c r="N142" i="47"/>
  <c r="N154" i="47"/>
  <c r="N85" i="47"/>
  <c r="N76" i="47"/>
  <c r="N92" i="47"/>
  <c r="N128" i="47"/>
  <c r="N160" i="47"/>
  <c r="N123" i="47"/>
  <c r="N145" i="47"/>
  <c r="N146" i="47"/>
  <c r="N77" i="47"/>
  <c r="N114" i="47"/>
  <c r="N144" i="47"/>
  <c r="N125" i="47"/>
  <c r="N150" i="47"/>
  <c r="N113" i="47"/>
  <c r="N143" i="47"/>
  <c r="N152" i="47"/>
  <c r="N151" i="47"/>
  <c r="N124" i="47"/>
  <c r="N126" i="47"/>
  <c r="P45" i="47"/>
  <c r="P38" i="47"/>
  <c r="P60" i="47"/>
  <c r="P32" i="47"/>
  <c r="P48" i="47"/>
  <c r="P71" i="47"/>
  <c r="P51" i="47"/>
  <c r="P40" i="47"/>
  <c r="P63" i="47"/>
  <c r="P39" i="47"/>
  <c r="P61" i="47"/>
  <c r="P47" i="47"/>
  <c r="P53" i="47"/>
  <c r="P69" i="47"/>
  <c r="P66" i="47"/>
  <c r="P83" i="47"/>
  <c r="P80" i="47"/>
  <c r="P114" i="47"/>
  <c r="P110" i="47"/>
  <c r="P105" i="47"/>
  <c r="P112" i="47"/>
  <c r="P116" i="47"/>
  <c r="P81" i="47"/>
  <c r="P125" i="47"/>
  <c r="P70" i="47"/>
  <c r="P41" i="47"/>
  <c r="P50" i="47"/>
  <c r="P31" i="47"/>
  <c r="P37" i="47"/>
  <c r="P49" i="47"/>
  <c r="P101" i="47"/>
  <c r="P115" i="47"/>
  <c r="P109" i="47"/>
  <c r="P76" i="47"/>
  <c r="P92" i="47"/>
  <c r="P85" i="47"/>
  <c r="P107" i="47"/>
  <c r="P130" i="47"/>
  <c r="P78" i="47"/>
  <c r="P155" i="47"/>
  <c r="P129" i="47"/>
  <c r="P55" i="47"/>
  <c r="P35" i="47"/>
  <c r="P52" i="47"/>
  <c r="P33" i="47"/>
  <c r="P67" i="47"/>
  <c r="P54" i="47"/>
  <c r="P65" i="47"/>
  <c r="P84" i="47"/>
  <c r="P95" i="47"/>
  <c r="P90" i="47"/>
  <c r="P113" i="47"/>
  <c r="P97" i="47"/>
  <c r="P91" i="47"/>
  <c r="P96" i="47"/>
  <c r="P94" i="47"/>
  <c r="P111" i="47"/>
  <c r="P82" i="47"/>
  <c r="P161" i="47"/>
  <c r="P152" i="47"/>
  <c r="P156" i="47"/>
  <c r="P46" i="47"/>
  <c r="P75" i="47"/>
  <c r="P77" i="47"/>
  <c r="P86" i="47"/>
  <c r="P160" i="47"/>
  <c r="E36" i="43"/>
  <c r="P124" i="47"/>
  <c r="P136" i="47"/>
  <c r="P159" i="47"/>
  <c r="P123" i="47"/>
  <c r="P138" i="47"/>
  <c r="P56" i="47"/>
  <c r="P68" i="47"/>
  <c r="P100" i="47"/>
  <c r="P106" i="47"/>
  <c r="P120" i="47"/>
  <c r="P99" i="47"/>
  <c r="P150" i="47"/>
  <c r="P146" i="47"/>
  <c r="P137" i="47"/>
  <c r="P151" i="47"/>
  <c r="P158" i="47"/>
  <c r="P131" i="47"/>
  <c r="P126" i="47"/>
  <c r="P122" i="47"/>
  <c r="P36" i="47"/>
  <c r="P64" i="47"/>
  <c r="P93" i="47"/>
  <c r="P98" i="47"/>
  <c r="P140" i="47"/>
  <c r="P144" i="47"/>
  <c r="P135" i="47"/>
  <c r="P128" i="47"/>
  <c r="P139" i="47"/>
  <c r="P145" i="47"/>
  <c r="P157" i="47"/>
  <c r="P121" i="47"/>
  <c r="P141" i="47"/>
  <c r="P30" i="47"/>
  <c r="P143" i="47"/>
  <c r="P79" i="47"/>
  <c r="P153" i="47"/>
  <c r="P127" i="47"/>
  <c r="P34" i="47"/>
  <c r="P154" i="47"/>
  <c r="T126" i="47"/>
  <c r="U123" i="47"/>
  <c r="U53" i="47"/>
  <c r="T129" i="47"/>
  <c r="T153" i="47"/>
  <c r="T160" i="47"/>
  <c r="U100" i="47"/>
  <c r="U107" i="47"/>
  <c r="U70" i="47"/>
  <c r="U143" i="47"/>
  <c r="V112" i="47"/>
  <c r="P108" i="47"/>
  <c r="S95" i="47"/>
  <c r="S98" i="47"/>
  <c r="S107" i="47"/>
  <c r="S82" i="47"/>
  <c r="S114" i="47"/>
  <c r="S101" i="47"/>
  <c r="S108" i="47"/>
  <c r="S94" i="47"/>
  <c r="S120" i="47"/>
  <c r="S110" i="47"/>
  <c r="S99" i="47"/>
  <c r="S115" i="47"/>
  <c r="S84" i="47"/>
  <c r="S93" i="47"/>
  <c r="S160" i="47"/>
  <c r="S153" i="47"/>
  <c r="S122" i="47"/>
  <c r="S116" i="47"/>
  <c r="S79" i="47"/>
  <c r="S113" i="47"/>
  <c r="S135" i="47"/>
  <c r="S96" i="47"/>
  <c r="S154" i="47"/>
  <c r="S112" i="47"/>
  <c r="S90" i="47"/>
  <c r="S155" i="47"/>
  <c r="S144" i="47"/>
  <c r="S92" i="47"/>
  <c r="S76" i="47"/>
  <c r="S75" i="47"/>
  <c r="S131" i="47"/>
  <c r="S100" i="47"/>
  <c r="S125" i="47"/>
  <c r="S161" i="47"/>
  <c r="S85" i="47"/>
  <c r="S80" i="47"/>
  <c r="S126" i="47"/>
  <c r="S97" i="47"/>
  <c r="S91" i="47"/>
  <c r="E39" i="43"/>
  <c r="S106" i="47"/>
  <c r="S105" i="47"/>
  <c r="S151" i="47"/>
  <c r="S128" i="47"/>
  <c r="S83" i="47"/>
  <c r="S142" i="47"/>
  <c r="S145" i="47"/>
  <c r="S121" i="47"/>
  <c r="S150" i="47"/>
  <c r="S129" i="47"/>
  <c r="S159" i="47"/>
  <c r="S152" i="47"/>
  <c r="S78" i="47"/>
  <c r="S86" i="47"/>
  <c r="S156" i="47"/>
  <c r="S139" i="47"/>
  <c r="S130" i="47"/>
  <c r="S143" i="47"/>
  <c r="S140" i="47"/>
  <c r="S158" i="47"/>
  <c r="S81" i="47"/>
  <c r="S111" i="47"/>
  <c r="S123" i="47"/>
  <c r="S138" i="47"/>
  <c r="S136" i="47"/>
  <c r="S124" i="47"/>
  <c r="S137" i="47"/>
  <c r="S109" i="47"/>
  <c r="S141" i="47"/>
  <c r="S146" i="47"/>
  <c r="S127" i="47"/>
  <c r="S157" i="47"/>
  <c r="S77" i="47"/>
  <c r="Q106" i="47"/>
  <c r="Q107" i="47"/>
  <c r="Q95" i="47"/>
  <c r="Q80" i="47"/>
  <c r="Q116" i="47"/>
  <c r="Q99" i="47"/>
  <c r="Q92" i="47"/>
  <c r="Q79" i="47"/>
  <c r="Q131" i="47"/>
  <c r="Q98" i="47"/>
  <c r="Q91" i="47"/>
  <c r="Q157" i="47"/>
  <c r="Q124" i="47"/>
  <c r="Q126" i="47"/>
  <c r="Q128" i="47"/>
  <c r="Q152" i="47"/>
  <c r="Q142" i="47"/>
  <c r="Q153" i="47"/>
  <c r="Q111" i="47"/>
  <c r="Q94" i="47"/>
  <c r="Q125" i="47"/>
  <c r="Q108" i="47"/>
  <c r="Q101" i="47"/>
  <c r="Q83" i="47"/>
  <c r="Q109" i="47"/>
  <c r="Q113" i="47"/>
  <c r="Q90" i="47"/>
  <c r="Q120" i="47"/>
  <c r="Q123" i="47"/>
  <c r="Q136" i="47"/>
  <c r="Q141" i="47"/>
  <c r="Q143" i="47"/>
  <c r="Q144" i="47"/>
  <c r="Q161" i="47"/>
  <c r="Q146" i="47"/>
  <c r="E37" i="43"/>
  <c r="Q81" i="47"/>
  <c r="Q97" i="47"/>
  <c r="Q76" i="47"/>
  <c r="Q77" i="47"/>
  <c r="Q100" i="47"/>
  <c r="Q112" i="47"/>
  <c r="Q105" i="47"/>
  <c r="Q93" i="47"/>
  <c r="Q75" i="47"/>
  <c r="Q115" i="47"/>
  <c r="Q135" i="47"/>
  <c r="Q129" i="47"/>
  <c r="Q145" i="47"/>
  <c r="Q150" i="47"/>
  <c r="Q151" i="47"/>
  <c r="Q137" i="47"/>
  <c r="Q96" i="47"/>
  <c r="Q85" i="47"/>
  <c r="Q78" i="47"/>
  <c r="Q130" i="47"/>
  <c r="Q154" i="47"/>
  <c r="Q86" i="47"/>
  <c r="Q127" i="47"/>
  <c r="Q139" i="47"/>
  <c r="Q158" i="47"/>
  <c r="Q155" i="47"/>
  <c r="Q84" i="47"/>
  <c r="Q114" i="47"/>
  <c r="Q122" i="47"/>
  <c r="Q140" i="47"/>
  <c r="Q160" i="47"/>
  <c r="Q82" i="47"/>
  <c r="Q138" i="47"/>
  <c r="Q159" i="47"/>
  <c r="T142" i="47"/>
  <c r="T107" i="47"/>
  <c r="T105" i="47"/>
  <c r="T156" i="47"/>
  <c r="T123" i="47"/>
  <c r="T130" i="47"/>
  <c r="E40" i="43"/>
  <c r="T131" i="47"/>
  <c r="T150" i="47"/>
  <c r="T155" i="47"/>
  <c r="T127" i="47"/>
  <c r="T114" i="47"/>
  <c r="T141" i="47"/>
  <c r="T144" i="47"/>
  <c r="T135" i="47"/>
  <c r="T157" i="47"/>
  <c r="T109" i="47"/>
  <c r="T113" i="47"/>
  <c r="T122" i="47"/>
  <c r="T116" i="47"/>
  <c r="T111" i="47"/>
  <c r="T121" i="47"/>
  <c r="T145" i="47"/>
  <c r="T106" i="47"/>
  <c r="T120" i="47"/>
  <c r="T108" i="47"/>
  <c r="T115" i="47"/>
  <c r="T136" i="47"/>
  <c r="T138" i="47"/>
  <c r="T128" i="47"/>
  <c r="T143" i="47"/>
  <c r="T146" i="47"/>
  <c r="T151" i="47"/>
  <c r="T161" i="47"/>
  <c r="T159" i="47"/>
  <c r="T112" i="47"/>
  <c r="R64" i="43"/>
  <c r="O66" i="47"/>
  <c r="O79" i="47"/>
  <c r="O61" i="47"/>
  <c r="O82" i="47"/>
  <c r="O76" i="47"/>
  <c r="O77" i="47"/>
  <c r="O78" i="47"/>
  <c r="O64" i="47"/>
  <c r="O80" i="47"/>
  <c r="O83" i="47"/>
  <c r="O65" i="47"/>
  <c r="O67" i="47"/>
  <c r="O62" i="47"/>
  <c r="O60" i="47"/>
  <c r="O68" i="47"/>
  <c r="O75" i="47"/>
  <c r="O69" i="47"/>
  <c r="O70" i="47"/>
  <c r="O84" i="47"/>
  <c r="O85" i="47"/>
  <c r="O81" i="47"/>
  <c r="O128" i="47"/>
  <c r="O112" i="47"/>
  <c r="O63" i="47"/>
  <c r="O94" i="47"/>
  <c r="O91" i="47"/>
  <c r="O129" i="47"/>
  <c r="O153" i="47"/>
  <c r="O109" i="47"/>
  <c r="O96" i="47"/>
  <c r="O86" i="47"/>
  <c r="O71" i="47"/>
  <c r="O146" i="47"/>
  <c r="O141" i="47"/>
  <c r="O100" i="47"/>
  <c r="O158" i="47"/>
  <c r="O120" i="47"/>
  <c r="O159" i="47"/>
  <c r="O160" i="47"/>
  <c r="O125" i="47"/>
  <c r="O110" i="47"/>
  <c r="O98" i="47"/>
  <c r="O105" i="47"/>
  <c r="O155" i="47"/>
  <c r="O111" i="47"/>
  <c r="O161" i="47"/>
  <c r="O126" i="47"/>
  <c r="O140" i="47"/>
  <c r="O145" i="47"/>
  <c r="O107" i="47"/>
  <c r="O154" i="47"/>
  <c r="O150" i="47"/>
  <c r="O113" i="47"/>
  <c r="O101" i="47"/>
  <c r="O139" i="47"/>
  <c r="O90" i="47"/>
  <c r="O92" i="47"/>
  <c r="O142" i="47"/>
  <c r="O121" i="47"/>
  <c r="O93" i="47"/>
  <c r="O156" i="47"/>
  <c r="O99" i="47"/>
  <c r="O106" i="47"/>
  <c r="O143" i="47"/>
  <c r="O157" i="47"/>
  <c r="O131" i="47"/>
  <c r="O135" i="47"/>
  <c r="E35" i="43"/>
  <c r="O151" i="47"/>
  <c r="O97" i="47"/>
  <c r="O127" i="47"/>
  <c r="O130" i="47"/>
  <c r="O108" i="47"/>
  <c r="O95" i="47"/>
  <c r="O152" i="47"/>
  <c r="O114" i="47"/>
  <c r="O115" i="47"/>
  <c r="O136" i="47"/>
  <c r="O138" i="47"/>
  <c r="O137" i="47"/>
  <c r="U31" i="47"/>
  <c r="U40" i="47"/>
  <c r="U38" i="47"/>
  <c r="U30" i="47"/>
  <c r="U36" i="47"/>
  <c r="U37" i="47"/>
  <c r="U32" i="47"/>
  <c r="U41" i="47"/>
  <c r="U35" i="47"/>
  <c r="U34" i="47"/>
  <c r="U39" i="47"/>
  <c r="U33" i="47"/>
  <c r="U71" i="47"/>
  <c r="U101" i="47"/>
  <c r="U67" i="47"/>
  <c r="U130" i="47"/>
  <c r="U138" i="47"/>
  <c r="U83" i="47"/>
  <c r="U91" i="47"/>
  <c r="U145" i="47"/>
  <c r="U111" i="47"/>
  <c r="U95" i="47"/>
  <c r="U56" i="47"/>
  <c r="U114" i="47"/>
  <c r="U125" i="47"/>
  <c r="U146" i="47"/>
  <c r="U68" i="47"/>
  <c r="U157" i="47"/>
  <c r="U109" i="47"/>
  <c r="U52" i="47"/>
  <c r="U69" i="47"/>
  <c r="U99" i="47"/>
  <c r="U142" i="47"/>
  <c r="U49" i="47"/>
  <c r="U151" i="47"/>
  <c r="U115" i="47"/>
  <c r="U48" i="47"/>
  <c r="U139" i="47"/>
  <c r="U137" i="47"/>
  <c r="U124" i="47"/>
  <c r="U86" i="47"/>
  <c r="U127" i="47"/>
  <c r="U135" i="47"/>
  <c r="U113" i="47"/>
  <c r="U64" i="47"/>
  <c r="U92" i="47"/>
  <c r="U153" i="47"/>
  <c r="U62" i="47"/>
  <c r="U77" i="47"/>
  <c r="U51" i="47"/>
  <c r="U94" i="47"/>
  <c r="U156" i="47"/>
  <c r="U155" i="47"/>
  <c r="U79" i="47"/>
  <c r="U112" i="47"/>
  <c r="U126" i="47"/>
  <c r="U128" i="47"/>
  <c r="U140" i="47"/>
  <c r="U105" i="47"/>
  <c r="U60" i="47"/>
  <c r="U98" i="47"/>
  <c r="E41" i="43"/>
  <c r="U93" i="47"/>
  <c r="U46" i="47"/>
  <c r="U152" i="47"/>
  <c r="U110" i="47"/>
  <c r="U45" i="47"/>
  <c r="U161" i="47"/>
  <c r="U81" i="47"/>
  <c r="U136" i="47"/>
  <c r="U159" i="47"/>
  <c r="U129" i="47"/>
  <c r="U84" i="47"/>
  <c r="U106" i="47"/>
  <c r="U160" i="47"/>
  <c r="U96" i="47"/>
  <c r="U82" i="47"/>
  <c r="U76" i="47"/>
  <c r="U154" i="47"/>
  <c r="U122" i="47"/>
  <c r="U78" i="47"/>
  <c r="U61" i="47"/>
  <c r="U55" i="47"/>
  <c r="U150" i="47"/>
  <c r="U90" i="47"/>
  <c r="U141" i="47"/>
  <c r="U80" i="47"/>
  <c r="U50" i="47"/>
  <c r="T152" i="47"/>
  <c r="T140" i="47"/>
  <c r="U47" i="47"/>
  <c r="U116" i="47"/>
  <c r="U131" i="47"/>
  <c r="U158" i="47"/>
  <c r="U65" i="47"/>
  <c r="U120" i="47"/>
  <c r="U85" i="47"/>
  <c r="T158" i="47"/>
  <c r="U97" i="47"/>
  <c r="O122" i="47"/>
  <c r="O144" i="47"/>
  <c r="V156" i="47"/>
  <c r="V130" i="47"/>
  <c r="P142" i="47"/>
  <c r="N136" i="47"/>
  <c r="Q110" i="47"/>
  <c r="R73" i="43"/>
  <c r="R58" i="43"/>
  <c r="T32" i="47"/>
  <c r="T41" i="47"/>
  <c r="T34" i="47"/>
  <c r="T63" i="47"/>
  <c r="T47" i="47"/>
  <c r="T71" i="47"/>
  <c r="T54" i="47"/>
  <c r="T53" i="47"/>
  <c r="T70" i="47"/>
  <c r="T46" i="47"/>
  <c r="T49" i="47"/>
  <c r="T35" i="47"/>
  <c r="T30" i="47"/>
  <c r="T61" i="47"/>
  <c r="T52" i="47"/>
  <c r="T45" i="47"/>
  <c r="T64" i="47"/>
  <c r="T51" i="47"/>
  <c r="T50" i="47"/>
  <c r="T40" i="47"/>
  <c r="T37" i="47"/>
  <c r="T38" i="47"/>
  <c r="T66" i="47"/>
  <c r="T56" i="47"/>
  <c r="T62" i="47"/>
  <c r="T55" i="47"/>
  <c r="T65" i="47"/>
  <c r="T33" i="47"/>
  <c r="T31" i="47"/>
  <c r="T36" i="47"/>
  <c r="T39" i="47"/>
  <c r="T60" i="47"/>
  <c r="T48" i="47"/>
  <c r="T69" i="47"/>
  <c r="T68" i="47"/>
  <c r="T67" i="47"/>
  <c r="D104" i="43"/>
  <c r="R67" i="43"/>
  <c r="S39" i="47"/>
  <c r="S36" i="47"/>
  <c r="S33" i="47"/>
  <c r="S71" i="47"/>
  <c r="S46" i="47"/>
  <c r="S45" i="47"/>
  <c r="S65" i="47"/>
  <c r="S54" i="47"/>
  <c r="S40" i="47"/>
  <c r="S34" i="47"/>
  <c r="S37" i="47"/>
  <c r="S60" i="47"/>
  <c r="S55" i="47"/>
  <c r="S67" i="47"/>
  <c r="S70" i="47"/>
  <c r="S62" i="47"/>
  <c r="S47" i="47"/>
  <c r="S32" i="47"/>
  <c r="S30" i="47"/>
  <c r="S38" i="47"/>
  <c r="S48" i="47"/>
  <c r="S50" i="47"/>
  <c r="S66" i="47"/>
  <c r="S64" i="47"/>
  <c r="S61" i="47"/>
  <c r="S53" i="47"/>
  <c r="S41" i="47"/>
  <c r="S31" i="47"/>
  <c r="S35" i="47"/>
  <c r="S56" i="47"/>
  <c r="S49" i="47"/>
  <c r="S63" i="47"/>
  <c r="S68" i="47"/>
  <c r="S69" i="47"/>
  <c r="S52" i="47"/>
  <c r="S51" i="47"/>
  <c r="N19" i="47"/>
  <c r="N16" i="47"/>
  <c r="N35" i="47"/>
  <c r="N38" i="47"/>
  <c r="N39" i="47"/>
  <c r="N30" i="47"/>
  <c r="N47" i="47"/>
  <c r="N60" i="47"/>
  <c r="N31" i="47"/>
  <c r="N22" i="47"/>
  <c r="N20" i="47"/>
  <c r="N32" i="47"/>
  <c r="N23" i="47"/>
  <c r="N40" i="47"/>
  <c r="N49" i="47"/>
  <c r="N48" i="47"/>
  <c r="N69" i="47"/>
  <c r="N37" i="47"/>
  <c r="N34" i="47"/>
  <c r="N26" i="47"/>
  <c r="N41" i="47"/>
  <c r="N25" i="47"/>
  <c r="N21" i="47"/>
  <c r="N51" i="47"/>
  <c r="N46" i="47"/>
  <c r="N55" i="47"/>
  <c r="N63" i="47"/>
  <c r="R55" i="43"/>
  <c r="N24" i="47"/>
  <c r="N33" i="47"/>
  <c r="N15" i="47"/>
  <c r="N36" i="47"/>
  <c r="N17" i="47"/>
  <c r="N18" i="47"/>
  <c r="N52" i="47"/>
  <c r="N64" i="47"/>
  <c r="N67" i="47"/>
  <c r="N66" i="47"/>
  <c r="V69" i="47"/>
  <c r="V38" i="47"/>
  <c r="V48" i="47"/>
  <c r="V66" i="47"/>
  <c r="V51" i="47"/>
  <c r="V65" i="47"/>
  <c r="V45" i="47"/>
  <c r="Q34" i="47"/>
  <c r="Q30" i="47"/>
  <c r="Q39" i="47"/>
  <c r="Q69" i="47"/>
  <c r="Q65" i="47"/>
  <c r="Q54" i="47"/>
  <c r="Q63" i="47"/>
  <c r="Q53" i="47"/>
  <c r="Q68" i="47"/>
  <c r="Q40" i="47"/>
  <c r="Q35" i="47"/>
  <c r="Q33" i="47"/>
  <c r="Q50" i="47"/>
  <c r="Q47" i="47"/>
  <c r="Q45" i="47"/>
  <c r="Q48" i="47"/>
  <c r="Q66" i="47"/>
  <c r="Q55" i="47"/>
  <c r="Q46" i="47"/>
  <c r="Q41" i="47"/>
  <c r="Q37" i="47"/>
  <c r="Q32" i="47"/>
  <c r="Q61" i="47"/>
  <c r="Q60" i="47"/>
  <c r="Q71" i="47"/>
  <c r="Q52" i="47"/>
  <c r="Q62" i="47"/>
  <c r="Q70" i="47"/>
  <c r="Q56" i="47"/>
  <c r="Q31" i="47"/>
  <c r="Q36" i="47"/>
  <c r="Q38" i="47"/>
  <c r="Q67" i="47"/>
  <c r="Q64" i="47"/>
  <c r="Q49" i="47"/>
  <c r="Q51" i="47"/>
  <c r="R21" i="47"/>
  <c r="R26" i="47"/>
  <c r="R25" i="47"/>
  <c r="R18" i="47"/>
  <c r="J116" i="47"/>
  <c r="J124" i="47"/>
  <c r="J154" i="47"/>
  <c r="J90" i="47"/>
  <c r="J95" i="47"/>
  <c r="R69" i="43"/>
  <c r="H19" i="43" s="1"/>
  <c r="J98" i="47"/>
  <c r="J141" i="47"/>
  <c r="J145" i="47"/>
  <c r="J99" i="47"/>
  <c r="J101" i="47"/>
  <c r="J143" i="47"/>
  <c r="J161" i="47"/>
  <c r="J125" i="47"/>
  <c r="J129" i="47"/>
  <c r="J138" i="47"/>
  <c r="K131" i="47"/>
  <c r="K106" i="47"/>
  <c r="K154" i="47"/>
  <c r="K100" i="47"/>
  <c r="K108" i="47"/>
  <c r="K127" i="47"/>
  <c r="K105" i="47"/>
  <c r="K122" i="47"/>
  <c r="K135" i="47"/>
  <c r="K137" i="47"/>
  <c r="K94" i="47"/>
  <c r="K110" i="47"/>
  <c r="K98" i="47"/>
  <c r="K138" i="47"/>
  <c r="K158" i="47"/>
  <c r="K93" i="47"/>
  <c r="K91" i="47"/>
  <c r="K143" i="47"/>
  <c r="K121" i="47"/>
  <c r="K159" i="47"/>
  <c r="K136" i="47"/>
  <c r="K126" i="47"/>
  <c r="K145" i="47"/>
  <c r="K92" i="47"/>
  <c r="K109" i="47"/>
  <c r="K90" i="47"/>
  <c r="K113" i="47"/>
  <c r="K111" i="47"/>
  <c r="K160" i="47"/>
  <c r="K128" i="47"/>
  <c r="K152" i="47"/>
  <c r="K130" i="47"/>
  <c r="K146" i="47"/>
  <c r="K156" i="47"/>
  <c r="K97" i="47"/>
  <c r="K114" i="47"/>
  <c r="K112" i="47"/>
  <c r="K120" i="47"/>
  <c r="K161" i="47"/>
  <c r="K142" i="47"/>
  <c r="K101" i="47"/>
  <c r="K125" i="47"/>
  <c r="E31" i="43"/>
  <c r="K95" i="47"/>
  <c r="K96" i="47"/>
  <c r="K150" i="47"/>
  <c r="K144" i="47"/>
  <c r="K157" i="47"/>
  <c r="K123" i="47"/>
  <c r="K115" i="47"/>
  <c r="K116" i="47"/>
  <c r="K129" i="47"/>
  <c r="K107" i="47"/>
  <c r="K99" i="47"/>
  <c r="K153" i="47"/>
  <c r="H103" i="43"/>
  <c r="L129" i="47"/>
  <c r="L105" i="47"/>
  <c r="L131" i="47"/>
  <c r="E32" i="43"/>
  <c r="L151" i="47"/>
  <c r="L137" i="47"/>
  <c r="L101" i="47"/>
  <c r="L95" i="47"/>
  <c r="L111" i="47"/>
  <c r="L150" i="47"/>
  <c r="L94" i="47"/>
  <c r="I120" i="47"/>
  <c r="I131" i="47"/>
  <c r="I158" i="47"/>
  <c r="I152" i="47"/>
  <c r="I97" i="47"/>
  <c r="I160" i="47"/>
  <c r="I90" i="47"/>
  <c r="I96" i="47"/>
  <c r="I113" i="47"/>
  <c r="I159" i="47"/>
  <c r="I92" i="47"/>
  <c r="I145" i="47"/>
  <c r="I153" i="47"/>
  <c r="I143" i="47"/>
  <c r="I116" i="47"/>
  <c r="I121" i="47"/>
  <c r="I125" i="47"/>
  <c r="I157" i="47"/>
  <c r="I107" i="47"/>
  <c r="I94" i="47"/>
  <c r="I138" i="47"/>
  <c r="I151" i="47"/>
  <c r="I136" i="47"/>
  <c r="I91" i="47"/>
  <c r="I93" i="47"/>
  <c r="I124" i="47"/>
  <c r="I156" i="47"/>
  <c r="I114" i="47"/>
  <c r="I100" i="47"/>
  <c r="I127" i="47"/>
  <c r="I137" i="47"/>
  <c r="I126" i="47"/>
  <c r="I95" i="47"/>
  <c r="I141" i="47"/>
  <c r="I105" i="47"/>
  <c r="I146" i="47"/>
  <c r="I129" i="47"/>
  <c r="I128" i="47"/>
  <c r="I123" i="47"/>
  <c r="I98" i="47"/>
  <c r="I130" i="47"/>
  <c r="I161" i="47"/>
  <c r="I101" i="47"/>
  <c r="I110" i="47"/>
  <c r="M116" i="47"/>
  <c r="M112" i="47"/>
  <c r="M122" i="47"/>
  <c r="M107" i="47"/>
  <c r="M97" i="47"/>
  <c r="M108" i="47"/>
  <c r="M105" i="47"/>
  <c r="M115" i="47"/>
  <c r="M155" i="47"/>
  <c r="M130" i="47"/>
  <c r="M121" i="47"/>
  <c r="M145" i="47"/>
  <c r="M144" i="47"/>
  <c r="M158" i="47"/>
  <c r="M161" i="47"/>
  <c r="M157" i="47"/>
  <c r="M92" i="47"/>
  <c r="M96" i="47"/>
  <c r="M94" i="47"/>
  <c r="M91" i="47"/>
  <c r="M101" i="47"/>
  <c r="M150" i="47"/>
  <c r="M135" i="47"/>
  <c r="M151" i="47"/>
  <c r="M131" i="47"/>
  <c r="M123" i="47"/>
  <c r="M138" i="47"/>
  <c r="M160" i="47"/>
  <c r="M125" i="47"/>
  <c r="M111" i="47"/>
  <c r="M113" i="47"/>
  <c r="M95" i="47"/>
  <c r="M114" i="47"/>
  <c r="M90" i="47"/>
  <c r="M109" i="47"/>
  <c r="M154" i="47"/>
  <c r="M124" i="47"/>
  <c r="M136" i="47"/>
  <c r="M126" i="47"/>
  <c r="M127" i="47"/>
  <c r="M143" i="47"/>
  <c r="M159" i="47"/>
  <c r="M141" i="47"/>
  <c r="M142" i="47"/>
  <c r="M152" i="47"/>
  <c r="E33" i="43"/>
  <c r="L98" i="47"/>
  <c r="L124" i="47"/>
  <c r="E29" i="43"/>
  <c r="J107" i="47"/>
  <c r="J157" i="47"/>
  <c r="J120" i="47"/>
  <c r="J136" i="47"/>
  <c r="J156" i="47"/>
  <c r="J111" i="47"/>
  <c r="J135" i="47"/>
  <c r="J146" i="47"/>
  <c r="J113" i="47"/>
  <c r="J126" i="47"/>
  <c r="J100" i="47"/>
  <c r="J93" i="47"/>
  <c r="J122" i="47"/>
  <c r="J160" i="47"/>
  <c r="J97" i="47"/>
  <c r="J109" i="47"/>
  <c r="J127" i="47"/>
  <c r="J153" i="47"/>
  <c r="J130" i="47"/>
  <c r="J94" i="47"/>
  <c r="J158" i="47"/>
  <c r="J151" i="47"/>
  <c r="E30" i="43"/>
  <c r="J106" i="47"/>
  <c r="J115" i="47"/>
  <c r="J159" i="47"/>
  <c r="J114" i="47"/>
  <c r="J128" i="47"/>
  <c r="J131" i="47"/>
  <c r="J96" i="47"/>
  <c r="J105" i="47"/>
  <c r="J123" i="47"/>
  <c r="J144" i="47"/>
  <c r="J110" i="47"/>
  <c r="J150" i="47"/>
  <c r="J152" i="47"/>
  <c r="J112" i="47"/>
  <c r="J92" i="47"/>
  <c r="J91" i="47"/>
  <c r="J142" i="47"/>
  <c r="J121" i="47"/>
  <c r="J137" i="47"/>
  <c r="J108" i="47"/>
  <c r="J155" i="47"/>
  <c r="L121" i="47"/>
  <c r="L144" i="47"/>
  <c r="K151" i="47"/>
  <c r="K155" i="47"/>
  <c r="K141" i="47"/>
  <c r="K124" i="47"/>
  <c r="I135" i="47" l="1"/>
  <c r="I106" i="47"/>
  <c r="I115" i="47"/>
  <c r="I109" i="47"/>
  <c r="I154" i="47"/>
  <c r="I155" i="47"/>
  <c r="I142" i="47"/>
  <c r="I108" i="47"/>
  <c r="I150" i="47"/>
  <c r="AM574" i="79"/>
  <c r="AM1126" i="79"/>
  <c r="P27" i="47"/>
  <c r="P29" i="47" s="1"/>
  <c r="AM390" i="79"/>
  <c r="AM758" i="79"/>
  <c r="W17" i="47"/>
  <c r="W24" i="47"/>
  <c r="W23" i="47"/>
  <c r="W19" i="47"/>
  <c r="AM206" i="79"/>
  <c r="L97" i="47"/>
  <c r="W97" i="47" s="1"/>
  <c r="L107" i="47"/>
  <c r="L93" i="47"/>
  <c r="W93" i="47" s="1"/>
  <c r="L130" i="47"/>
  <c r="W130" i="47" s="1"/>
  <c r="L120" i="47"/>
  <c r="W120" i="47" s="1"/>
  <c r="L156" i="47"/>
  <c r="W156" i="47" s="1"/>
  <c r="L127" i="47"/>
  <c r="W127" i="47" s="1"/>
  <c r="L113" i="47"/>
  <c r="W113" i="47" s="1"/>
  <c r="L90" i="47"/>
  <c r="W90" i="47" s="1"/>
  <c r="L114" i="47"/>
  <c r="W114" i="47" s="1"/>
  <c r="AM523" i="46"/>
  <c r="V27" i="47"/>
  <c r="V29" i="47" s="1"/>
  <c r="V42" i="47" s="1"/>
  <c r="V44" i="47" s="1"/>
  <c r="V57" i="47" s="1"/>
  <c r="V59" i="47" s="1"/>
  <c r="V72" i="47" s="1"/>
  <c r="V74" i="47" s="1"/>
  <c r="V87" i="47" s="1"/>
  <c r="V89" i="47" s="1"/>
  <c r="V102" i="47" s="1"/>
  <c r="V104" i="47" s="1"/>
  <c r="V117" i="47" s="1"/>
  <c r="V119" i="47" s="1"/>
  <c r="V132" i="47" s="1"/>
  <c r="V134" i="47" s="1"/>
  <c r="V147" i="47" s="1"/>
  <c r="V149" i="47" s="1"/>
  <c r="V162" i="47" s="1"/>
  <c r="Q84" i="43" s="1"/>
  <c r="L154" i="47"/>
  <c r="W154" i="47" s="1"/>
  <c r="L161" i="47"/>
  <c r="L160" i="47"/>
  <c r="W160" i="47" s="1"/>
  <c r="L143" i="47"/>
  <c r="W143" i="47" s="1"/>
  <c r="L123" i="47"/>
  <c r="W123" i="47" s="1"/>
  <c r="L92" i="47"/>
  <c r="W92" i="47" s="1"/>
  <c r="R70" i="43"/>
  <c r="H20" i="43" s="1"/>
  <c r="L153" i="47"/>
  <c r="W153" i="47" s="1"/>
  <c r="L91" i="47"/>
  <c r="W91" i="47" s="1"/>
  <c r="L138" i="47"/>
  <c r="W138" i="47" s="1"/>
  <c r="L100" i="47"/>
  <c r="W100" i="47" s="1"/>
  <c r="L116" i="47"/>
  <c r="W116" i="47" s="1"/>
  <c r="L136" i="47"/>
  <c r="W136" i="47" s="1"/>
  <c r="L99" i="47"/>
  <c r="L159" i="47"/>
  <c r="W159" i="47" s="1"/>
  <c r="L152" i="47"/>
  <c r="W152" i="47" s="1"/>
  <c r="L157" i="47"/>
  <c r="W157" i="47" s="1"/>
  <c r="L141" i="47"/>
  <c r="W141" i="47" s="1"/>
  <c r="L135" i="47"/>
  <c r="W135" i="47" s="1"/>
  <c r="L106" i="47"/>
  <c r="W106" i="47" s="1"/>
  <c r="L146" i="47"/>
  <c r="W146" i="47" s="1"/>
  <c r="W34" i="47"/>
  <c r="W20" i="47"/>
  <c r="L128" i="47"/>
  <c r="W128" i="47" s="1"/>
  <c r="L115" i="47"/>
  <c r="L126" i="47"/>
  <c r="W126" i="47" s="1"/>
  <c r="L158" i="47"/>
  <c r="W158" i="47" s="1"/>
  <c r="L96" i="47"/>
  <c r="W96" i="47" s="1"/>
  <c r="L145" i="47"/>
  <c r="W145" i="47" s="1"/>
  <c r="L155" i="47"/>
  <c r="L112" i="47"/>
  <c r="W112" i="47" s="1"/>
  <c r="L108" i="47"/>
  <c r="L142" i="47"/>
  <c r="W142" i="47" s="1"/>
  <c r="L125" i="47"/>
  <c r="W125" i="47" s="1"/>
  <c r="L109" i="47"/>
  <c r="W109" i="47" s="1"/>
  <c r="L122" i="47"/>
  <c r="W122" i="47" s="1"/>
  <c r="W22" i="47"/>
  <c r="W16" i="47"/>
  <c r="AM133" i="46"/>
  <c r="C104" i="43"/>
  <c r="O27" i="47"/>
  <c r="O29" i="47" s="1"/>
  <c r="O42" i="47" s="1"/>
  <c r="O44" i="47" s="1"/>
  <c r="O57" i="47" s="1"/>
  <c r="O59" i="47" s="1"/>
  <c r="O72" i="47" s="1"/>
  <c r="O74" i="47" s="1"/>
  <c r="O87" i="47" s="1"/>
  <c r="O89" i="47" s="1"/>
  <c r="O102" i="47" s="1"/>
  <c r="O104" i="47" s="1"/>
  <c r="O117" i="47" s="1"/>
  <c r="O119" i="47" s="1"/>
  <c r="O132" i="47" s="1"/>
  <c r="O134" i="47" s="1"/>
  <c r="O147" i="47" s="1"/>
  <c r="O149" i="47" s="1"/>
  <c r="O162" i="47" s="1"/>
  <c r="J84" i="43" s="1"/>
  <c r="Q27" i="47"/>
  <c r="Q29" i="47" s="1"/>
  <c r="Q42" i="47" s="1"/>
  <c r="Q44" i="47" s="1"/>
  <c r="Q57" i="47" s="1"/>
  <c r="Q59" i="47" s="1"/>
  <c r="Q72" i="47" s="1"/>
  <c r="Q74" i="47" s="1"/>
  <c r="Q87" i="47" s="1"/>
  <c r="Q89" i="47" s="1"/>
  <c r="Q102" i="47" s="1"/>
  <c r="Q104" i="47" s="1"/>
  <c r="Q117" i="47" s="1"/>
  <c r="Q119" i="47" s="1"/>
  <c r="Q132" i="47" s="1"/>
  <c r="Q134" i="47" s="1"/>
  <c r="Q147" i="47" s="1"/>
  <c r="Q149" i="47" s="1"/>
  <c r="Q162" i="47" s="1"/>
  <c r="L84" i="43" s="1"/>
  <c r="S27" i="47"/>
  <c r="S29" i="47" s="1"/>
  <c r="S42" i="47" s="1"/>
  <c r="S44" i="47" s="1"/>
  <c r="S57" i="47" s="1"/>
  <c r="S59" i="47" s="1"/>
  <c r="S72" i="47" s="1"/>
  <c r="S74" i="47" s="1"/>
  <c r="S87" i="47" s="1"/>
  <c r="S89" i="47" s="1"/>
  <c r="S102" i="47" s="1"/>
  <c r="S104" i="47" s="1"/>
  <c r="S117" i="47" s="1"/>
  <c r="S119" i="47" s="1"/>
  <c r="S132" i="47" s="1"/>
  <c r="S134" i="47" s="1"/>
  <c r="S147" i="47" s="1"/>
  <c r="S149" i="47" s="1"/>
  <c r="S162" i="47" s="1"/>
  <c r="N84" i="43" s="1"/>
  <c r="W63" i="47"/>
  <c r="W49" i="47"/>
  <c r="W35" i="47"/>
  <c r="W68" i="47"/>
  <c r="W65" i="47"/>
  <c r="E104" i="43"/>
  <c r="AM393" i="46"/>
  <c r="T27" i="47"/>
  <c r="T29" i="47" s="1"/>
  <c r="T42" i="47" s="1"/>
  <c r="T44" i="47" s="1"/>
  <c r="T57" i="47" s="1"/>
  <c r="T59" i="47" s="1"/>
  <c r="T72" i="47" s="1"/>
  <c r="T74" i="47" s="1"/>
  <c r="T87" i="47" s="1"/>
  <c r="T89" i="47" s="1"/>
  <c r="T102" i="47" s="1"/>
  <c r="T104" i="47" s="1"/>
  <c r="T117" i="47" s="1"/>
  <c r="T119" i="47" s="1"/>
  <c r="T132" i="47" s="1"/>
  <c r="T134" i="47" s="1"/>
  <c r="T147" i="47" s="1"/>
  <c r="T149" i="47" s="1"/>
  <c r="T162" i="47" s="1"/>
  <c r="O84" i="43" s="1"/>
  <c r="U27" i="47"/>
  <c r="U29" i="47" s="1"/>
  <c r="U42" i="47" s="1"/>
  <c r="U44" i="47" s="1"/>
  <c r="U57" i="47" s="1"/>
  <c r="U59" i="47" s="1"/>
  <c r="U72" i="47" s="1"/>
  <c r="U74" i="47" s="1"/>
  <c r="U87" i="47" s="1"/>
  <c r="U89" i="47" s="1"/>
  <c r="U102" i="47" s="1"/>
  <c r="U104" i="47" s="1"/>
  <c r="U117" i="47" s="1"/>
  <c r="U119" i="47" s="1"/>
  <c r="U132" i="47" s="1"/>
  <c r="U134" i="47" s="1"/>
  <c r="U147" i="47" s="1"/>
  <c r="U149" i="47" s="1"/>
  <c r="U162" i="47" s="1"/>
  <c r="P84" i="43" s="1"/>
  <c r="K104" i="43"/>
  <c r="AM942" i="79"/>
  <c r="W15" i="47"/>
  <c r="N27" i="47"/>
  <c r="N29" i="47" s="1"/>
  <c r="N42" i="47" s="1"/>
  <c r="N44" i="47" s="1"/>
  <c r="N57" i="47" s="1"/>
  <c r="N59" i="47" s="1"/>
  <c r="N72" i="47" s="1"/>
  <c r="N74" i="47" s="1"/>
  <c r="N87" i="47" s="1"/>
  <c r="N89" i="47" s="1"/>
  <c r="N102" i="47" s="1"/>
  <c r="N104" i="47" s="1"/>
  <c r="N117" i="47" s="1"/>
  <c r="N119" i="47" s="1"/>
  <c r="N132" i="47" s="1"/>
  <c r="N134" i="47" s="1"/>
  <c r="N147" i="47" s="1"/>
  <c r="N149" i="47" s="1"/>
  <c r="N162" i="47" s="1"/>
  <c r="I84" i="43" s="1"/>
  <c r="W21" i="47"/>
  <c r="W78" i="47"/>
  <c r="J102" i="47"/>
  <c r="J104" i="47" s="1"/>
  <c r="J117" i="47" s="1"/>
  <c r="J119" i="47" s="1"/>
  <c r="J132" i="47" s="1"/>
  <c r="J134" i="47" s="1"/>
  <c r="J147" i="47" s="1"/>
  <c r="J149" i="47" s="1"/>
  <c r="J162" i="47" s="1"/>
  <c r="E84" i="43" s="1"/>
  <c r="F30" i="43" s="1"/>
  <c r="G30" i="43" s="1"/>
  <c r="W150" i="47"/>
  <c r="M102" i="47"/>
  <c r="M104" i="47" s="1"/>
  <c r="M117" i="47" s="1"/>
  <c r="M119" i="47" s="1"/>
  <c r="M132" i="47" s="1"/>
  <c r="M134" i="47" s="1"/>
  <c r="M147" i="47" s="1"/>
  <c r="M149" i="47" s="1"/>
  <c r="M162" i="47" s="1"/>
  <c r="H84" i="43" s="1"/>
  <c r="R27" i="47"/>
  <c r="R29" i="47" s="1"/>
  <c r="R42" i="47" s="1"/>
  <c r="R44" i="47" s="1"/>
  <c r="R57" i="47" s="1"/>
  <c r="R59" i="47" s="1"/>
  <c r="R72" i="47" s="1"/>
  <c r="R74" i="47" s="1"/>
  <c r="R87" i="47" s="1"/>
  <c r="R89" i="47" s="1"/>
  <c r="R102" i="47" s="1"/>
  <c r="R104" i="47" s="1"/>
  <c r="R117" i="47" s="1"/>
  <c r="R119" i="47" s="1"/>
  <c r="R132" i="47" s="1"/>
  <c r="R134" i="47" s="1"/>
  <c r="R147" i="47" s="1"/>
  <c r="R149" i="47" s="1"/>
  <c r="R162" i="47" s="1"/>
  <c r="M84" i="43" s="1"/>
  <c r="W66" i="47"/>
  <c r="W18" i="47"/>
  <c r="W33" i="47"/>
  <c r="W55" i="47"/>
  <c r="W25" i="47"/>
  <c r="W37" i="47"/>
  <c r="W40" i="47"/>
  <c r="W30" i="47"/>
  <c r="P42" i="47"/>
  <c r="P44" i="47" s="1"/>
  <c r="P57" i="47" s="1"/>
  <c r="P59" i="47" s="1"/>
  <c r="P72" i="47" s="1"/>
  <c r="P74" i="47" s="1"/>
  <c r="P87" i="47" s="1"/>
  <c r="P89" i="47" s="1"/>
  <c r="P102" i="47" s="1"/>
  <c r="P104" i="47" s="1"/>
  <c r="P117" i="47" s="1"/>
  <c r="P119" i="47" s="1"/>
  <c r="P132" i="47" s="1"/>
  <c r="P134" i="47" s="1"/>
  <c r="P147" i="47" s="1"/>
  <c r="P149" i="47" s="1"/>
  <c r="P162" i="47" s="1"/>
  <c r="K84" i="43" s="1"/>
  <c r="W45" i="47"/>
  <c r="W61" i="47"/>
  <c r="W139" i="47"/>
  <c r="W71" i="47"/>
  <c r="W79" i="47"/>
  <c r="W86" i="47"/>
  <c r="W47" i="47"/>
  <c r="W56" i="47"/>
  <c r="W83" i="47"/>
  <c r="W80" i="47"/>
  <c r="W67" i="47"/>
  <c r="W46" i="47"/>
  <c r="W41" i="47"/>
  <c r="W69" i="47"/>
  <c r="W31" i="47"/>
  <c r="W39" i="47"/>
  <c r="W76" i="47"/>
  <c r="W54" i="47"/>
  <c r="W75" i="47"/>
  <c r="W53" i="47"/>
  <c r="W82" i="47"/>
  <c r="W81" i="47"/>
  <c r="W84" i="47"/>
  <c r="W52" i="47"/>
  <c r="W64" i="47"/>
  <c r="W36" i="47"/>
  <c r="W51" i="47"/>
  <c r="W26" i="47"/>
  <c r="W48" i="47"/>
  <c r="W32" i="47"/>
  <c r="W60" i="47"/>
  <c r="W38" i="47"/>
  <c r="W77" i="47"/>
  <c r="W85" i="47"/>
  <c r="W62" i="47"/>
  <c r="W140" i="47"/>
  <c r="W70" i="47"/>
  <c r="W50" i="47"/>
  <c r="W111" i="47"/>
  <c r="W129" i="47"/>
  <c r="K102" i="47"/>
  <c r="K104" i="47" s="1"/>
  <c r="K117" i="47" s="1"/>
  <c r="K119" i="47" s="1"/>
  <c r="K132" i="47" s="1"/>
  <c r="K134" i="47" s="1"/>
  <c r="K147" i="47" s="1"/>
  <c r="K149" i="47" s="1"/>
  <c r="K162" i="47" s="1"/>
  <c r="F84" i="43" s="1"/>
  <c r="W144" i="47"/>
  <c r="W101" i="47"/>
  <c r="W105" i="47"/>
  <c r="W137" i="47"/>
  <c r="W107" i="47"/>
  <c r="I102" i="47"/>
  <c r="I104" i="47" s="1"/>
  <c r="E43" i="43"/>
  <c r="W161" i="47"/>
  <c r="W124" i="47"/>
  <c r="W151" i="47"/>
  <c r="W131" i="47"/>
  <c r="W95" i="47"/>
  <c r="W110" i="47"/>
  <c r="W98" i="47"/>
  <c r="W94" i="47"/>
  <c r="W121" i="47"/>
  <c r="W108" i="47" l="1"/>
  <c r="W155" i="47"/>
  <c r="W115" i="47"/>
  <c r="I117" i="47"/>
  <c r="I119" i="47" s="1"/>
  <c r="I132" i="47" s="1"/>
  <c r="I134" i="47" s="1"/>
  <c r="I147" i="47" s="1"/>
  <c r="I149" i="47" s="1"/>
  <c r="I162" i="47" s="1"/>
  <c r="D84" i="43" s="1"/>
  <c r="L102" i="47"/>
  <c r="L104" i="47" s="1"/>
  <c r="L117" i="47" s="1"/>
  <c r="L119" i="47" s="1"/>
  <c r="L132" i="47" s="1"/>
  <c r="L134" i="47" s="1"/>
  <c r="L147" i="47" s="1"/>
  <c r="L149" i="47" s="1"/>
  <c r="L162" i="47" s="1"/>
  <c r="G84" i="43" s="1"/>
  <c r="G85" i="43" s="1"/>
  <c r="M104" i="43"/>
  <c r="L85" i="43"/>
  <c r="F37" i="43"/>
  <c r="G37" i="43" s="1"/>
  <c r="W99" i="47"/>
  <c r="E85" i="43"/>
  <c r="F35" i="43"/>
  <c r="G35" i="43" s="1"/>
  <c r="J85" i="43"/>
  <c r="O85" i="43"/>
  <c r="F40" i="43"/>
  <c r="G40" i="43" s="1"/>
  <c r="P85" i="43"/>
  <c r="F41" i="43"/>
  <c r="G41" i="43" s="1"/>
  <c r="N85" i="43"/>
  <c r="F39" i="43"/>
  <c r="G39" i="43" s="1"/>
  <c r="K85" i="43"/>
  <c r="F36" i="43"/>
  <c r="G36" i="43" s="1"/>
  <c r="W27" i="47"/>
  <c r="F34" i="43"/>
  <c r="G34" i="43" s="1"/>
  <c r="I85" i="43"/>
  <c r="F42" i="43"/>
  <c r="G42" i="43" s="1"/>
  <c r="Q85" i="43"/>
  <c r="F38" i="43"/>
  <c r="G38" i="43" s="1"/>
  <c r="M85" i="43"/>
  <c r="F31" i="43"/>
  <c r="G31" i="43" s="1"/>
  <c r="F85" i="43"/>
  <c r="H85" i="43"/>
  <c r="F33" i="43"/>
  <c r="G33" i="43" s="1"/>
  <c r="D85" i="43"/>
  <c r="F29" i="43"/>
  <c r="F32" i="43" l="1"/>
  <c r="G32" i="43" s="1"/>
  <c r="R84" i="43"/>
  <c r="R85" i="43" s="1"/>
  <c r="C105" i="43"/>
  <c r="C106" i="43" s="1"/>
  <c r="W29" i="47"/>
  <c r="W42" i="47" s="1"/>
  <c r="G29" i="43"/>
  <c r="F43" i="43" l="1"/>
  <c r="G43" i="43"/>
  <c r="H21" i="43"/>
  <c r="H22" i="43" s="1"/>
  <c r="D105" i="43"/>
  <c r="D106" i="43" s="1"/>
  <c r="W44" i="47"/>
  <c r="W57" i="47" s="1"/>
  <c r="W59" i="47" l="1"/>
  <c r="W72" i="47" s="1"/>
  <c r="E105" i="43"/>
  <c r="E106" i="43" s="1"/>
  <c r="F105" i="43" l="1"/>
  <c r="F106" i="43" s="1"/>
  <c r="W74" i="47"/>
  <c r="W87" i="47" s="1"/>
  <c r="W89" i="47" l="1"/>
  <c r="W102" i="47" s="1"/>
  <c r="G105" i="43"/>
  <c r="G106" i="43" s="1"/>
  <c r="H105" i="43" l="1"/>
  <c r="W104" i="47"/>
  <c r="W117" i="47" s="1"/>
  <c r="W119" i="47" l="1"/>
  <c r="W132" i="47" s="1"/>
  <c r="I105" i="43"/>
  <c r="I106" i="43" s="1"/>
  <c r="H106" i="43"/>
  <c r="W134" i="47" l="1"/>
  <c r="W147" i="47" s="1"/>
  <c r="J105" i="43"/>
  <c r="J106" i="43" s="1"/>
  <c r="W149" i="47" l="1"/>
  <c r="W162" i="47" s="1"/>
  <c r="L105" i="43" s="1"/>
  <c r="L106" i="43" s="1"/>
  <c r="K105" i="43"/>
  <c r="K106" i="43" l="1"/>
  <c r="M105" i="43"/>
  <c r="M106"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authors>
    <author>Sally Blackwell</author>
  </authors>
  <commentList>
    <comment ref="F7" authorId="0">
      <text>
        <r>
          <rPr>
            <b/>
            <sz val="9"/>
            <color indexed="81"/>
            <rFont val="Tahoma"/>
            <family val="2"/>
          </rPr>
          <t>Sally Blackwell:</t>
        </r>
        <r>
          <rPr>
            <sz val="9"/>
            <color indexed="81"/>
            <rFont val="Tahoma"/>
            <family val="2"/>
          </rPr>
          <t xml:space="preserve">
Energy Audit persistence discontinued</t>
        </r>
      </text>
    </comment>
  </commentList>
</comments>
</file>

<file path=xl/sharedStrings.xml><?xml version="1.0" encoding="utf-8"?>
<sst xmlns="http://schemas.openxmlformats.org/spreadsheetml/2006/main" count="4334" uniqueCount="821">
  <si>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</si>
  <si>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</si>
  <si>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</si>
  <si>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</si>
  <si>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</si>
  <si>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</si>
  <si>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</si>
  <si>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</si>
  <si>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</si>
  <si>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</si>
  <si>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</si>
  <si>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</si>
  <si>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</si>
  <si>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</si>
  <si>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</si>
  <si>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</si>
  <si>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</si>
  <si>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</si>
  <si>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</si>
  <si>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</si>
  <si>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</si>
  <si>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</si>
  <si>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</si>
  <si>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</si>
  <si>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</si>
  <si>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</si>
  <si>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</si>
  <si>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</si>
  <si>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</si>
  <si>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</si>
  <si>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</si>
  <si>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</si>
  <si>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</si>
  <si>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</si>
  <si>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</si>
  <si>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</si>
  <si>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</si>
  <si>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</si>
  <si>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</si>
  <si>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</si>
  <si>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</si>
  <si>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</si>
  <si>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</si>
  <si>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</si>
  <si>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</si>
  <si>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</si>
  <si>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</si>
  <si>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</si>
  <si>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</si>
  <si>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</si>
  <si>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</si>
  <si>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</si>
  <si>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</si>
  <si>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</si>
  <si>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</si>
  <si>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</si>
  <si>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</si>
  <si>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</si>
  <si>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</si>
  <si>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</si>
  <si>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</si>
  <si>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</si>
  <si>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</si>
  <si>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</si>
  <si>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</si>
  <si>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</si>
  <si>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</si>
  <si>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</si>
  <si>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</si>
  <si>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</si>
  <si>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</si>
  <si>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</si>
  <si>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</si>
  <si>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</si>
  <si>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</si>
  <si>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</si>
  <si>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</si>
  <si>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</si>
  <si>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</si>
  <si>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</si>
  <si>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</si>
  <si>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</si>
  <si>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</si>
  <si>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</si>
  <si>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</si>
  <si>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</si>
  <si>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</si>
  <si>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</si>
  <si>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</si>
  <si>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</si>
  <si>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</si>
  <si>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</si>
  <si>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</si>
  <si>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</si>
  <si>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</si>
  <si>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</si>
  <si>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</si>
  <si>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</si>
  <si>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</si>
  <si>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</si>
  <si>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</si>
  <si>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</si>
  <si>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</si>
  <si>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</si>
  <si>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</si>
  <si>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</si>
  <si>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</si>
  <si>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</si>
  <si>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</si>
  <si>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</si>
  <si>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</si>
  <si>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</si>
  <si>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</si>
  <si>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</si>
  <si>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</si>
  <si>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</si>
  <si>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</si>
  <si>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</si>
  <si>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</si>
  <si>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</si>
  <si>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</si>
  <si>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</si>
  <si>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</si>
  <si>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</si>
  <si>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</si>
  <si>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</si>
  <si>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</si>
  <si>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</si>
  <si>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</si>
  <si>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</si>
  <si>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</si>
  <si>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</si>
  <si>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</si>
  <si>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</si>
  <si>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</si>
  <si>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</si>
  <si>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</si>
  <si>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</si>
  <si>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</si>
  <si>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</si>
  <si>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</si>
  <si>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</si>
  <si>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</si>
  <si>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</si>
  <si>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</si>
  <si>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</si>
  <si>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</si>
  <si>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</si>
  <si>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</si>
  <si>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</si>
  <si>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</si>
  <si>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</si>
  <si>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</si>
  <si>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</si>
  <si>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</si>
  <si>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</si>
  <si>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</si>
  <si>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</si>
  <si>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</si>
  <si>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</si>
  <si>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</si>
  <si>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</si>
  <si>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</si>
  <si>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</si>
  <si>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</si>
  <si>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</si>
  <si>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</si>
  <si>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</si>
  <si>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</si>
  <si>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</si>
  <si>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</si>
  <si>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</si>
  <si>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</si>
  <si>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</si>
  <si>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</si>
  <si>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</si>
  <si>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</si>
  <si>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</si>
  <si>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</si>
  <si>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</si>
  <si>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</si>
  <si>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</si>
  <si>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</si>
  <si>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</si>
  <si>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</si>
  <si>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</si>
  <si>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</si>
  <si>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</si>
  <si>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</si>
  <si>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</si>
  <si>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</si>
  <si>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</si>
  <si>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</si>
  <si>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</si>
  <si>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</si>
  <si>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</si>
  <si>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</si>
  <si>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</si>
  <si>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</si>
  <si>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</si>
  <si>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</si>
  <si>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</si>
  <si>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</si>
  <si>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</si>
  <si>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</si>
  <si>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</si>
  <si>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</si>
  <si>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</si>
  <si>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</si>
  <si>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</si>
  <si>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</si>
  <si>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</si>
  <si>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</si>
  <si>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</si>
  <si>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</si>
  <si>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</si>
  <si>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</si>
  <si>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</si>
  <si>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</si>
  <si>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</si>
  <si>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</si>
  <si>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</si>
  <si>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</si>
  <si>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</si>
  <si>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</si>
  <si>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</si>
  <si>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</si>
  <si>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</si>
  <si>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</si>
  <si>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</si>
  <si>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</si>
  <si>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</si>
  <si>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</si>
  <si>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</si>
  <si>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</si>
  <si>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</si>
  <si>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</si>
  <si>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</si>
  <si>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</si>
  <si>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</si>
  <si>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</si>
  <si>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</si>
  <si>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</si>
  <si>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</si>
  <si>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</si>
  <si>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</si>
  <si>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</si>
  <si>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</si>
  <si>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</si>
  <si>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</si>
  <si>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</si>
  <si>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</si>
  <si>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</si>
  <si>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</si>
  <si>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</si>
  <si>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</si>
  <si>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</si>
  <si>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</si>
  <si>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</si>
  <si>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</si>
  <si>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</si>
  <si>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</si>
  <si>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</si>
  <si>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</si>
  <si>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</si>
  <si>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</si>
  <si>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</si>
  <si>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</si>
  <si>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</si>
  <si>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</si>
  <si>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</si>
  <si>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</si>
  <si>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</si>
  <si>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</si>
  <si>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</si>
  <si>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</si>
  <si>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</si>
  <si>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</si>
  <si>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</si>
  <si>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</si>
  <si>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</si>
  <si>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</si>
  <si>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</si>
  <si>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</si>
  <si>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</si>
  <si>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</si>
  <si>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</si>
  <si>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</si>
  <si>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</si>
  <si>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</si>
  <si>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</si>
  <si>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</si>
  <si>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</si>
  <si>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</si>
  <si>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</si>
  <si>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</si>
  <si>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</si>
  <si>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</si>
  <si>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</si>
  <si>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</si>
  <si>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</si>
  <si>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</si>
  <si>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</si>
  <si>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</si>
  <si>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</si>
  <si>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</si>
  <si>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</si>
  <si>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</si>
  <si>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</si>
  <si>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</si>
  <si>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</si>
  <si>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</si>
  <si>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</si>
  <si>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</si>
  <si>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</si>
  <si>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</si>
  <si>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</si>
  <si>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</si>
  <si>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</si>
  <si>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</si>
  <si>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</si>
  <si>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</si>
  <si>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</si>
  <si>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</si>
  <si>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</si>
  <si>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</si>
  <si>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</si>
  <si>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</si>
  <si>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</si>
  <si>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</si>
  <si>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</si>
  <si>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</si>
  <si>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</si>
  <si>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</si>
  <si>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</si>
  <si>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</si>
  <si>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</si>
  <si>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</si>
  <si>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</si>
  <si>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</si>
  <si>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</si>
  <si>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</si>
  <si>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</si>
  <si>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</si>
  <si>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</si>
  <si>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</si>
  <si>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</si>
  <si>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</si>
  <si>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</si>
  <si>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</si>
  <si>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</si>
  <si>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</si>
  <si>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</si>
  <si>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</si>
  <si>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</si>
  <si>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</si>
  <si>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</si>
  <si>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</si>
  <si>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</si>
  <si>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</si>
  <si>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</si>
  <si>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</si>
  <si>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</si>
  <si>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</si>
  <si>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</si>
  <si>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</si>
  <si>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</si>
  <si>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</si>
  <si>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</si>
  <si>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</si>
  <si>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</si>
  <si>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</si>
  <si>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</si>
  <si>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</si>
  <si>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</si>
  <si>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</si>
  <si>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</si>
  <si>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</si>
  <si>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</si>
  <si>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</si>
  <si>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</si>
  <si>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</si>
  <si>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</si>
  <si>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</si>
  <si>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</si>
  <si>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</si>
  <si>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</si>
  <si>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</si>
  <si>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</si>
  <si>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</si>
  <si>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</si>
  <si>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</si>
  <si>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</si>
  <si>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</si>
  <si>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</si>
  <si>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</si>
  <si>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</si>
  <si>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</si>
  <si>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</si>
  <si>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</si>
  <si>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</si>
  <si>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</si>
  <si>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</si>
  <si>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</si>
  <si>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</si>
  <si>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</si>
  <si>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</si>
  <si>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</si>
  <si>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</si>
  <si>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</si>
  <si>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</si>
  <si>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</si>
  <si>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</si>
  <si>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</si>
  <si>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</si>
  <si>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</si>
  <si>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</si>
  <si>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</si>
  <si>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</si>
  <si>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</si>
  <si>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</si>
  <si>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</si>
  <si>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</si>
  <si>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</si>
  <si>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</si>
  <si>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</si>
  <si>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</si>
  <si>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</si>
  <si>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</si>
  <si>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</si>
  <si>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</si>
  <si>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</si>
  <si>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</si>
  <si>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</si>
  <si>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</si>
  <si>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</si>
  <si>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</si>
  <si>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</si>
  <si>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</si>
  <si>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</si>
  <si>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</si>
  <si>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</si>
  <si>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</si>
  <si>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</si>
  <si>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</si>
  <si>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</si>
  <si>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</si>
  <si>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</si>
  <si>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</si>
  <si>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</si>
  <si>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</si>
  <si>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</si>
  <si>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</si>
  <si>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</si>
  <si>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</si>
  <si>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</si>
  <si>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</si>
  <si>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</si>
  <si>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</si>
  <si>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</si>
  <si>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</si>
  <si>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</si>
  <si>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</si>
  <si>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</si>
  <si>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</si>
  <si>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</si>
  <si>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</si>
  <si>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</si>
  <si>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</si>
  <si>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</si>
  <si>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</si>
  <si>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</si>
  <si>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</si>
  <si>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</si>
  <si>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</si>
  <si>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</si>
  <si>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</si>
  <si>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</si>
  <si>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</si>
  <si>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</si>
  <si>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</si>
  <si>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</si>
  <si>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</si>
  <si>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</si>
  <si>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</si>
  <si>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</si>
  <si>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</si>
  <si>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</si>
  <si>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</si>
  <si>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</si>
  <si>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</si>
  <si>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</si>
  <si>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</si>
  <si>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</si>
  <si>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</si>
  <si>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</si>
  <si>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</si>
  <si>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</si>
  <si>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</si>
  <si>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</si>
  <si>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</si>
  <si>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</si>
  <si>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</si>
  <si>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</si>
  <si>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</si>
  <si>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</si>
  <si>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</si>
  <si>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</si>
  <si>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</si>
  <si>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</si>
  <si>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</si>
  <si>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</si>
  <si>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</si>
  <si>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</si>
  <si>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</si>
  <si>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</si>
  <si>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</si>
  <si>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</si>
  <si>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</si>
  <si>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</si>
  <si>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</si>
  <si>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</si>
  <si>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</si>
  <si>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</si>
  <si>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</si>
  <si>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</si>
  <si>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</si>
  <si>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</si>
  <si>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</si>
  <si>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</si>
  <si>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</si>
  <si>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</si>
  <si>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</si>
  <si>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</si>
  <si>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</si>
  <si>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</si>
  <si>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</si>
  <si>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</si>
  <si>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</si>
  <si>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</si>
  <si>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</si>
  <si>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</si>
  <si>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</si>
  <si>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</si>
  <si>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</si>
  <si>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</si>
  <si>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</si>
  <si>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</si>
  <si>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</si>
  <si>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</si>
  <si>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</si>
  <si>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</si>
  <si>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</si>
  <si>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</si>
  <si>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</si>
  <si>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</si>
  <si>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</si>
  <si>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</si>
  <si>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</si>
  <si>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</si>
  <si>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</si>
  <si>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</si>
  <si>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</si>
  <si>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</si>
  <si>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</si>
  <si>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</si>
  <si>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</si>
  <si>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</si>
  <si>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</si>
  <si>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</si>
  <si>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</si>
  <si>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</si>
  <si>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</si>
  <si>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</si>
  <si>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</si>
  <si>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</si>
  <si>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</si>
  <si>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</si>
  <si>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</si>
  <si>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</si>
  <si>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</si>
  <si>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</si>
  <si>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</si>
  <si>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</si>
  <si>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</si>
  <si>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</si>
  <si>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</si>
  <si>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</si>
  <si>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</si>
  <si>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</si>
  <si>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</si>
  <si>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</si>
  <si>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</si>
  <si>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</si>
  <si>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</si>
  <si>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</si>
  <si>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</si>
  <si>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</si>
  <si>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</si>
  <si>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</si>
  <si>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</si>
  <si>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</si>
  <si>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</si>
  <si>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</si>
  <si>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</si>
  <si>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</si>
  <si>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</si>
  <si>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</si>
  <si>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</si>
  <si>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</si>
  <si>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</si>
  <si>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</si>
  <si>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</si>
  <si>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</si>
  <si>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</si>
  <si>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</si>
  <si>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</si>
  <si>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</si>
  <si>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</si>
  <si>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</si>
  <si>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</si>
  <si>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</si>
  <si>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</si>
  <si>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</si>
  <si>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</si>
  <si>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</si>
  <si>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</si>
  <si>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</si>
  <si>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</si>
  <si>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</si>
  <si>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</si>
  <si>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</si>
  <si>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</si>
  <si>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</si>
  <si>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</si>
  <si>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</si>
  <si>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</si>
  <si>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</si>
  <si>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</si>
  <si>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</si>
  <si>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</si>
  <si>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</si>
  <si>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</si>
  <si>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</si>
  <si>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</si>
  <si>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</si>
  <si>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</si>
  <si>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</si>
  <si>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</si>
  <si>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</si>
  <si>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</si>
  <si>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</si>
  <si>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</si>
  <si>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</si>
  <si>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</si>
  <si>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</si>
  <si>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</si>
  <si>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</si>
  <si>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</si>
  <si>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</si>
  <si>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</si>
  <si>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</si>
  <si>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</si>
  <si>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</si>
  <si>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</si>
  <si>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</si>
  <si>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</si>
  <si>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</si>
  <si>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</si>
  <si>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</si>
  <si>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</si>
  <si>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</si>
  <si>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</si>
  <si>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</si>
  <si>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</si>
  <si>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</si>
  <si>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</si>
  <si>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</si>
  <si>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</si>
  <si>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</si>
  <si>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</si>
  <si>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</si>
  <si>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</si>
  <si>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</si>
  <si>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Burlington Hydro Inc.</t>
  </si>
  <si>
    <t>EB-2016-0059</t>
  </si>
  <si>
    <t>2017 IRM Application</t>
  </si>
  <si>
    <t>EB-2018-0021</t>
  </si>
  <si>
    <t>2019 IRM Application</t>
  </si>
  <si>
    <t>2016-2016</t>
  </si>
  <si>
    <t>GS&gt;50kW</t>
  </si>
  <si>
    <t>Streetlighting</t>
  </si>
  <si>
    <t>EB-2009-0259</t>
  </si>
  <si>
    <t>EB-2010-0067</t>
  </si>
  <si>
    <t>EB-2011-0155</t>
  </si>
  <si>
    <t>EB-2012-0110</t>
  </si>
  <si>
    <t>EB-2013-0115</t>
  </si>
  <si>
    <t>EB-2014-0059</t>
  </si>
  <si>
    <t>EB-2015-0056</t>
  </si>
  <si>
    <t>EB-2017-0029</t>
  </si>
  <si>
    <t>PoolSaver</t>
  </si>
  <si>
    <t>Solar Powered Attic Ventilation LDC Innovation Fund Pilot Program</t>
  </si>
  <si>
    <t>Home Depot Home Appliance Market Uplift Conservation Fund Pilot Program</t>
  </si>
  <si>
    <t>PoolSaver Benchmarking Local Program</t>
  </si>
  <si>
    <t>Whole Home Pilot Program</t>
  </si>
  <si>
    <t>captured in the load forecast</t>
  </si>
  <si>
    <t>2013 Programs</t>
  </si>
  <si>
    <t>2014 Programs</t>
  </si>
  <si>
    <t>2015 Programs</t>
  </si>
  <si>
    <t>2016 Programs</t>
  </si>
  <si>
    <t>2017 Programs</t>
  </si>
  <si>
    <t>Check = 0</t>
  </si>
  <si>
    <t>Total Workform</t>
  </si>
  <si>
    <t>Total IESO</t>
  </si>
  <si>
    <t>Workform vs. IESO Reports</t>
  </si>
  <si>
    <t>kWh - WorkForm</t>
  </si>
  <si>
    <t>kWh - IESO</t>
  </si>
  <si>
    <r>
      <t xml:space="preserve">Persistence Report 2011-2014 </t>
    </r>
    <r>
      <rPr>
        <sz val="8"/>
        <color theme="1"/>
        <rFont val="Calibri"/>
        <family val="2"/>
        <scheme val="minor"/>
      </rPr>
      <t>(2015 does not have adj)</t>
    </r>
  </si>
  <si>
    <t>2017 Results (2015)</t>
  </si>
  <si>
    <t>2017 Results (2016)</t>
  </si>
  <si>
    <t>2017 Results (2017)</t>
  </si>
  <si>
    <t>2013
Savings</t>
  </si>
  <si>
    <t>2014
Savings</t>
  </si>
  <si>
    <t>2015
Savings</t>
  </si>
  <si>
    <t>2016
Savings</t>
  </si>
  <si>
    <t>2017
Savings</t>
  </si>
  <si>
    <t>Cumulative 1st year savings to 2017 (2015-2020 framework)</t>
  </si>
  <si>
    <r>
      <t>2016
Savings (</t>
    </r>
    <r>
      <rPr>
        <b/>
        <sz val="8"/>
        <color theme="1"/>
        <rFont val="Calibri"/>
        <family val="2"/>
        <scheme val="minor"/>
      </rPr>
      <t>Previous Est.)</t>
    </r>
  </si>
  <si>
    <r>
      <t>2017
Savings (</t>
    </r>
    <r>
      <rPr>
        <b/>
        <sz val="8"/>
        <color theme="1"/>
        <rFont val="Calibri"/>
        <family val="2"/>
        <scheme val="minor"/>
      </rPr>
      <t>Previous Est.)</t>
    </r>
  </si>
  <si>
    <t>2011 Programs (built into load forecast)</t>
  </si>
  <si>
    <t>2012 Programs (built into load forecast)</t>
  </si>
  <si>
    <t>Less PeakSaver Plus 2007-2010</t>
  </si>
  <si>
    <t>kW - WorkForm</t>
  </si>
  <si>
    <t>kW - IESO</t>
  </si>
  <si>
    <t>2017 Results (2015 Programs)</t>
  </si>
  <si>
    <t>2017 Results (2016 Programs)</t>
  </si>
  <si>
    <t>2017 Results (2017 Programs)</t>
  </si>
  <si>
    <t>2017 kW not available at time</t>
  </si>
  <si>
    <t>missed 2013/14 persistence in 2017 est. - approx $40K</t>
  </si>
  <si>
    <t>Less PeakSaver Plus/Demand Response 2007-2010</t>
  </si>
  <si>
    <t>2016 Adjustments and 2017 Results - source: 2017 Final Verified Annual LDC CDM Program Results_Project List_20180629; matched customer name on report to customer name/rate class recorded in SalesForce</t>
  </si>
  <si>
    <t>2015 Adjustments and 2016 Results - source: 2016 Final Verified Annual LDC CDM Program Results_Project List_20170629; matched customer name on report to customer name/rate class recorded in SalesForce</t>
  </si>
  <si>
    <t>2011-2015 Results - used allocation in LRAMVA Workform for last disposition EB-2016-0059; updated retrofit based on sales force</t>
  </si>
  <si>
    <t>STREETLIGHTING LOST REVENUE</t>
  </si>
  <si>
    <t>Billed kW</t>
  </si>
  <si>
    <t>Rate</t>
  </si>
  <si>
    <t>Lost 
Revenue $</t>
  </si>
  <si>
    <t>Before LED Conversion</t>
  </si>
  <si>
    <t>After LED Conversion</t>
  </si>
  <si>
    <t>Sep 17</t>
  </si>
  <si>
    <t>Oct 17</t>
  </si>
  <si>
    <t>Nov 17</t>
  </si>
  <si>
    <t>Dec 17</t>
  </si>
  <si>
    <t>Total Lost Revenue - 2017</t>
  </si>
  <si>
    <t>Account #2</t>
  </si>
  <si>
    <t>Account #1</t>
  </si>
  <si>
    <t>Account #3</t>
  </si>
  <si>
    <t>kW Reduction</t>
  </si>
  <si>
    <t>Opening Balance</t>
  </si>
  <si>
    <t>SLR</t>
  </si>
  <si>
    <t>(source IESO Program Results 2016)</t>
  </si>
  <si>
    <t>Row Labels</t>
  </si>
  <si>
    <t>Sum of Net energy</t>
  </si>
  <si>
    <t>Sum of Net Demand</t>
  </si>
  <si>
    <t>% kWh</t>
  </si>
  <si>
    <t>% kW</t>
  </si>
  <si>
    <t>missing</t>
  </si>
  <si>
    <t>GS&lt;50</t>
  </si>
  <si>
    <t>GS&gt;50</t>
  </si>
  <si>
    <t>Save on Energy Heating &amp; Cooling Program</t>
  </si>
  <si>
    <t>Solar Powered Attic Ventilation Pilot Program</t>
  </si>
  <si>
    <t>Grand Total</t>
  </si>
  <si>
    <r>
      <t xml:space="preserve">Allocation of CDM Savings by Rate Class - </t>
    </r>
    <r>
      <rPr>
        <b/>
        <sz val="14"/>
        <color rgb="FFFF0000"/>
        <rFont val="Calibri"/>
        <family val="2"/>
        <scheme val="minor"/>
      </rPr>
      <t>2016 adjustments and 2017 results</t>
    </r>
  </si>
  <si>
    <t>(source IESO Program Results 2017)</t>
  </si>
  <si>
    <t>100% residential</t>
  </si>
  <si>
    <t>all customers are residential</t>
  </si>
  <si>
    <t>adjustments - allocated to GS&gt;50</t>
  </si>
  <si>
    <t>Pool Saver Local Program</t>
  </si>
  <si>
    <t>all these customers are residential</t>
  </si>
  <si>
    <t>Save on Energy Instant Discount Program</t>
  </si>
  <si>
    <t>(blank)</t>
  </si>
  <si>
    <r>
      <t xml:space="preserve">Allocation of CDM Savings by Rate Class - </t>
    </r>
    <r>
      <rPr>
        <b/>
        <sz val="14"/>
        <color rgb="FFFF0000"/>
        <rFont val="Calibri"/>
        <family val="2"/>
        <scheme val="minor"/>
      </rPr>
      <t>2015 adjustments and 2016 results</t>
    </r>
  </si>
  <si>
    <t>2017 Interest</t>
  </si>
  <si>
    <t>2018 Interest</t>
  </si>
  <si>
    <t>2019 Interest</t>
  </si>
  <si>
    <t>Tier 1</t>
  </si>
  <si>
    <t>Consumer</t>
  </si>
  <si>
    <t>EE</t>
  </si>
  <si>
    <t>Business</t>
  </si>
  <si>
    <t>Demand Response 3 (part of the Industrial program schedule)</t>
  </si>
  <si>
    <t>Commercial &amp; Institutional</t>
  </si>
  <si>
    <t>DR</t>
  </si>
  <si>
    <t>Industrial</t>
  </si>
  <si>
    <t>Pre-2011 Programs Completed in 2011</t>
  </si>
  <si>
    <t>C&amp;I</t>
  </si>
  <si>
    <t>Non-Tier 1</t>
  </si>
  <si>
    <t>Residential and Small Commercial Demand Response</t>
  </si>
  <si>
    <t>Tier 1 - 2011 Adjustment</t>
  </si>
  <si>
    <t>Energy Audit Funding</t>
  </si>
  <si>
    <t>DR-3</t>
  </si>
  <si>
    <t>peaksaverPLUS</t>
  </si>
  <si>
    <t>peaksaverPLUS (IHD)</t>
  </si>
  <si>
    <t>Small Business Lighting</t>
  </si>
  <si>
    <t>Annual Coupons</t>
  </si>
  <si>
    <t>Bi-Annual Retailer Events</t>
  </si>
  <si>
    <t>HVAC</t>
  </si>
  <si>
    <t>PSUI</t>
  </si>
  <si>
    <t>Non-LDC</t>
  </si>
  <si>
    <t>Commercial</t>
  </si>
  <si>
    <t>Home Assistance</t>
  </si>
  <si>
    <t>Program Enabled</t>
  </si>
  <si>
    <t>LDC Program Enabled Savings</t>
  </si>
  <si>
    <t>Time-of-Use Savings</t>
  </si>
  <si>
    <t>non-Tier 1</t>
  </si>
  <si>
    <t xml:space="preserve">Demand Response 3 </t>
  </si>
  <si>
    <t>Commercial Demand Response</t>
  </si>
  <si>
    <t>C15:H16</t>
  </si>
  <si>
    <t>Updated threshold to include 2011 and 2012</t>
  </si>
  <si>
    <t>OEB staff request</t>
  </si>
  <si>
    <t>Y382:AC383</t>
  </si>
  <si>
    <t>Included persistent savings from 2011 and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</si>
</sst>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i/>
      <sz val="9"/>
      <color theme="1"/>
      <name val="Calibri"/>
      <family val="2"/>
      <scheme val="minor"/>
    </font>
    <font>
      <b/>
      <sz val="8"/>
      <color theme="1"/>
      <name val="Calibri"/>
      <family val="2"/>
      <scheme val="minor"/>
    </font>
    <font>
      <b/>
      <sz val="14"/>
      <color rgb="FFFF0000"/>
      <name val="Calibri"/>
      <family val="2"/>
      <scheme val="minor"/>
    </font>
    <font>
      <sz val="9"/>
      <color theme="1"/>
      <name val="Calibri"/>
      <family val="2"/>
      <scheme val="minor"/>
    </font>
  </fonts>
  <fills count="10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000"/>
        <bgColor indexed="64"/>
      </patternFill>
    </fill>
    <fill>
      <patternFill patternType="lightUp"/>
    </fill>
    <fill>
      <patternFill patternType="lightUp">
        <bgColor theme="0"/>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1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3"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177" fontId="41" fillId="2" borderId="3" xfId="71" applyNumberFormat="1" applyFont="1" applyFill="1" applyBorder="1" applyAlignment="1">
      <alignment horizontal="center"/>
    </xf>
    <xf numFmtId="172" fontId="8" fillId="28" borderId="143" xfId="0" applyNumberFormat="1" applyFont="1" applyFill="1" applyBorder="1" applyAlignment="1" applyProtection="1">
      <alignment horizontal="center" vertical="center" wrapText="1"/>
    </xf>
    <xf numFmtId="0" fontId="0" fillId="94" borderId="110" xfId="0" applyFont="1" applyFill="1" applyBorder="1" applyAlignment="1">
      <alignment vertical="top"/>
    </xf>
    <xf numFmtId="0" fontId="0" fillId="94" borderId="9" xfId="0" applyFont="1" applyFill="1" applyBorder="1" applyAlignment="1">
      <alignment vertical="top"/>
    </xf>
    <xf numFmtId="0" fontId="0" fillId="2" borderId="9" xfId="0" applyFill="1" applyBorder="1"/>
    <xf numFmtId="0" fontId="0" fillId="90" borderId="9" xfId="0" applyFill="1" applyBorder="1"/>
    <xf numFmtId="0" fontId="0" fillId="95" borderId="110" xfId="0" applyFont="1" applyFill="1" applyBorder="1" applyAlignment="1">
      <alignment vertical="top"/>
    </xf>
    <xf numFmtId="0" fontId="0" fillId="95" borderId="110" xfId="0" applyFill="1" applyBorder="1"/>
    <xf numFmtId="0" fontId="0" fillId="95" borderId="0" xfId="0" applyFont="1" applyFill="1" applyBorder="1" applyAlignment="1">
      <alignment vertical="top"/>
    </xf>
    <xf numFmtId="3" fontId="0" fillId="95" borderId="3" xfId="0" applyNumberFormat="1" applyFont="1" applyFill="1" applyBorder="1" applyAlignment="1">
      <alignment vertical="top"/>
    </xf>
    <xf numFmtId="0" fontId="0" fillId="96" borderId="110" xfId="0" applyFont="1" applyFill="1" applyBorder="1" applyAlignment="1">
      <alignment vertical="top"/>
    </xf>
    <xf numFmtId="0" fontId="0" fillId="96" borderId="110" xfId="0" applyFill="1" applyBorder="1"/>
    <xf numFmtId="0" fontId="0" fillId="96" borderId="0" xfId="0" applyFont="1" applyFill="1" applyBorder="1" applyAlignment="1">
      <alignment vertical="top"/>
    </xf>
    <xf numFmtId="3" fontId="0" fillId="96" borderId="3" xfId="0" applyNumberFormat="1" applyFont="1" applyFill="1" applyBorder="1" applyAlignment="1">
      <alignment vertical="top"/>
    </xf>
    <xf numFmtId="0" fontId="0" fillId="28" borderId="0" xfId="0" applyFont="1" applyFill="1" applyBorder="1" applyAlignment="1">
      <alignment vertical="top"/>
    </xf>
    <xf numFmtId="0" fontId="0" fillId="97" borderId="110" xfId="0" applyFont="1" applyFill="1" applyBorder="1" applyAlignment="1">
      <alignment vertical="top"/>
    </xf>
    <xf numFmtId="0" fontId="0" fillId="97" borderId="110" xfId="0" applyFill="1" applyBorder="1"/>
    <xf numFmtId="0" fontId="0" fillId="97" borderId="0" xfId="0" applyFont="1" applyFill="1" applyBorder="1" applyAlignment="1">
      <alignment vertical="top"/>
    </xf>
    <xf numFmtId="3" fontId="0" fillId="97" borderId="3" xfId="0" applyNumberFormat="1" applyFont="1" applyFill="1" applyBorder="1" applyAlignment="1">
      <alignment vertical="top"/>
    </xf>
    <xf numFmtId="0" fontId="0" fillId="97" borderId="0" xfId="0" applyFill="1" applyBorder="1"/>
    <xf numFmtId="0" fontId="0" fillId="97" borderId="0" xfId="0" applyFill="1"/>
    <xf numFmtId="0" fontId="0" fillId="98" borderId="110" xfId="0" applyFont="1" applyFill="1" applyBorder="1" applyAlignment="1">
      <alignment vertical="top"/>
    </xf>
    <xf numFmtId="0" fontId="0" fillId="98" borderId="110" xfId="0" applyFill="1" applyBorder="1"/>
    <xf numFmtId="0" fontId="0" fillId="98" borderId="0" xfId="0" applyFill="1" applyBorder="1"/>
    <xf numFmtId="3" fontId="0" fillId="98" borderId="3" xfId="0" applyNumberFormat="1" applyFont="1" applyFill="1" applyBorder="1" applyAlignment="1">
      <alignment vertical="top"/>
    </xf>
    <xf numFmtId="0" fontId="0" fillId="98" borderId="0" xfId="0" applyFill="1"/>
    <xf numFmtId="0" fontId="0" fillId="98" borderId="9" xfId="0" applyFill="1" applyBorder="1"/>
    <xf numFmtId="0" fontId="0" fillId="99" borderId="110" xfId="0" applyFont="1" applyFill="1" applyBorder="1" applyAlignment="1">
      <alignment vertical="top"/>
    </xf>
    <xf numFmtId="0" fontId="0" fillId="99" borderId="9" xfId="0" applyFill="1" applyBorder="1"/>
    <xf numFmtId="0" fontId="0" fillId="99" borderId="110" xfId="0" applyFill="1" applyBorder="1"/>
    <xf numFmtId="0" fontId="0" fillId="99" borderId="0" xfId="0" applyFill="1" applyBorder="1"/>
    <xf numFmtId="0" fontId="0" fillId="100" borderId="110" xfId="0" applyFont="1" applyFill="1" applyBorder="1" applyAlignment="1">
      <alignment vertical="top"/>
    </xf>
    <xf numFmtId="0" fontId="0" fillId="100" borderId="9" xfId="0" applyFill="1" applyBorder="1"/>
    <xf numFmtId="0" fontId="0" fillId="100" borderId="110" xfId="0" applyFill="1" applyBorder="1"/>
    <xf numFmtId="0" fontId="0" fillId="100" borderId="0" xfId="0" applyFill="1" applyBorder="1"/>
    <xf numFmtId="0" fontId="217" fillId="2" borderId="0" xfId="0" applyFont="1" applyFill="1" applyAlignment="1">
      <alignment horizontal="center"/>
    </xf>
    <xf numFmtId="164" fontId="217" fillId="2" borderId="0" xfId="0" applyNumberFormat="1" applyFont="1" applyFill="1" applyAlignment="1">
      <alignment horizontal="center"/>
    </xf>
    <xf numFmtId="164" fontId="13" fillId="2" borderId="0" xfId="0" applyNumberFormat="1" applyFont="1" applyFill="1" applyBorder="1"/>
    <xf numFmtId="164" fontId="13" fillId="2" borderId="0" xfId="0" quotePrefix="1" applyNumberFormat="1" applyFont="1" applyFill="1" applyAlignment="1">
      <alignment horizontal="center"/>
    </xf>
    <xf numFmtId="0" fontId="217" fillId="2" borderId="0" xfId="0" applyFont="1" applyFill="1" applyBorder="1" applyAlignment="1">
      <alignment horizontal="center"/>
    </xf>
    <xf numFmtId="3" fontId="0" fillId="0" borderId="0" xfId="0" applyNumberFormat="1"/>
    <xf numFmtId="0" fontId="0" fillId="0" borderId="110" xfId="0" applyBorder="1"/>
    <xf numFmtId="3" fontId="0" fillId="0" borderId="110" xfId="0" applyNumberFormat="1" applyBorder="1"/>
    <xf numFmtId="0" fontId="0" fillId="101" borderId="110" xfId="0" applyFill="1" applyBorder="1"/>
    <xf numFmtId="0" fontId="241" fillId="0" borderId="0" xfId="0" applyFont="1" applyAlignment="1">
      <alignment horizontal="left"/>
    </xf>
    <xf numFmtId="3" fontId="241" fillId="0" borderId="0" xfId="0" applyNumberFormat="1" applyFont="1" applyAlignment="1">
      <alignment horizontal="right"/>
    </xf>
    <xf numFmtId="0" fontId="3" fillId="0" borderId="110" xfId="0" applyFont="1" applyBorder="1"/>
    <xf numFmtId="3" fontId="3" fillId="0" borderId="110" xfId="0" applyNumberFormat="1" applyFont="1" applyBorder="1"/>
    <xf numFmtId="0" fontId="3" fillId="0" borderId="110" xfId="0" applyFont="1" applyBorder="1" applyAlignment="1">
      <alignment horizontal="center"/>
    </xf>
    <xf numFmtId="0" fontId="3" fillId="0" borderId="0" xfId="0" applyFont="1" applyBorder="1"/>
    <xf numFmtId="3" fontId="3" fillId="0" borderId="0" xfId="0" applyNumberFormat="1" applyFont="1" applyBorder="1"/>
    <xf numFmtId="0" fontId="0" fillId="0" borderId="110" xfId="0" applyFont="1" applyBorder="1"/>
    <xf numFmtId="3" fontId="0" fillId="0" borderId="110" xfId="0" applyNumberFormat="1" applyFont="1" applyBorder="1"/>
    <xf numFmtId="0" fontId="32" fillId="0" borderId="0" xfId="0" applyFont="1"/>
    <xf numFmtId="0" fontId="3" fillId="0" borderId="110" xfId="0" applyFont="1" applyBorder="1" applyAlignment="1">
      <alignment horizontal="center" wrapText="1"/>
    </xf>
    <xf numFmtId="3" fontId="0" fillId="94" borderId="110" xfId="0" applyNumberFormat="1" applyFont="1" applyFill="1" applyBorder="1"/>
    <xf numFmtId="3" fontId="0" fillId="94" borderId="0" xfId="0" applyNumberFormat="1" applyFill="1"/>
    <xf numFmtId="0" fontId="0" fillId="26" borderId="110" xfId="0" applyFill="1" applyBorder="1"/>
    <xf numFmtId="3" fontId="0" fillId="26" borderId="110" xfId="0" applyNumberFormat="1" applyFill="1" applyBorder="1"/>
    <xf numFmtId="3" fontId="0" fillId="2" borderId="110" xfId="0" applyNumberFormat="1" applyFont="1" applyFill="1" applyBorder="1"/>
    <xf numFmtId="0" fontId="0" fillId="102" borderId="110" xfId="0" applyFill="1" applyBorder="1"/>
    <xf numFmtId="3" fontId="238" fillId="0" borderId="0" xfId="0" applyNumberFormat="1" applyFont="1"/>
    <xf numFmtId="169" fontId="45" fillId="94" borderId="7" xfId="70" applyNumberFormat="1" applyFont="1" applyFill="1" applyBorder="1"/>
    <xf numFmtId="10" fontId="41" fillId="28" borderId="0" xfId="0" applyNumberFormat="1" applyFont="1" applyFill="1" applyBorder="1" applyAlignment="1">
      <alignment horizontal="center" vertical="center"/>
    </xf>
    <xf numFmtId="0" fontId="3" fillId="0" borderId="0" xfId="0" applyFont="1"/>
    <xf numFmtId="0" fontId="3" fillId="0" borderId="144" xfId="0" applyFont="1" applyBorder="1" applyAlignment="1">
      <alignment horizontal="center" wrapText="1"/>
    </xf>
    <xf numFmtId="16" fontId="3" fillId="0" borderId="144" xfId="0" quotePrefix="1" applyNumberFormat="1" applyFont="1" applyBorder="1"/>
    <xf numFmtId="175" fontId="0" fillId="0" borderId="144" xfId="71" applyNumberFormat="1" applyFont="1" applyBorder="1"/>
    <xf numFmtId="175" fontId="0" fillId="0" borderId="144" xfId="0" applyNumberFormat="1" applyBorder="1"/>
    <xf numFmtId="0" fontId="0" fillId="0" borderId="144" xfId="0" applyBorder="1"/>
    <xf numFmtId="169" fontId="0" fillId="0" borderId="144" xfId="0" applyNumberFormat="1" applyBorder="1"/>
    <xf numFmtId="0" fontId="3" fillId="0" borderId="144" xfId="0" quotePrefix="1" applyFont="1" applyBorder="1"/>
    <xf numFmtId="0" fontId="3" fillId="0" borderId="144" xfId="0" applyFont="1" applyBorder="1"/>
    <xf numFmtId="175" fontId="3" fillId="0" borderId="144" xfId="71" applyNumberFormat="1" applyFont="1" applyBorder="1"/>
    <xf numFmtId="169" fontId="3" fillId="94" borderId="144" xfId="0" applyNumberFormat="1" applyFont="1" applyFill="1" applyBorder="1"/>
    <xf numFmtId="175" fontId="0" fillId="0" borderId="0" xfId="71" applyNumberFormat="1" applyFont="1"/>
    <xf numFmtId="0" fontId="3" fillId="0" borderId="145" xfId="0" applyFont="1" applyBorder="1"/>
    <xf numFmtId="0" fontId="3" fillId="0" borderId="146" xfId="0" applyFont="1" applyBorder="1"/>
    <xf numFmtId="169" fontId="3" fillId="94" borderId="147" xfId="0" applyNumberFormat="1" applyFont="1" applyFill="1" applyBorder="1"/>
    <xf numFmtId="0" fontId="0" fillId="2" borderId="144" xfId="0" applyFill="1" applyBorder="1"/>
    <xf numFmtId="169" fontId="0" fillId="2" borderId="144" xfId="0" applyNumberFormat="1" applyFill="1" applyBorder="1"/>
    <xf numFmtId="169" fontId="13" fillId="2" borderId="0" xfId="0" applyNumberFormat="1" applyFont="1" applyFill="1" applyBorder="1"/>
    <xf numFmtId="169" fontId="13" fillId="2" borderId="0" xfId="0" applyNumberFormat="1" applyFont="1" applyFill="1"/>
    <xf numFmtId="0" fontId="217" fillId="2" borderId="0" xfId="0" applyFont="1" applyFill="1" applyAlignment="1">
      <alignment horizontal="right"/>
    </xf>
    <xf numFmtId="177" fontId="0" fillId="0" borderId="0" xfId="71" applyNumberFormat="1" applyFont="1"/>
    <xf numFmtId="10" fontId="0" fillId="0" borderId="0" xfId="0" applyNumberFormat="1"/>
    <xf numFmtId="177" fontId="0" fillId="0" borderId="144" xfId="0" applyNumberFormat="1" applyBorder="1" applyAlignment="1">
      <alignment horizontal="center" wrapText="1"/>
    </xf>
    <xf numFmtId="10" fontId="3" fillId="0" borderId="144" xfId="0" applyNumberFormat="1" applyFont="1" applyBorder="1" applyAlignment="1">
      <alignment horizontal="center"/>
    </xf>
    <xf numFmtId="0" fontId="0" fillId="94" borderId="144" xfId="0" applyFill="1" applyBorder="1" applyAlignment="1">
      <alignment horizontal="left"/>
    </xf>
    <xf numFmtId="177" fontId="0" fillId="94" borderId="144" xfId="0" applyNumberFormat="1" applyFill="1" applyBorder="1"/>
    <xf numFmtId="10" fontId="0" fillId="94" borderId="144" xfId="0" applyNumberFormat="1" applyFill="1" applyBorder="1"/>
    <xf numFmtId="0" fontId="0" fillId="0" borderId="144" xfId="0" applyBorder="1" applyAlignment="1">
      <alignment horizontal="left" indent="1"/>
    </xf>
    <xf numFmtId="177" fontId="0" fillId="0" borderId="144" xfId="0" applyNumberFormat="1" applyBorder="1"/>
    <xf numFmtId="10" fontId="0" fillId="0" borderId="144" xfId="0" applyNumberFormat="1" applyBorder="1"/>
    <xf numFmtId="0" fontId="0" fillId="0" borderId="144" xfId="0" applyBorder="1" applyAlignment="1">
      <alignment horizontal="left" indent="2"/>
    </xf>
    <xf numFmtId="177" fontId="0" fillId="2" borderId="144" xfId="0" applyNumberFormat="1" applyFill="1" applyBorder="1"/>
    <xf numFmtId="0" fontId="0" fillId="2" borderId="144" xfId="0" applyFill="1" applyBorder="1" applyAlignment="1">
      <alignment horizontal="left" indent="1"/>
    </xf>
    <xf numFmtId="0" fontId="0" fillId="2" borderId="144" xfId="0" applyFill="1" applyBorder="1" applyAlignment="1">
      <alignment horizontal="left" indent="2"/>
    </xf>
    <xf numFmtId="0" fontId="0" fillId="0" borderId="144" xfId="0" applyBorder="1" applyAlignment="1">
      <alignment horizontal="left"/>
    </xf>
    <xf numFmtId="0" fontId="244" fillId="0" borderId="0" xfId="0" applyFont="1"/>
    <xf numFmtId="0" fontId="0" fillId="0" borderId="144" xfId="0" pivotButton="1" applyBorder="1"/>
    <xf numFmtId="177" fontId="0" fillId="0" borderId="144" xfId="0" pivotButton="1" applyNumberFormat="1" applyBorder="1" applyAlignment="1">
      <alignment horizontal="center" wrapText="1"/>
    </xf>
    <xf numFmtId="0" fontId="0" fillId="102" borderId="144" xfId="0" applyFill="1" applyBorder="1"/>
    <xf numFmtId="169" fontId="45" fillId="94" borderId="0" xfId="71" applyNumberFormat="1" applyFont="1" applyFill="1" applyBorder="1" applyAlignment="1" applyProtection="1">
      <alignment horizontal="center" vertical="center"/>
      <protection locked="0"/>
    </xf>
    <xf numFmtId="166" fontId="0" fillId="2" borderId="0" xfId="0" applyNumberForma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91" fillId="92" borderId="0" xfId="0" applyFont="1" applyFill="1" applyBorder="1" applyAlignment="1">
      <alignment horizontal="left"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32" fillId="0" borderId="0" xfId="0" applyFont="1" applyAlignment="1">
      <alignment horizontal="center"/>
    </xf>
    <xf numFmtId="0" fontId="3" fillId="0" borderId="0" xfId="0" applyFont="1" applyAlignment="1">
      <alignment horizontal="center"/>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169" fontId="45" fillId="94" borderId="0" xfId="71" applyNumberFormat="1" applyFont="1" applyFill="1" applyBorder="1" applyAlignment="1" applyProtection="1">
      <alignment horizontal="center" vertical="center"/>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3" fillId="0" borderId="144" xfId="0" applyFont="1" applyBorder="1" applyAlignment="1">
      <alignment horizontal="center" vertical="center" wrapText="1"/>
    </xf>
    <xf numFmtId="0" fontId="3" fillId="0" borderId="144" xfId="0" applyFont="1" applyBorder="1" applyAlignment="1">
      <alignment horizontal="center" vertical="center"/>
    </xf>
    <xf numFmtId="0" fontId="3" fillId="0" borderId="144" xfId="0" quotePrefix="1" applyFont="1" applyBorder="1" applyAlignment="1">
      <alignment horizontal="center" vertical="center"/>
    </xf>
    <xf numFmtId="0" fontId="3" fillId="0" borderId="144" xfId="0" applyFont="1" applyBorder="1" applyAlignment="1">
      <alignment horizontal="center"/>
    </xf>
    <xf numFmtId="0" fontId="238" fillId="0" borderId="89" xfId="0" applyFont="1" applyBorder="1" applyAlignment="1">
      <alignment horizontal="center" vertical="center" wrapText="1"/>
    </xf>
    <xf numFmtId="0" fontId="238" fillId="0" borderId="0" xfId="0" applyFont="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3">
    <dxf>
      <font>
        <color theme="0" tint="-0.34998626667073579"/>
      </font>
    </dxf>
    <dxf>
      <font>
        <color theme="0" tint="-0.34998626667073579"/>
      </font>
    </dxf>
    <dxf>
      <font>
        <color theme="0" tint="-0.34998626667073579"/>
      </font>
    </dxf>
    <dxf>
      <font>
        <color theme="0" tint="-0.34998626667073579"/>
      </font>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177" formatCode="_(* #,##0_);_(* \(#,##0\);_(* &quot;-&quot;??_);_(@_)"/>
    </dxf>
    <dxf>
      <numFmt numFmtId="177" formatCode="_(* #,##0_);_(* \(#,##0\);_(* &quot;-&quot;??_);_(@_)"/>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 xmlns:a16="http://schemas.microsoft.com/office/drawing/2014/main" id="{00000000-0008-0000-0000-000004000000}"/>
            </a:ext>
          </a:extLst>
        </xdr:cNvPr>
        <xdr:cNvGrpSpPr/>
      </xdr:nvGrpSpPr>
      <xdr:grpSpPr>
        <a:xfrm>
          <a:off x="5041" y="0"/>
          <a:ext cx="12520333" cy="2360144"/>
          <a:chOff x="10997237" y="5479676"/>
          <a:chExt cx="8857420" cy="2022148"/>
        </a:xfrm>
      </xdr:grpSpPr>
      <xdr:pic>
        <xdr:nvPicPr>
          <xdr:cNvPr id="5" name="Picture 4">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 xmlns:a16="http://schemas.microsoft.com/office/drawing/2014/main" id="{00000000-0008-0000-0A00-000002000000}"/>
            </a:ext>
          </a:extLst>
        </xdr:cNvPr>
        <xdr:cNvGrpSpPr/>
      </xdr:nvGrpSpPr>
      <xdr:grpSpPr>
        <a:xfrm>
          <a:off x="338668" y="134471"/>
          <a:ext cx="22535443" cy="2175734"/>
          <a:chOff x="10997237" y="5479676"/>
          <a:chExt cx="8857420" cy="1900278"/>
        </a:xfrm>
      </xdr:grpSpPr>
      <xdr:pic>
        <xdr:nvPicPr>
          <xdr:cNvPr id="3" name="Picture 2">
            <a:extLst>
              <a:ext uri="{FF2B5EF4-FFF2-40B4-BE49-F238E27FC236}">
                <a16:creationId xmlns=""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 xmlns:a16="http://schemas.microsoft.com/office/drawing/2014/main" id="{00000000-0008-0000-0C00-000002000000}"/>
            </a:ext>
          </a:extLst>
        </xdr:cNvPr>
        <xdr:cNvGrpSpPr/>
      </xdr:nvGrpSpPr>
      <xdr:grpSpPr>
        <a:xfrm>
          <a:off x="95250" y="152400"/>
          <a:ext cx="27362547" cy="1866106"/>
          <a:chOff x="10997237" y="5479676"/>
          <a:chExt cx="8857420" cy="1900278"/>
        </a:xfrm>
      </xdr:grpSpPr>
      <xdr:pic>
        <xdr:nvPicPr>
          <xdr:cNvPr id="3" name="Picture 2">
            <a:extLst>
              <a:ext uri="{FF2B5EF4-FFF2-40B4-BE49-F238E27FC236}">
                <a16:creationId xmlns=""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21</xdr:col>
      <xdr:colOff>561975</xdr:colOff>
      <xdr:row>10</xdr:row>
      <xdr:rowOff>170391</xdr:rowOff>
    </xdr:to>
    <xdr:pic>
      <xdr:nvPicPr>
        <xdr:cNvPr id="2" name="Picture 1">
          <a:extLst>
            <a:ext uri="{FF2B5EF4-FFF2-40B4-BE49-F238E27FC236}">
              <a16:creationId xmlns=""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20</xdr:col>
      <xdr:colOff>311572</xdr:colOff>
      <xdr:row>10</xdr:row>
      <xdr:rowOff>158148</xdr:rowOff>
    </xdr:to>
    <xdr:sp macro="" textlink="">
      <xdr:nvSpPr>
        <xdr:cNvPr id="3" name="Rectangle 2">
          <a:extLst>
            <a:ext uri="{FF2B5EF4-FFF2-40B4-BE49-F238E27FC236}">
              <a16:creationId xmlns=""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7</xdr:col>
      <xdr:colOff>343118</xdr:colOff>
      <xdr:row>5</xdr:row>
      <xdr:rowOff>14660</xdr:rowOff>
    </xdr:to>
    <xdr:sp macro="" textlink="">
      <xdr:nvSpPr>
        <xdr:cNvPr id="5" name="Rectangle 4">
          <a:extLst>
            <a:ext uri="{FF2B5EF4-FFF2-40B4-BE49-F238E27FC236}">
              <a16:creationId xmlns=""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17</xdr:col>
      <xdr:colOff>371475</xdr:colOff>
      <xdr:row>8</xdr:row>
      <xdr:rowOff>47625</xdr:rowOff>
    </xdr:from>
    <xdr:to>
      <xdr:col>21</xdr:col>
      <xdr:colOff>249767</xdr:colOff>
      <xdr:row>9</xdr:row>
      <xdr:rowOff>104775</xdr:rowOff>
    </xdr:to>
    <xdr:sp macro="" textlink="">
      <xdr:nvSpPr>
        <xdr:cNvPr id="6" name="TextBox 5">
          <a:extLst>
            <a:ext uri="{FF2B5EF4-FFF2-40B4-BE49-F238E27FC236}">
              <a16:creationId xmlns=""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 xmlns:a16="http://schemas.microsoft.com/office/drawing/2014/main" id="{00000000-0008-0000-0200-000004000000}"/>
            </a:ext>
          </a:extLst>
        </xdr:cNvPr>
        <xdr:cNvGrpSpPr/>
      </xdr:nvGrpSpPr>
      <xdr:grpSpPr>
        <a:xfrm>
          <a:off x="123825" y="76200"/>
          <a:ext cx="19336280" cy="1971675"/>
          <a:chOff x="10997237" y="5479676"/>
          <a:chExt cx="8857420" cy="1900278"/>
        </a:xfrm>
      </xdr:grpSpPr>
      <xdr:pic>
        <xdr:nvPicPr>
          <xdr:cNvPr id="5" name="Picture 4">
            <a:extLst>
              <a:ext uri="{FF2B5EF4-FFF2-40B4-BE49-F238E27FC236}">
                <a16:creationId xmlns=""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 xmlns:a16="http://schemas.microsoft.com/office/drawing/2014/main" id="{00000000-0008-0000-0400-000002000000}"/>
            </a:ext>
          </a:extLst>
        </xdr:cNvPr>
        <xdr:cNvGrpSpPr/>
      </xdr:nvGrpSpPr>
      <xdr:grpSpPr>
        <a:xfrm>
          <a:off x="135155" y="47006"/>
          <a:ext cx="19754040" cy="2335383"/>
          <a:chOff x="11005139" y="5482585"/>
          <a:chExt cx="8857420" cy="1900278"/>
        </a:xfrm>
      </xdr:grpSpPr>
      <xdr:pic>
        <xdr:nvPicPr>
          <xdr:cNvPr id="3" name="Picture 2">
            <a:extLst>
              <a:ext uri="{FF2B5EF4-FFF2-40B4-BE49-F238E27FC236}">
                <a16:creationId xmlns=""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28575</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28575</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28575</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28575</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28575</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28575</xdr:rowOff>
        </xdr:from>
        <xdr:to>
          <xdr:col>2</xdr:col>
          <xdr:colOff>1381125</xdr:colOff>
          <xdr:row>69</xdr:row>
          <xdr:rowOff>161925</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 xmlns:a16="http://schemas.microsoft.com/office/drawing/2014/main" id="{00000000-0008-0000-07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 xmlns:a16="http://schemas.microsoft.com/office/drawing/2014/main" id="{00000000-0008-0000-0900-000003000000}"/>
            </a:ext>
          </a:extLst>
        </xdr:cNvPr>
        <xdr:cNvGrpSpPr/>
      </xdr:nvGrpSpPr>
      <xdr:grpSpPr>
        <a:xfrm>
          <a:off x="452989" y="216648"/>
          <a:ext cx="20448304" cy="2251548"/>
          <a:chOff x="11176383" y="5659979"/>
          <a:chExt cx="6311801" cy="1821373"/>
        </a:xfrm>
      </xdr:grpSpPr>
      <xdr:sp macro="" textlink="">
        <xdr:nvSpPr>
          <xdr:cNvPr id="4" name="Rectangle 3">
            <a:extLst>
              <a:ext uri="{FF2B5EF4-FFF2-40B4-BE49-F238E27FC236}">
                <a16:creationId xmlns=""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pplications/2019%20IRM%20Application/Models%20and%20Workforms/LRAMVA/Allocation%20by%20Rate%20Class/Results%20by%20Rate%20Class/2017%20Final%20Verified%20Annual%20LDC%20CDM%20Program%20Results_Burlington%20Hydro%20Inc%20with%20analysi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ally Blackwell" refreshedDate="43321.453862615737" createdVersion="4" refreshedVersion="4" minRefreshableVersion="3" recordCount="2262">
  <cacheSource type="worksheet">
    <worksheetSource ref="GH6:GM2268" sheet="Project Results Report" r:id="rId2"/>
  </cacheSource>
  <cacheFields count="6">
    <cacheField name="Program" numFmtId="0">
      <sharedItems containsBlank="1" count="15">
        <m/>
        <s v="Direct Install Lighting and Water Heating Initiative"/>
        <s v="Efficiency:  Equipment Replacement Incentive Initiative"/>
        <s v="Pool Saver Local Program"/>
        <s v="Save on Energy Audit Funding Program"/>
        <s v="Save on Energy Coupon Program"/>
        <s v="Save on Energy Energy Manager Program"/>
        <s v="Save on Energy Heating &amp; Cooling Program"/>
        <s v="Save on Energy High Performance New Construction Program"/>
        <s v="Save on Energy Home Assistance Program"/>
        <s v="Save on Energy Instant Discount Program"/>
        <s v="Save on Energy Process &amp; Systems Upgrades Program"/>
        <s v="Save on Energy Retrofit Program"/>
        <s v="Save on Energy Small Business Lighting Program"/>
        <s v="Whole Home Pilot Program"/>
      </sharedItems>
    </cacheField>
    <cacheField name="Company Name" numFmtId="0">
      <sharedItems containsBlank="1" containsMixedTypes="1" containsNumber="1" containsInteger="1" minValue="0" maxValue="0"/>
    </cacheField>
    <cacheField name="Year" numFmtId="0">
      <sharedItems containsString="0" containsBlank="1" containsNumber="1" containsInteger="1" minValue="2015" maxValue="2017" count="4">
        <m/>
        <n v="2015"/>
        <n v="2017"/>
        <n v="2016"/>
      </sharedItems>
    </cacheField>
    <cacheField name="Net energy" numFmtId="0">
      <sharedItems containsString="0" containsBlank="1" containsNumber="1" minValue="-103623.27852926357" maxValue="5930307.6563729541"/>
    </cacheField>
    <cacheField name="Net Demand" numFmtId="0">
      <sharedItems containsString="0" containsBlank="1" containsNumber="1" minValue="-28.129693629330969" maxValue="494.00229515426975"/>
    </cacheField>
    <cacheField name="Rate Class" numFmtId="0">
      <sharedItems containsBlank="1" containsMixedTypes="1" containsNumber="1" containsInteger="1" minValue="0" maxValue="0" count="6">
        <m/>
        <s v="missing"/>
        <s v="GS&gt;50"/>
        <s v="GS&lt;50"/>
        <s v="SLR"/>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62">
  <r>
    <x v="0"/>
    <m/>
    <x v="0"/>
    <m/>
    <m/>
    <x v="0"/>
  </r>
  <r>
    <x v="1"/>
    <s v="n/a"/>
    <x v="1"/>
    <n v="-43565.100879374186"/>
    <n v="-12.220224650848468"/>
    <x v="1"/>
  </r>
  <r>
    <x v="2"/>
    <s v="BDDC Holdings Inc."/>
    <x v="1"/>
    <n v="1354.6275078466215"/>
    <n v="1.6446847655370795"/>
    <x v="2"/>
  </r>
  <r>
    <x v="2"/>
    <s v="City of Burlington"/>
    <x v="1"/>
    <n v="19167.824672213272"/>
    <n v="2.6679213048845356"/>
    <x v="2"/>
  </r>
  <r>
    <x v="2"/>
    <s v="Spectrim Label and Equipment Inc"/>
    <x v="1"/>
    <n v="892.95656936415617"/>
    <n v="0.28257256567610295"/>
    <x v="3"/>
  </r>
  <r>
    <x v="2"/>
    <s v="Canadian Apartment Properties Real Estate Investment  Trust"/>
    <x v="1"/>
    <n v="1472.2380060904895"/>
    <n v="0.2718536728611996"/>
    <x v="2"/>
  </r>
  <r>
    <x v="2"/>
    <s v="Tender Choice Foods"/>
    <x v="1"/>
    <n v="38824.511348901797"/>
    <n v="0"/>
    <x v="2"/>
  </r>
  <r>
    <x v="2"/>
    <s v="5230 Harvester Holdings Corp. "/>
    <x v="1"/>
    <n v="0"/>
    <n v="0"/>
    <x v="2"/>
  </r>
  <r>
    <x v="2"/>
    <s v="Canadian Apartment Properties Real Estate Investment  Trust"/>
    <x v="1"/>
    <n v="841.27886062313689"/>
    <n v="0.15534495592068545"/>
    <x v="2"/>
  </r>
  <r>
    <x v="2"/>
    <n v="0"/>
    <x v="1"/>
    <n v="12631.140546957158"/>
    <n v="2.3340559774344505"/>
    <x v="1"/>
  </r>
  <r>
    <x v="2"/>
    <n v="0"/>
    <x v="1"/>
    <n v="-103623.27852926357"/>
    <n v="-28.129693629330969"/>
    <x v="1"/>
  </r>
  <r>
    <x v="3"/>
    <s v="Gary Phillips"/>
    <x v="2"/>
    <n v="3602.19"/>
    <n v="0.68909894699999996"/>
    <x v="1"/>
  </r>
  <r>
    <x v="3"/>
    <s v="Mark Avaria"/>
    <x v="2"/>
    <n v="3756.498"/>
    <n v="0.7186180674"/>
    <x v="1"/>
  </r>
  <r>
    <x v="3"/>
    <s v="Don Teevens"/>
    <x v="2"/>
    <n v="4039.0619999999999"/>
    <n v="0.77267256059999989"/>
    <x v="1"/>
  </r>
  <r>
    <x v="3"/>
    <s v="Christina Rueda"/>
    <x v="2"/>
    <n v="4019.0219999999999"/>
    <n v="0.76883890859999993"/>
    <x v="1"/>
  </r>
  <r>
    <x v="3"/>
    <s v="Rafik Hannah"/>
    <x v="2"/>
    <n v="4019.0219999999999"/>
    <n v="0.76883890859999993"/>
    <x v="1"/>
  </r>
  <r>
    <x v="3"/>
    <s v="Emily Maynes"/>
    <x v="2"/>
    <n v="4024.0320000000002"/>
    <n v="0.76979732159999992"/>
    <x v="1"/>
  </r>
  <r>
    <x v="3"/>
    <s v="MARC BRADEN"/>
    <x v="2"/>
    <n v="4892.2207257427099"/>
    <n v="0.93588182483458038"/>
    <x v="1"/>
  </r>
  <r>
    <x v="3"/>
    <s v="SYLVIO GAUDET"/>
    <x v="2"/>
    <n v="2575.8720038284728"/>
    <n v="0.49276431433238688"/>
    <x v="1"/>
  </r>
  <r>
    <x v="3"/>
    <s v="JIM BORDIGNON"/>
    <x v="2"/>
    <n v="3685.7926857427096"/>
    <n v="0.70509214078258031"/>
    <x v="1"/>
  </r>
  <r>
    <x v="3"/>
    <s v="JEFF COUSENS"/>
    <x v="2"/>
    <n v="4752.2563029328894"/>
    <n v="0.90910663075106168"/>
    <x v="1"/>
  </r>
  <r>
    <x v="3"/>
    <s v="KRIS DUREAU"/>
    <x v="2"/>
    <n v="3818.9065679999999"/>
    <n v="0.73055682645839992"/>
    <x v="1"/>
  </r>
  <r>
    <x v="3"/>
    <s v="ANNE FOX"/>
    <x v="2"/>
    <n v="4440.0294573230767"/>
    <n v="0.84937763518590448"/>
    <x v="1"/>
  </r>
  <r>
    <x v="3"/>
    <s v="DANIELLE ST-AUBIN CHAPMAN"/>
    <x v="2"/>
    <n v="3751.6411687582372"/>
    <n v="0.71768895558345069"/>
    <x v="1"/>
  </r>
  <r>
    <x v="3"/>
    <s v="DAVID LESLIE MARTIN"/>
    <x v="2"/>
    <n v="3160.3379892914504"/>
    <n v="0.60457265735145449"/>
    <x v="1"/>
  </r>
  <r>
    <x v="3"/>
    <s v="MIRA RALEVIC"/>
    <x v="2"/>
    <n v="2484.9705638284731"/>
    <n v="0.47537486886038688"/>
    <x v="1"/>
  </r>
  <r>
    <x v="3"/>
    <s v="LEO VELENOSI"/>
    <x v="2"/>
    <n v="4059.4698573230767"/>
    <n v="0.77657658370590443"/>
    <x v="1"/>
  </r>
  <r>
    <x v="3"/>
    <s v="GIOVANNI MORRONE"/>
    <x v="2"/>
    <n v="3426.6153657427094"/>
    <n v="0.65551151946658026"/>
    <x v="1"/>
  </r>
  <r>
    <x v="3"/>
    <s v="DON BAXTER"/>
    <x v="2"/>
    <n v="2857.3164047855912"/>
    <n v="0.54660462823548361"/>
    <x v="1"/>
  </r>
  <r>
    <x v="3"/>
    <s v="KARL KOBYLINSKI"/>
    <x v="2"/>
    <n v="3788.0568057427095"/>
    <n v="0.72465526693858029"/>
    <x v="1"/>
  </r>
  <r>
    <x v="3"/>
    <s v="AL LADHA"/>
    <x v="2"/>
    <n v="3254.1084047855911"/>
    <n v="0.62251093783548361"/>
    <x v="1"/>
  </r>
  <r>
    <x v="3"/>
    <s v="TANIYA SWEET"/>
    <x v="2"/>
    <n v="4043.5959439371754"/>
    <n v="0.77353990407518158"/>
    <x v="1"/>
  </r>
  <r>
    <x v="3"/>
    <s v="KELLY WALMSLEY"/>
    <x v="2"/>
    <n v="2488.5777638284731"/>
    <n v="0.47606492622038687"/>
    <x v="1"/>
  </r>
  <r>
    <x v="3"/>
    <s v="GARY LUCAS"/>
    <x v="2"/>
    <n v="3416.4324047855912"/>
    <n v="0.6535635190354836"/>
    <x v="1"/>
  </r>
  <r>
    <x v="3"/>
    <s v="TERESA &amp; RAMSEY ALI"/>
    <x v="2"/>
    <n v="4421.9934573230767"/>
    <n v="0.84592734838590444"/>
    <x v="1"/>
  </r>
  <r>
    <x v="3"/>
    <s v="DEAN KRAJCAR"/>
    <x v="2"/>
    <n v="3632.8712399999999"/>
    <n v="0.69496826821199986"/>
    <x v="1"/>
  </r>
  <r>
    <x v="3"/>
    <s v="SEAN MCMILLAN"/>
    <x v="2"/>
    <n v="3809.741686614313"/>
    <n v="0.72880358464931805"/>
    <x v="1"/>
  </r>
  <r>
    <x v="3"/>
    <s v="BRIAN VEERMAN"/>
    <x v="2"/>
    <n v="3467.7374457427095"/>
    <n v="0.66337817337058025"/>
    <x v="1"/>
  </r>
  <r>
    <x v="3"/>
    <s v="AXEL PANKNIN"/>
    <x v="2"/>
    <n v="4043.2374573230763"/>
    <n v="0.77347132558590448"/>
    <x v="1"/>
  </r>
  <r>
    <x v="3"/>
    <s v="STEFAN DOMA"/>
    <x v="2"/>
    <n v="3291.984004785591"/>
    <n v="0.62975654011548354"/>
    <x v="1"/>
  </r>
  <r>
    <x v="3"/>
    <s v="DAVID MENNIE"/>
    <x v="2"/>
    <n v="2789.4182438284734"/>
    <n v="0.5336157100443869"/>
    <x v="1"/>
  </r>
  <r>
    <x v="3"/>
    <s v="ERIC BROWN"/>
    <x v="2"/>
    <n v="4367.7028639371756"/>
    <n v="0.83554155787118167"/>
    <x v="1"/>
  </r>
  <r>
    <x v="3"/>
    <s v="JIM HENDRY"/>
    <x v="2"/>
    <n v="3073.748404785591"/>
    <n v="0.58800806983548348"/>
    <x v="1"/>
  </r>
  <r>
    <x v="3"/>
    <s v="SCOTT WOULDS"/>
    <x v="2"/>
    <n v="3790.2211257427093"/>
    <n v="0.72506930135458025"/>
    <x v="1"/>
  </r>
  <r>
    <x v="3"/>
    <s v="JEFF DAVIS"/>
    <x v="2"/>
    <n v="3234.2688047855909"/>
    <n v="0.6187156223554835"/>
    <x v="1"/>
  </r>
  <r>
    <x v="3"/>
    <s v="JULIEN BROUSSEAU"/>
    <x v="2"/>
    <n v="4970.4659839371752"/>
    <n v="0.9508501427271816"/>
    <x v="1"/>
  </r>
  <r>
    <x v="3"/>
    <s v="DAVID RUSSELL"/>
    <x v="2"/>
    <n v="4110.5404857427102"/>
    <n v="0.78634639492258041"/>
    <x v="1"/>
  </r>
  <r>
    <x v="3"/>
    <s v="ALLAN &amp; JUNE DONALDSON"/>
    <x v="2"/>
    <n v="3549.9816057427097"/>
    <n v="0.67911148117858033"/>
    <x v="1"/>
  </r>
  <r>
    <x v="3"/>
    <s v="MIKE WILSON"/>
    <x v="2"/>
    <n v="3700.9429257427096"/>
    <n v="0.70799038169458028"/>
    <x v="1"/>
  </r>
  <r>
    <x v="3"/>
    <s v="JEFF TEOLIS"/>
    <x v="2"/>
    <n v="3250.5012047855907"/>
    <n v="0.62182088047548345"/>
    <x v="1"/>
  </r>
  <r>
    <x v="3"/>
    <s v="RANDY ROSSI"/>
    <x v="2"/>
    <n v="4049.3984457427096"/>
    <n v="0.77464992267058019"/>
    <x v="1"/>
  </r>
  <r>
    <x v="3"/>
    <s v="JASON GALLETTI"/>
    <x v="2"/>
    <n v="5700.5432435194671"/>
    <n v="1.090513922485274"/>
    <x v="1"/>
  </r>
  <r>
    <x v="3"/>
    <s v="CAROLYN PARK"/>
    <x v="2"/>
    <n v="3797.4045439371753"/>
    <n v="0.72644348925518154"/>
    <x v="1"/>
  </r>
  <r>
    <x v="3"/>
    <s v="MEGAN RATE"/>
    <x v="2"/>
    <n v="3987.1742457427094"/>
    <n v="0.76274643321058022"/>
    <x v="1"/>
  </r>
  <r>
    <x v="3"/>
    <s v="MIKE &amp; SIBEL LOEW"/>
    <x v="2"/>
    <n v="4058.605008"/>
    <n v="0.77641113803039996"/>
    <x v="1"/>
  </r>
  <r>
    <x v="3"/>
    <s v="RICK LASKY"/>
    <x v="2"/>
    <n v="3881.1225657427099"/>
    <n v="0.74245874682658031"/>
    <x v="1"/>
  </r>
  <r>
    <x v="3"/>
    <s v="RYAN FERGUSON"/>
    <x v="2"/>
    <n v="3551.6048457427091"/>
    <n v="0.6794220069905802"/>
    <x v="1"/>
  </r>
  <r>
    <x v="3"/>
    <s v="MARY FERREIRA"/>
    <x v="2"/>
    <n v="2992.5864047855907"/>
    <n v="0.57248177923548338"/>
    <x v="1"/>
  </r>
  <r>
    <x v="3"/>
    <s v="ALDIS ZANDBERGS"/>
    <x v="2"/>
    <n v="4999.0587087876938"/>
    <n v="0.9563199309910857"/>
    <x v="1"/>
  </r>
  <r>
    <x v="3"/>
    <s v="VINOD KOCHHAR"/>
    <x v="2"/>
    <n v="2260.732714393846"/>
    <n v="0.43247816826354274"/>
    <x v="1"/>
  </r>
  <r>
    <x v="3"/>
    <s v="DENISE SERAFIN"/>
    <x v="2"/>
    <n v="4999.8980535577866"/>
    <n v="0.9564804976456045"/>
    <x v="1"/>
  </r>
  <r>
    <x v="3"/>
    <s v="MARK SEDORE"/>
    <x v="2"/>
    <n v="4571.6900239371762"/>
    <n v="0.87456430157918175"/>
    <x v="1"/>
  </r>
  <r>
    <x v="3"/>
    <s v=" CURTIS CLARKE"/>
    <x v="2"/>
    <n v="4230.2685439371753"/>
    <n v="0.8092503724551815"/>
    <x v="1"/>
  </r>
  <r>
    <x v="3"/>
    <s v="JOHN &amp; MARGARET DOMA"/>
    <x v="2"/>
    <n v="3967.6953657427093"/>
    <n v="0.75902012346658021"/>
    <x v="1"/>
  </r>
  <r>
    <x v="3"/>
    <s v="JOEL STEACY"/>
    <x v="2"/>
    <n v="3241.4832047855907"/>
    <n v="0.62009573707548338"/>
    <x v="1"/>
  </r>
  <r>
    <x v="3"/>
    <s v="LARRY BONNETT"/>
    <x v="2"/>
    <n v="3924.9500457427098"/>
    <n v="0.75084294375058025"/>
    <x v="1"/>
  </r>
  <r>
    <x v="3"/>
    <s v="TODD GARLEY"/>
    <x v="2"/>
    <n v="5239.298228787693"/>
    <n v="1.0022777511670855"/>
    <x v="1"/>
  </r>
  <r>
    <x v="3"/>
    <s v="AMY CULLIMORE"/>
    <x v="2"/>
    <n v="3751.2633657427095"/>
    <n v="0.71761668186658023"/>
    <x v="1"/>
  </r>
  <r>
    <x v="3"/>
    <s v="BOUTSY GARCIA"/>
    <x v="2"/>
    <n v="3930.901925742709"/>
    <n v="0.75198153839458015"/>
    <x v="1"/>
  </r>
  <r>
    <x v="3"/>
    <s v="DEREK LONGMUIR"/>
    <x v="2"/>
    <n v="3676.2752866143132"/>
    <n v="0.70327146232931814"/>
    <x v="1"/>
  </r>
  <r>
    <x v="3"/>
    <s v="DAVID SWANSTON"/>
    <x v="2"/>
    <n v="3604.1312866143135"/>
    <n v="0.68947031512931811"/>
    <x v="1"/>
  </r>
  <r>
    <x v="3"/>
    <s v="JEFF DICK"/>
    <x v="2"/>
    <n v="4366.0818573230772"/>
    <n v="0.83523145930590459"/>
    <x v="1"/>
  </r>
  <r>
    <x v="3"/>
    <s v="JIM RUTA"/>
    <x v="2"/>
    <n v="3962.8256457427096"/>
    <n v="0.75808854603058029"/>
    <x v="1"/>
  </r>
  <r>
    <x v="3"/>
    <s v="JENNY &amp; JASON GERRITY GERRITY"/>
    <x v="2"/>
    <n v="3791.705686614313"/>
    <n v="0.72535329784931801"/>
    <x v="1"/>
  </r>
  <r>
    <x v="3"/>
    <s v="SEAN KENNEY"/>
    <x v="2"/>
    <n v="4995.8122287876931"/>
    <n v="0.95569887936708553"/>
    <x v="1"/>
  </r>
  <r>
    <x v="3"/>
    <s v="DARLENE PELTZER"/>
    <x v="2"/>
    <n v="2547.0144038284734"/>
    <n v="0.48724385545238691"/>
    <x v="1"/>
  </r>
  <r>
    <x v="3"/>
    <s v="RICHARD PIHLAINEN"/>
    <x v="2"/>
    <n v="3248.697604785591"/>
    <n v="0.62147585179548348"/>
    <x v="1"/>
  </r>
  <r>
    <x v="3"/>
    <s v="JAMES BARRIE"/>
    <x v="2"/>
    <n v="3010.6224047855912"/>
    <n v="0.57593206603548353"/>
    <x v="1"/>
  </r>
  <r>
    <x v="3"/>
    <s v="JENN BROKENSHIRE"/>
    <x v="2"/>
    <n v="3306.4128047855911"/>
    <n v="0.63251676955548353"/>
    <x v="1"/>
  </r>
  <r>
    <x v="3"/>
    <s v="MARILYN TAYLOR"/>
    <x v="2"/>
    <n v="3159.4194047855913"/>
    <n v="0.60439693213548351"/>
    <x v="1"/>
  </r>
  <r>
    <x v="3"/>
    <s v="TERRY WEST"/>
    <x v="2"/>
    <n v="2841.0840047855909"/>
    <n v="0.54349937011548355"/>
    <x v="1"/>
  </r>
  <r>
    <x v="3"/>
    <s v="KIM &amp; KUROSCH KHODAWANDI"/>
    <x v="2"/>
    <n v="3169.0612857427095"/>
    <n v="0.60624142396258029"/>
    <x v="1"/>
  </r>
  <r>
    <x v="3"/>
    <s v="MARGARET TONI"/>
    <x v="2"/>
    <n v="3967.6953657427093"/>
    <n v="0.75902012346658021"/>
    <x v="1"/>
  </r>
  <r>
    <x v="3"/>
    <s v="KEN AKUNE"/>
    <x v="2"/>
    <n v="3279.358804785591"/>
    <n v="0.62734133935548342"/>
    <x v="1"/>
  </r>
  <r>
    <x v="3"/>
    <s v="COLE HORNCASTLE &amp; MURPHY"/>
    <x v="2"/>
    <n v="3800.723686614313"/>
    <n v="0.72707844124931809"/>
    <x v="1"/>
  </r>
  <r>
    <x v="3"/>
    <s v="BONNIE ROBINSON"/>
    <x v="2"/>
    <n v="3136.8744047855912"/>
    <n v="0.60008407363548355"/>
    <x v="1"/>
  </r>
  <r>
    <x v="3"/>
    <s v="JEFF SMITH"/>
    <x v="2"/>
    <n v="3137.1375657427097"/>
    <n v="0.60013441632658038"/>
    <x v="1"/>
  </r>
  <r>
    <x v="3"/>
    <s v="LORI DRUMMOND"/>
    <x v="2"/>
    <n v="2705.370483828473"/>
    <n v="0.51753737355638696"/>
    <x v="1"/>
  </r>
  <r>
    <x v="3"/>
    <s v="RON DAWICK"/>
    <x v="2"/>
    <n v="4402.2860750769223"/>
    <n v="0.84215732616221517"/>
    <x v="1"/>
  </r>
  <r>
    <x v="3"/>
    <s v="LINDA LANGSTON"/>
    <x v="2"/>
    <n v="4032.6249657427097"/>
    <n v="0.77144115594658036"/>
    <x v="1"/>
  </r>
  <r>
    <x v="3"/>
    <s v="NINA CHOMA"/>
    <x v="2"/>
    <n v="3369.5388047855909"/>
    <n v="0.64459277335548348"/>
    <x v="1"/>
  </r>
  <r>
    <x v="3"/>
    <s v="JUSTIN HOWARD"/>
    <x v="2"/>
    <n v="3519.237604785591"/>
    <n v="0.67323015379548357"/>
    <x v="1"/>
  </r>
  <r>
    <x v="3"/>
    <s v="SHERIF KHAIR"/>
    <x v="2"/>
    <n v="4463.4762573230764"/>
    <n v="0.85386300802590431"/>
    <x v="1"/>
  </r>
  <r>
    <x v="3"/>
    <s v="AARON &amp; DANIELA LOW"/>
    <x v="2"/>
    <n v="3873.0458112981551"/>
    <n v="0.74091366370133704"/>
    <x v="1"/>
  </r>
  <r>
    <x v="3"/>
    <s v="KATHRYN MUNN"/>
    <x v="2"/>
    <n v="3967.6953657427093"/>
    <n v="0.75902012346658021"/>
    <x v="1"/>
  </r>
  <r>
    <x v="3"/>
    <s v="ANDREW NOBLE"/>
    <x v="2"/>
    <n v="3492.1836047855909"/>
    <n v="0.66805472359548346"/>
    <x v="1"/>
  </r>
  <r>
    <x v="3"/>
    <s v="DAVE LIVERMORE"/>
    <x v="2"/>
    <n v="2803.2084047855906"/>
    <n v="0.53625376783548351"/>
    <x v="1"/>
  </r>
  <r>
    <x v="3"/>
    <s v="RAHIM BHAYANI"/>
    <x v="2"/>
    <n v="3857.3150457427096"/>
    <n v="0.73790436825058026"/>
    <x v="1"/>
  </r>
  <r>
    <x v="3"/>
    <s v="KEVIN HOWES"/>
    <x v="2"/>
    <n v="3414.7532866143133"/>
    <n v="0.65324230372931802"/>
    <x v="1"/>
  </r>
  <r>
    <x v="3"/>
    <s v="KATE DUTTON"/>
    <x v="2"/>
    <n v="4669.0866573230769"/>
    <n v="0.89319627754590458"/>
    <x v="1"/>
  </r>
  <r>
    <x v="3"/>
    <s v=" DAN PITRE"/>
    <x v="2"/>
    <n v="2431.5840038284732"/>
    <n v="0.46516201993238693"/>
    <x v="1"/>
  </r>
  <r>
    <x v="3"/>
    <s v="RICHARD GRANT"/>
    <x v="2"/>
    <n v="4653.0583029328891"/>
    <n v="0.89013005335106166"/>
    <x v="1"/>
  </r>
  <r>
    <x v="3"/>
    <s v="HANPING ZHANG"/>
    <x v="2"/>
    <n v="2838.481632"/>
    <n v="0.54300153620159985"/>
    <x v="1"/>
  </r>
  <r>
    <x v="3"/>
    <s v=" STUART WOOLARD"/>
    <x v="2"/>
    <n v="3762.0849657427098"/>
    <n v="0.71968685394658027"/>
    <x v="1"/>
  </r>
  <r>
    <x v="3"/>
    <s v="ERIK MARTIN"/>
    <x v="2"/>
    <n v="3275.7516047855911"/>
    <n v="0.62665128199548359"/>
    <x v="1"/>
  </r>
  <r>
    <x v="3"/>
    <s v="PAUL REDMAYNE"/>
    <x v="2"/>
    <n v="3255.6340857427094"/>
    <n v="0.62280280060258031"/>
    <x v="1"/>
  </r>
  <r>
    <x v="3"/>
    <s v="SCOTT &amp; SHARON MAYNARD"/>
    <x v="2"/>
    <n v="3913.5873657427096"/>
    <n v="0.74866926306658033"/>
    <x v="1"/>
  </r>
  <r>
    <x v="3"/>
    <s v="EMILE GROEN"/>
    <x v="2"/>
    <n v="3674.2667287582367"/>
    <n v="0.70288722521145075"/>
    <x v="1"/>
  </r>
  <r>
    <x v="3"/>
    <s v="C JAUSLIN"/>
    <x v="2"/>
    <n v="2776.5090573230764"/>
    <n v="0.53114618266590452"/>
    <x v="1"/>
  </r>
  <r>
    <x v="3"/>
    <s v="J SCHWANDT"/>
    <x v="2"/>
    <n v="5411.7223887876926"/>
    <n v="1.0352624929750855"/>
    <x v="1"/>
  </r>
  <r>
    <x v="3"/>
    <s v="B GOMIZELJ"/>
    <x v="2"/>
    <n v="3753.4925487876926"/>
    <n v="0.7180431245830855"/>
    <x v="1"/>
  </r>
  <r>
    <x v="3"/>
    <s v="OLIVER MENDEZ"/>
    <x v="2"/>
    <n v="3531.0150573230767"/>
    <n v="0.6754831804659045"/>
    <x v="1"/>
  </r>
  <r>
    <x v="3"/>
    <s v="T DESROCHERS"/>
    <x v="2"/>
    <n v="2334.3552057427096"/>
    <n v="0.44656215085858031"/>
    <x v="1"/>
  </r>
  <r>
    <x v="3"/>
    <s v="L KING"/>
    <x v="2"/>
    <n v="1647.100804785591"/>
    <n v="0.3150903839554835"/>
    <x v="1"/>
  </r>
  <r>
    <x v="3"/>
    <s v="JAMES HACALA"/>
    <x v="2"/>
    <n v="2696.9923267788936"/>
    <n v="0.51593463211280222"/>
    <x v="1"/>
  </r>
  <r>
    <x v="3"/>
    <s v="SANDY MORROW"/>
    <x v="2"/>
    <n v="5142.6252687876931"/>
    <n v="0.98378421391908555"/>
    <x v="1"/>
  </r>
  <r>
    <x v="3"/>
    <s v="MARY JANE CAMERON"/>
    <x v="2"/>
    <n v="3551.7024047855912"/>
    <n v="0.67944067003548347"/>
    <x v="1"/>
  </r>
  <r>
    <x v="3"/>
    <s v="LIZ COLE"/>
    <x v="2"/>
    <n v="3774.3494457427096"/>
    <n v="0.72203304897058029"/>
    <x v="1"/>
  </r>
  <r>
    <x v="3"/>
    <s v="HERMAN THANG"/>
    <x v="2"/>
    <n v="4053.2276866143134"/>
    <n v="0.77538245644931814"/>
    <x v="1"/>
  </r>
  <r>
    <x v="3"/>
    <s v="DANIEL TUTTON"/>
    <x v="2"/>
    <n v="2500.8422438284733"/>
    <n v="0.47841112124438689"/>
    <x v="1"/>
  </r>
  <r>
    <x v="3"/>
    <s v="WINIFRED WHITESIDE"/>
    <x v="2"/>
    <n v="3305.3095690385239"/>
    <n v="0.63230572055706957"/>
    <x v="1"/>
  </r>
  <r>
    <x v="3"/>
    <s v="GLEN ROBSON"/>
    <x v="2"/>
    <n v="4021.8033657427095"/>
    <n v="0.7693709838665802"/>
    <x v="1"/>
  </r>
  <r>
    <x v="3"/>
    <s v="JANE WEESE"/>
    <x v="2"/>
    <n v="3004.1737406318643"/>
    <n v="0.57469843658287567"/>
    <x v="1"/>
  </r>
  <r>
    <x v="3"/>
    <s v="ANGELA &amp; DONALD RICHARDSON"/>
    <x v="2"/>
    <n v="3085.9355519999999"/>
    <n v="0.59033947109759988"/>
    <x v="1"/>
  </r>
  <r>
    <x v="3"/>
    <s v="G THOMAS"/>
    <x v="2"/>
    <n v="2810.5138079999997"/>
    <n v="0.53765129147039992"/>
    <x v="1"/>
  </r>
  <r>
    <x v="3"/>
    <s v="Phil Foster"/>
    <x v="2"/>
    <n v="3517.4340047855908"/>
    <n v="0.67288512511548348"/>
    <x v="1"/>
  </r>
  <r>
    <x v="3"/>
    <s v="PETER RABACK"/>
    <x v="2"/>
    <n v="4048.6482573230765"/>
    <n v="0.7745064116259045"/>
    <x v="1"/>
  </r>
  <r>
    <x v="3"/>
    <s v="JOHN &amp; VIVIAN MUEHL"/>
    <x v="2"/>
    <n v="3409.2180047855909"/>
    <n v="0.65218340431548349"/>
    <x v="1"/>
  </r>
  <r>
    <x v="3"/>
    <s v="Barry Schellenberg"/>
    <x v="2"/>
    <n v="8845.4288799999995"/>
    <n v="1.6921305447439998"/>
    <x v="1"/>
  </r>
  <r>
    <x v="3"/>
    <s v="Brandon Poole"/>
    <x v="2"/>
    <n v="2990.782804785591"/>
    <n v="0.57213675055548341"/>
    <x v="1"/>
  </r>
  <r>
    <x v="3"/>
    <s v="Cheryl Williams"/>
    <x v="2"/>
    <n v="2934.8712047855906"/>
    <n v="0.56144086147548344"/>
    <x v="1"/>
  </r>
  <r>
    <x v="3"/>
    <s v="JONATHAN ATKINSON"/>
    <x v="2"/>
    <n v="4660.4271439371751"/>
    <n v="0.89153971263518161"/>
    <x v="1"/>
  </r>
  <r>
    <x v="3"/>
    <s v="Marcus Stone"/>
    <x v="2"/>
    <n v="3374.9496047855905"/>
    <n v="0.64562785939548339"/>
    <x v="1"/>
  </r>
  <r>
    <x v="3"/>
    <s v="Garrick MacBride"/>
    <x v="2"/>
    <n v="3930.5828866143133"/>
    <n v="0.75192050620931805"/>
    <x v="1"/>
  </r>
  <r>
    <x v="3"/>
    <s v="ROB LAMAN"/>
    <x v="2"/>
    <n v="3286.5732047855909"/>
    <n v="0.62872145407548341"/>
    <x v="1"/>
  </r>
  <r>
    <x v="3"/>
    <s v="John Finnigan"/>
    <x v="2"/>
    <n v="4049.9395257427095"/>
    <n v="0.7747534312745803"/>
    <x v="1"/>
  </r>
  <r>
    <x v="3"/>
    <s v="DARRELL &amp; KATE MACLEAN"/>
    <x v="2"/>
    <n v="5042.345108787692"/>
    <n v="0.96460061931108543"/>
    <x v="1"/>
  </r>
  <r>
    <x v="3"/>
    <s v="LESLEY LANCHBURY"/>
    <x v="2"/>
    <n v="3943.8878457427095"/>
    <n v="0.75446574489058027"/>
    <x v="1"/>
  </r>
  <r>
    <x v="3"/>
    <s v="Robert Adkins"/>
    <x v="2"/>
    <n v="3315.4308047855907"/>
    <n v="0.63424191295548349"/>
    <x v="1"/>
  </r>
  <r>
    <x v="3"/>
    <s v="Victor Medeiros"/>
    <x v="2"/>
    <n v="4135.9544847115394"/>
    <n v="0.79120809292531735"/>
    <x v="1"/>
  </r>
  <r>
    <x v="3"/>
    <s v="Jamie Chown"/>
    <x v="2"/>
    <n v="3301.002004785591"/>
    <n v="0.63148168351548339"/>
    <x v="1"/>
  </r>
  <r>
    <x v="3"/>
    <s v="SARAH NELSON"/>
    <x v="2"/>
    <n v="3295.5912047855909"/>
    <n v="0.63044659747548348"/>
    <x v="1"/>
  </r>
  <r>
    <x v="3"/>
    <s v="A. IESULAURO"/>
    <x v="2"/>
    <n v="2603.286723828473"/>
    <n v="0.49800875026838681"/>
    <x v="1"/>
  </r>
  <r>
    <x v="3"/>
    <s v="NICOLE FOWLER"/>
    <x v="2"/>
    <n v="5338.8569487876921"/>
    <n v="1.0213233343030854"/>
    <x v="1"/>
  </r>
  <r>
    <x v="3"/>
    <s v="ALLISON PICANO"/>
    <x v="2"/>
    <n v="2600.4009638284729"/>
    <n v="0.49745670438038686"/>
    <x v="1"/>
  </r>
  <r>
    <x v="3"/>
    <s v="Deborah Brewer"/>
    <x v="2"/>
    <n v="3948.6188866143134"/>
    <n v="0.7553707930093182"/>
    <x v="1"/>
  </r>
  <r>
    <x v="3"/>
    <s v="ANDRE RAMSARRAN"/>
    <x v="2"/>
    <n v="3279.358804785591"/>
    <n v="0.62734133935548342"/>
    <x v="1"/>
  </r>
  <r>
    <x v="3"/>
    <s v="John Foster"/>
    <x v="2"/>
    <n v="4049.9395257427095"/>
    <n v="0.7747534312745803"/>
    <x v="1"/>
  </r>
  <r>
    <x v="3"/>
    <s v="FRANK WALLACE"/>
    <x v="2"/>
    <n v="2813.947203828473"/>
    <n v="0.53830810009238683"/>
    <x v="1"/>
  </r>
  <r>
    <x v="3"/>
    <s v="DONALD COWAN"/>
    <x v="2"/>
    <n v="3363.2262047855907"/>
    <n v="0.64338517297548348"/>
    <x v="1"/>
  </r>
  <r>
    <x v="3"/>
    <s v="LEITH SHAMMAS"/>
    <x v="2"/>
    <n v="3817.7874573230765"/>
    <n v="0.73034274058590443"/>
    <x v="1"/>
  </r>
  <r>
    <x v="3"/>
    <s v="JOANNE WYNHOFEN"/>
    <x v="2"/>
    <n v="3331.6632047855906"/>
    <n v="0.63734717107548344"/>
    <x v="1"/>
  </r>
  <r>
    <x v="3"/>
    <s v="Henry Ward"/>
    <x v="2"/>
    <n v="3301.002004785591"/>
    <n v="0.63148168351548339"/>
    <x v="1"/>
  </r>
  <r>
    <x v="3"/>
    <s v="CAREY MURRAY"/>
    <x v="2"/>
    <n v="5379.9790287876931"/>
    <n v="1.0291899882070856"/>
    <x v="1"/>
  </r>
  <r>
    <x v="3"/>
    <s v="DAVID PARSONS"/>
    <x v="2"/>
    <n v="3145.8992400000002"/>
    <n v="0.60181052461200002"/>
    <x v="1"/>
  </r>
  <r>
    <x v="3"/>
    <s v="ROSEMARY WARD"/>
    <x v="2"/>
    <n v="3241.4832047855907"/>
    <n v="0.62009573707548338"/>
    <x v="1"/>
  </r>
  <r>
    <x v="3"/>
    <s v="Alicia Morey"/>
    <x v="2"/>
    <n v="5850.9523938461516"/>
    <n v="1.1192871929427688"/>
    <x v="1"/>
  </r>
  <r>
    <x v="3"/>
    <s v="David Willick"/>
    <x v="2"/>
    <n v="4201.9542573230756"/>
    <n v="0.80383384942590441"/>
    <x v="1"/>
  </r>
  <r>
    <x v="3"/>
    <s v="BILLIE-JO TOKAT"/>
    <x v="2"/>
    <n v="2841.0840047855909"/>
    <n v="0.54349937011548355"/>
    <x v="1"/>
  </r>
  <r>
    <x v="3"/>
    <s v="Peter Hill"/>
    <x v="2"/>
    <n v="2869.9416047855912"/>
    <n v="0.54901982899548352"/>
    <x v="1"/>
  </r>
  <r>
    <x v="3"/>
    <s v="DAVE MCCARTHY"/>
    <x v="2"/>
    <n v="3499.3980047855912"/>
    <n v="0.66943483831548356"/>
    <x v="1"/>
  </r>
  <r>
    <x v="3"/>
    <s v=" TIM CAUGHEY"/>
    <x v="2"/>
    <n v="2990.782804785591"/>
    <n v="0.57213675055548341"/>
    <x v="1"/>
  </r>
  <r>
    <x v="3"/>
    <s v="Colleen Krivokapic"/>
    <x v="2"/>
    <n v="2949.3000047855908"/>
    <n v="0.56420109091548343"/>
    <x v="1"/>
  </r>
  <r>
    <x v="3"/>
    <s v="David Russell"/>
    <x v="2"/>
    <n v="2994.3900047855909"/>
    <n v="0.57282680791548346"/>
    <x v="1"/>
  </r>
  <r>
    <x v="3"/>
    <s v="LISA CIANCONE"/>
    <x v="2"/>
    <n v="3930.9019257427094"/>
    <n v="0.75198153839458026"/>
    <x v="1"/>
  </r>
  <r>
    <x v="3"/>
    <s v="Victoria Blackmore"/>
    <x v="2"/>
    <n v="3374.9496047855905"/>
    <n v="0.64562785939548339"/>
    <x v="1"/>
  </r>
  <r>
    <x v="3"/>
    <s v="TERESA PURTILL"/>
    <x v="2"/>
    <n v="3409.3008057427096"/>
    <n v="0.65219924413858021"/>
    <x v="1"/>
  </r>
  <r>
    <x v="3"/>
    <s v="Roy Jones"/>
    <x v="2"/>
    <n v="3946.8152866143132"/>
    <n v="0.75502576432931812"/>
    <x v="1"/>
  </r>
  <r>
    <x v="3"/>
    <s v="CHARLES BOULTON"/>
    <x v="2"/>
    <n v="4764.8815029328898"/>
    <n v="0.9115218315110617"/>
    <x v="1"/>
  </r>
  <r>
    <x v="3"/>
    <s v="RANDY VALPY"/>
    <x v="2"/>
    <n v="3145.8992400000002"/>
    <n v="0.60181052461200002"/>
    <x v="1"/>
  </r>
  <r>
    <x v="3"/>
    <s v="JENNIFER QUONG"/>
    <x v="2"/>
    <n v="2988.9792047855908"/>
    <n v="0.57179172187548355"/>
    <x v="1"/>
  </r>
  <r>
    <x v="3"/>
    <s v="DARREN FAINT"/>
    <x v="2"/>
    <n v="3815.1524866143131"/>
    <n v="0.72983867068931807"/>
    <x v="1"/>
  </r>
  <r>
    <x v="3"/>
    <s v="Ritchie Taylor"/>
    <x v="2"/>
    <n v="3007.0152047855909"/>
    <n v="0.57524200867548347"/>
    <x v="1"/>
  </r>
  <r>
    <x v="3"/>
    <s v="Liene Dunstan"/>
    <x v="2"/>
    <n v="3450.7008047855907"/>
    <n v="0.66011906395548348"/>
    <x v="1"/>
  </r>
  <r>
    <x v="3"/>
    <s v="ARVIN HARIRI"/>
    <x v="2"/>
    <n v="3978.5169657427095"/>
    <n v="0.76109029554658025"/>
    <x v="1"/>
  </r>
  <r>
    <x v="3"/>
    <s v="SUSAN ALLEN"/>
    <x v="2"/>
    <n v="6089.8759887876931"/>
    <n v="1.1649932766550857"/>
    <x v="1"/>
  </r>
  <r>
    <x v="3"/>
    <s v="Tony DaMaia"/>
    <x v="2"/>
    <n v="3282.9660047855909"/>
    <n v="0.62803139671548347"/>
    <x v="1"/>
  </r>
  <r>
    <x v="3"/>
    <s v="Duncan Salt"/>
    <x v="2"/>
    <n v="3613.2879657427097"/>
    <n v="0.69122198784658029"/>
    <x v="1"/>
  </r>
  <r>
    <x v="3"/>
    <s v="CHARLES RUST"/>
    <x v="2"/>
    <n v="3517.4340047855908"/>
    <n v="0.67288512511548348"/>
    <x v="1"/>
  </r>
  <r>
    <x v="3"/>
    <s v="Sasha McIntosh"/>
    <x v="2"/>
    <n v="3301.002004785591"/>
    <n v="0.63148168351548339"/>
    <x v="1"/>
  </r>
  <r>
    <x v="3"/>
    <s v="ALISON BRODIE"/>
    <x v="2"/>
    <n v="2277.1958438284732"/>
    <n v="0.43562756492438692"/>
    <x v="1"/>
  </r>
  <r>
    <x v="3"/>
    <s v="BRETT CURRAH"/>
    <x v="2"/>
    <n v="2890.5194292914507"/>
    <n v="0.55295636682345439"/>
    <x v="1"/>
  </r>
  <r>
    <x v="3"/>
    <s v="Jacqueline Goddard"/>
    <x v="2"/>
    <n v="3946.8152866143132"/>
    <n v="0.75502576432931812"/>
    <x v="1"/>
  </r>
  <r>
    <x v="3"/>
    <s v="Craig Anderson"/>
    <x v="2"/>
    <n v="2958.3180047855913"/>
    <n v="0.56592623431548361"/>
    <x v="1"/>
  </r>
  <r>
    <x v="3"/>
    <s v="Blair Hicken"/>
    <x v="2"/>
    <n v="3268.5372047855908"/>
    <n v="0.62527116727548349"/>
    <x v="1"/>
  </r>
  <r>
    <x v="3"/>
    <s v="Virgil Macera"/>
    <x v="2"/>
    <n v="3689.7318573230768"/>
    <n v="0.70584570430590454"/>
    <x v="1"/>
  </r>
  <r>
    <x v="3"/>
    <s v="DAVE KOWALYK"/>
    <x v="2"/>
    <n v="3394.9136866143135"/>
    <n v="0.64944698824931812"/>
    <x v="1"/>
  </r>
  <r>
    <x v="3"/>
    <s v="Susan Fleming"/>
    <x v="2"/>
    <n v="4704.3272866143134"/>
    <n v="0.89993780992931804"/>
    <x v="1"/>
  </r>
  <r>
    <x v="3"/>
    <s v="MICHAEL &amp; SANDRA NELSON"/>
    <x v="2"/>
    <n v="4066.684257323077"/>
    <n v="0.77795669842590454"/>
    <x v="1"/>
  </r>
  <r>
    <x v="3"/>
    <s v="ANTHONY AMENDOLA"/>
    <x v="2"/>
    <n v="4912.1557020000009"/>
    <n v="0.93969538579260015"/>
    <x v="1"/>
  </r>
  <r>
    <x v="3"/>
    <s v="Andrea Sekine"/>
    <x v="2"/>
    <n v="4524.1454112981546"/>
    <n v="0.86546901718133684"/>
    <x v="1"/>
  </r>
  <r>
    <x v="3"/>
    <s v="Gary Crawford"/>
    <x v="2"/>
    <n v="2994.3900047855909"/>
    <n v="0.57282680791548346"/>
    <x v="1"/>
  </r>
  <r>
    <x v="3"/>
    <s v="Gerry Mraz"/>
    <x v="2"/>
    <n v="3487.2163257427096"/>
    <n v="0.66710448311458037"/>
    <x v="1"/>
  </r>
  <r>
    <x v="3"/>
    <s v="Todd Smith"/>
    <x v="2"/>
    <n v="2994.3900047855909"/>
    <n v="0.57282680791548346"/>
    <x v="1"/>
  </r>
  <r>
    <x v="3"/>
    <s v="Pat Lazenby"/>
    <x v="2"/>
    <n v="3622.003245858461"/>
    <n v="0.69288922093272365"/>
    <x v="1"/>
  </r>
  <r>
    <x v="3"/>
    <s v="DEANE COLLIER"/>
    <x v="2"/>
    <n v="3346.0920047855907"/>
    <n v="0.64010740051548343"/>
    <x v="1"/>
  </r>
  <r>
    <x v="3"/>
    <s v="MARC SPENCER"/>
    <x v="2"/>
    <n v="3724.2093657427095"/>
    <n v="0.71244125166658034"/>
    <x v="1"/>
  </r>
  <r>
    <x v="3"/>
    <s v="Chris Stiefeling"/>
    <x v="2"/>
    <n v="3382.1640047855908"/>
    <n v="0.6470079741154835"/>
    <x v="1"/>
  </r>
  <r>
    <x v="3"/>
    <s v="LEE-ANNE VANNEST"/>
    <x v="2"/>
    <n v="2846.494804785591"/>
    <n v="0.54453445615548346"/>
    <x v="1"/>
  </r>
  <r>
    <x v="3"/>
    <s v="Chris Wilson"/>
    <x v="2"/>
    <n v="4049.9395257427095"/>
    <n v="0.7747534312745803"/>
    <x v="1"/>
  </r>
  <r>
    <x v="3"/>
    <s v="Kyle Miller-Junk"/>
    <x v="2"/>
    <n v="3753.4590573230766"/>
    <n v="0.71803671766590449"/>
    <x v="1"/>
  </r>
  <r>
    <x v="3"/>
    <s v="Tom Johnson"/>
    <x v="2"/>
    <n v="2994.3900047855909"/>
    <n v="0.57282680791548346"/>
    <x v="1"/>
  </r>
  <r>
    <x v="3"/>
    <s v="Mike Webster"/>
    <x v="2"/>
    <n v="3291.984004785591"/>
    <n v="0.62975654011548354"/>
    <x v="1"/>
  </r>
  <r>
    <x v="3"/>
    <s v="Andrew Gubisi"/>
    <x v="2"/>
    <n v="3380.3604047855911"/>
    <n v="0.64666294543548364"/>
    <x v="1"/>
  </r>
  <r>
    <x v="3"/>
    <s v="Dan McKerrall"/>
    <x v="2"/>
    <n v="2864.4332457427099"/>
    <n v="0.54796607991058033"/>
    <x v="1"/>
  </r>
  <r>
    <x v="3"/>
    <s v="FRANK SHERMAN"/>
    <x v="2"/>
    <n v="3450.7008047855907"/>
    <n v="0.66011906395548348"/>
    <x v="1"/>
  </r>
  <r>
    <x v="3"/>
    <s v="Ken Kapalowski"/>
    <x v="2"/>
    <n v="2395.5120038284731"/>
    <n v="0.45826144633238686"/>
    <x v="1"/>
  </r>
  <r>
    <x v="3"/>
    <s v="RON EINDHOVEN"/>
    <x v="2"/>
    <n v="2922.2460047855911"/>
    <n v="0.55902566071548365"/>
    <x v="1"/>
  </r>
  <r>
    <x v="3"/>
    <s v="ALEX CHADYUK"/>
    <x v="2"/>
    <n v="3288.376804785591"/>
    <n v="0.62906648275548349"/>
    <x v="1"/>
  </r>
  <r>
    <x v="3"/>
    <s v="ROBERT SAVELLI"/>
    <x v="2"/>
    <n v="3409.3008057427096"/>
    <n v="0.65219924413858021"/>
    <x v="1"/>
  </r>
  <r>
    <x v="3"/>
    <s v="JEFFERY COWAN"/>
    <x v="2"/>
    <n v="3499.3980047855912"/>
    <n v="0.66943483831548356"/>
    <x v="1"/>
  </r>
  <r>
    <x v="3"/>
    <s v="IAN FLETCHER"/>
    <x v="2"/>
    <n v="3103.5078047855909"/>
    <n v="0.59370104305548355"/>
    <x v="1"/>
  </r>
  <r>
    <x v="3"/>
    <s v="Manuel Lalama"/>
    <x v="2"/>
    <n v="3286.5732047855909"/>
    <n v="0.62872145407548341"/>
    <x v="1"/>
  </r>
  <r>
    <x v="3"/>
    <s v="Paul Parkinson"/>
    <x v="2"/>
    <n v="5042.345108787692"/>
    <n v="0.96460061931108543"/>
    <x v="1"/>
  </r>
  <r>
    <x v="3"/>
    <s v="Kathleen Hansen"/>
    <x v="2"/>
    <n v="2994.3900047855909"/>
    <n v="0.57282680791548346"/>
    <x v="1"/>
  </r>
  <r>
    <x v="3"/>
    <s v="Tony Featherstone"/>
    <x v="2"/>
    <n v="3374.9496047855905"/>
    <n v="0.64562785939548339"/>
    <x v="1"/>
  </r>
  <r>
    <x v="3"/>
    <s v="Lance Edwards"/>
    <x v="2"/>
    <n v="2994.3900047855909"/>
    <n v="0.57282680791548346"/>
    <x v="1"/>
  </r>
  <r>
    <x v="3"/>
    <s v="PAUL COMEAU"/>
    <x v="2"/>
    <n v="3286.5732047855909"/>
    <n v="0.62872145407548341"/>
    <x v="1"/>
  </r>
  <r>
    <x v="3"/>
    <s v="SAMRA BARI"/>
    <x v="2"/>
    <n v="3241.4832047855907"/>
    <n v="0.62009573707548338"/>
    <x v="1"/>
  </r>
  <r>
    <x v="3"/>
    <s v="Brad Fischer"/>
    <x v="2"/>
    <n v="3712.7981866143132"/>
    <n v="0.71025829309931809"/>
    <x v="1"/>
  </r>
  <r>
    <x v="3"/>
    <s v="ALBERT VAN NIEUWKOOP"/>
    <x v="2"/>
    <n v="5044.7542835194672"/>
    <n v="0.96506149443727396"/>
    <x v="1"/>
  </r>
  <r>
    <x v="3"/>
    <s v="Linda Saltmarsh"/>
    <x v="2"/>
    <n v="3593.2680057427096"/>
    <n v="0.6873921694985804"/>
    <x v="1"/>
  </r>
  <r>
    <x v="3"/>
    <s v="Richard Young"/>
    <x v="2"/>
    <n v="5042.345108787692"/>
    <n v="0.96460061931108543"/>
    <x v="1"/>
  </r>
  <r>
    <x v="3"/>
    <s v="Nancy McKay"/>
    <x v="2"/>
    <n v="2994.3900047855909"/>
    <n v="0.57282680791548346"/>
    <x v="1"/>
  </r>
  <r>
    <x v="3"/>
    <s v="GREG MILBORROW"/>
    <x v="2"/>
    <n v="5354.0071887876929"/>
    <n v="1.0242215752150856"/>
    <x v="1"/>
  </r>
  <r>
    <x v="3"/>
    <s v="J. Marsman"/>
    <x v="2"/>
    <n v="3513.8268047855909"/>
    <n v="0.67219506775548343"/>
    <x v="1"/>
  </r>
  <r>
    <x v="3"/>
    <s v="Karen Mans"/>
    <x v="2"/>
    <n v="3874.6712866143134"/>
    <n v="0.74122461712931809"/>
    <x v="1"/>
  </r>
  <r>
    <x v="3"/>
    <s v="Destiny Garrafa"/>
    <x v="2"/>
    <n v="3923.7640090385239"/>
    <n v="0.75061605492906958"/>
    <x v="1"/>
  </r>
  <r>
    <x v="3"/>
    <s v="Nick Pearce"/>
    <x v="2"/>
    <n v="3382.1640047855908"/>
    <n v="0.6470079741154835"/>
    <x v="1"/>
  </r>
  <r>
    <x v="3"/>
    <s v="David Vassel"/>
    <x v="2"/>
    <n v="6073.1133218557279"/>
    <n v="1.1617865784710006"/>
    <x v="1"/>
  </r>
  <r>
    <x v="3"/>
    <s v="THERESA WILSON"/>
    <x v="2"/>
    <n v="2471.9846438284731"/>
    <n v="0.47289066236438687"/>
    <x v="1"/>
  </r>
  <r>
    <x v="3"/>
    <s v="SASCHA/LISA VON NICKISCH/PITMAN"/>
    <x v="2"/>
    <n v="2366.6544038284733"/>
    <n v="0.45274098745238689"/>
    <x v="1"/>
  </r>
  <r>
    <x v="3"/>
    <s v="Ashtiani Rasouli"/>
    <x v="2"/>
    <n v="3389.3784047855911"/>
    <n v="0.64838808883548349"/>
    <x v="1"/>
  </r>
  <r>
    <x v="3"/>
    <s v="BRYAN JONES"/>
    <x v="2"/>
    <n v="2864.530804785591"/>
    <n v="0.54798474295548349"/>
    <x v="1"/>
  </r>
  <r>
    <x v="3"/>
    <s v="JAMES KERNAGHAN"/>
    <x v="2"/>
    <n v="5507.6739087876931"/>
    <n v="1.0536180187510855"/>
    <x v="1"/>
  </r>
  <r>
    <x v="3"/>
    <s v="JEFF MCMASTER"/>
    <x v="2"/>
    <n v="3967.6953657427093"/>
    <n v="0.75902012346658021"/>
    <x v="1"/>
  </r>
  <r>
    <x v="3"/>
    <s v="S DIMANIS"/>
    <x v="2"/>
    <n v="3463.3800573230765"/>
    <n v="0.6625446049659045"/>
    <x v="1"/>
  </r>
  <r>
    <x v="3"/>
    <s v="D PETCH"/>
    <x v="2"/>
    <n v="1719.3692866143133"/>
    <n v="0.32891534452931809"/>
    <x v="1"/>
  </r>
  <r>
    <x v="3"/>
    <s v="P MCGINLEY"/>
    <x v="2"/>
    <n v="349.03512669982831"/>
    <n v="6.6770419737677153E-2"/>
    <x v="1"/>
  </r>
  <r>
    <x v="3"/>
    <s v="C HAGGE"/>
    <x v="2"/>
    <n v="1106.0208047855908"/>
    <n v="0.21158177995548352"/>
    <x v="1"/>
  </r>
  <r>
    <x v="3"/>
    <s v="R BURWOOD"/>
    <x v="2"/>
    <n v="1611.5551266998284"/>
    <n v="0.30829049573767714"/>
    <x v="1"/>
  </r>
  <r>
    <x v="3"/>
    <s v="C SOGUKSUBASI"/>
    <x v="2"/>
    <n v="2770.1049657427097"/>
    <n v="0.52992107994658033"/>
    <x v="1"/>
  </r>
  <r>
    <x v="3"/>
    <s v="IVANA OVERTON"/>
    <x v="2"/>
    <n v="1151.110804785591"/>
    <n v="0.22020749695548353"/>
    <x v="1"/>
  </r>
  <r>
    <x v="3"/>
    <s v="L SHEARER"/>
    <x v="2"/>
    <n v="2116.6448399999999"/>
    <n v="0.40491415789199997"/>
    <x v="1"/>
  </r>
  <r>
    <x v="3"/>
    <s v="P HESS"/>
    <x v="2"/>
    <n v="3990.8395938461517"/>
    <n v="0.76344761430276886"/>
    <x v="1"/>
  </r>
  <r>
    <x v="3"/>
    <s v=" KEN CULLUM"/>
    <x v="2"/>
    <n v="1555.5197946457251"/>
    <n v="0.29757093671572721"/>
    <x v="1"/>
  </r>
  <r>
    <x v="3"/>
    <s v="AUBREY BEERS"/>
    <x v="2"/>
    <n v="3378.5568047855909"/>
    <n v="0.64631791675548356"/>
    <x v="1"/>
  </r>
  <r>
    <x v="3"/>
    <s v="JANE GNOCATO"/>
    <x v="2"/>
    <n v="4325.4043029328895"/>
    <n v="0.82744984315106163"/>
    <x v="1"/>
  </r>
  <r>
    <x v="3"/>
    <s v="CATHY MACGOWAN"/>
    <x v="2"/>
    <n v="3077.4384057427101"/>
    <n v="0.58871396701858036"/>
    <x v="1"/>
  </r>
  <r>
    <x v="3"/>
    <s v="DEREK POWER"/>
    <x v="2"/>
    <n v="3713.549686614313"/>
    <n v="0.71040205504931808"/>
    <x v="1"/>
  </r>
  <r>
    <x v="3"/>
    <s v="PETER WOLFRAIM"/>
    <x v="2"/>
    <n v="3077.4384057427101"/>
    <n v="0.58871396701858036"/>
    <x v="1"/>
  </r>
  <r>
    <x v="3"/>
    <s v="DONNA WILSON"/>
    <x v="2"/>
    <n v="3774.3494457427096"/>
    <n v="0.72203304897058029"/>
    <x v="1"/>
  </r>
  <r>
    <x v="3"/>
    <s v="GINO SAULLO"/>
    <x v="2"/>
    <n v="4895.7904866998288"/>
    <n v="0.93656472010567715"/>
    <x v="1"/>
  </r>
  <r>
    <x v="3"/>
    <s v="GLENN WALLACE"/>
    <x v="2"/>
    <n v="2605.3356514664447"/>
    <n v="0.49840071012553078"/>
    <x v="1"/>
  </r>
  <r>
    <x v="3"/>
    <s v=" MATTHEW LEBELLE"/>
    <x v="2"/>
    <n v="1788.0595238284734"/>
    <n v="0.34205578690838695"/>
    <x v="1"/>
  </r>
  <r>
    <x v="3"/>
    <s v="CAROL WOOD"/>
    <x v="2"/>
    <n v="2433.5980238284733"/>
    <n v="0.46554730195838689"/>
    <x v="1"/>
  </r>
  <r>
    <x v="3"/>
    <s v="BOZEK JOHN"/>
    <x v="2"/>
    <n v="5937.5503702523065"/>
    <n v="1.1358533858292661"/>
    <x v="1"/>
  </r>
  <r>
    <x v="3"/>
    <s v="HAYWARD DAVID"/>
    <x v="2"/>
    <n v="2392.8592768070325"/>
    <n v="0.45775397965318526"/>
    <x v="1"/>
  </r>
  <r>
    <x v="3"/>
    <s v="ANTHONY DEPAULO"/>
    <x v="2"/>
    <n v="2027.9903319685882"/>
    <n v="0.38795455050559091"/>
    <x v="1"/>
  </r>
  <r>
    <x v="3"/>
    <s v="MACPHERSON JEN"/>
    <x v="2"/>
    <n v="2667.1869047855912"/>
    <n v="0.51023285488548353"/>
    <x v="1"/>
  </r>
  <r>
    <x v="3"/>
    <s v="KEVIN SCULLION"/>
    <x v="2"/>
    <n v="2933.4660357427097"/>
    <n v="0.5611720526375803"/>
    <x v="1"/>
  </r>
  <r>
    <x v="3"/>
    <s v="NICHOL CAROL"/>
    <x v="2"/>
    <n v="1097.8218038284735"/>
    <n v="0.21001331107238694"/>
    <x v="1"/>
  </r>
  <r>
    <x v="3"/>
    <s v="ANGELA VERGEER"/>
    <x v="2"/>
    <n v="3391.3064866143136"/>
    <n v="0.64875693088931807"/>
    <x v="1"/>
  </r>
  <r>
    <x v="3"/>
    <s v="PAUL OSBORNE"/>
    <x v="2"/>
    <n v="2909.6208047855907"/>
    <n v="0.55661045995548342"/>
    <x v="1"/>
  </r>
  <r>
    <x v="3"/>
    <s v="CHENG JIA"/>
    <x v="2"/>
    <n v="4901.9551029328886"/>
    <n v="0.93774401119106165"/>
    <x v="1"/>
  </r>
  <r>
    <x v="3"/>
    <s v="ESTHER KONINGSBERG "/>
    <x v="2"/>
    <n v="2643.6873638284733"/>
    <n v="0.50573739270038687"/>
    <x v="1"/>
  </r>
  <r>
    <x v="3"/>
    <s v="SHAUN GUEST"/>
    <x v="2"/>
    <n v="3328.0560047855906"/>
    <n v="0.6366571137154835"/>
    <x v="1"/>
  </r>
  <r>
    <x v="3"/>
    <s v="CRAIG MUTCH"/>
    <x v="2"/>
    <n v="2969.139604785591"/>
    <n v="0.56799640639548343"/>
    <x v="1"/>
  </r>
  <r>
    <x v="3"/>
    <s v="SYED HASHMI"/>
    <x v="2"/>
    <n v="2560.000323828473"/>
    <n v="0.48972806194838686"/>
    <x v="1"/>
  </r>
  <r>
    <x v="3"/>
    <s v="James Mair"/>
    <x v="2"/>
    <n v="1974.1910438284735"/>
    <n v="0.37766274668438699"/>
    <x v="1"/>
  </r>
  <r>
    <x v="3"/>
    <s v="B GAMBRELL"/>
    <x v="2"/>
    <n v="4219.1820687876925"/>
    <n v="0.80712952975908558"/>
    <x v="1"/>
  </r>
  <r>
    <x v="3"/>
    <s v="SHAUNI NAYAR"/>
    <x v="2"/>
    <n v="3232.4652047855907"/>
    <n v="0.61837059367548353"/>
    <x v="1"/>
  </r>
  <r>
    <x v="3"/>
    <s v="NICOLA BOOTH"/>
    <x v="2"/>
    <n v="2378.8360828713548"/>
    <n v="0.45507134265329019"/>
    <x v="1"/>
  </r>
  <r>
    <x v="3"/>
    <s v="CHRIS DEVRIES"/>
    <x v="2"/>
    <n v="1220.8834823927959"/>
    <n v="0.23355501018174185"/>
    <x v="1"/>
  </r>
  <r>
    <x v="3"/>
    <s v="JANET HENSCHEL"/>
    <x v="2"/>
    <n v="4025.0498457427093"/>
    <n v="0.76999203549058026"/>
    <x v="1"/>
  </r>
  <r>
    <x v="3"/>
    <s v="ROB ELICH"/>
    <x v="2"/>
    <n v="3574.5105657427098"/>
    <n v="0.68380387122658037"/>
    <x v="1"/>
  </r>
  <r>
    <x v="3"/>
    <s v="DEBBIE FAZIO"/>
    <x v="2"/>
    <n v="2134.7419827915955"/>
    <n v="0.40837614130803224"/>
    <x v="1"/>
  </r>
  <r>
    <x v="3"/>
    <s v="KEVIN GRAHAM"/>
    <x v="2"/>
    <n v="3437.4369657427096"/>
    <n v="0.6575816915465803"/>
    <x v="1"/>
  </r>
  <r>
    <x v="3"/>
    <s v="JAMES (JIM) VERT"/>
    <x v="2"/>
    <n v="2659.3713047855908"/>
    <n v="0.50873773060548344"/>
    <x v="1"/>
  </r>
  <r>
    <x v="3"/>
    <s v="SARAH TAYLOR"/>
    <x v="2"/>
    <n v="4168.2071866143133"/>
    <n v="0.79737803479931801"/>
    <x v="1"/>
  </r>
  <r>
    <x v="3"/>
    <s v="BETSY BISHOP"/>
    <x v="2"/>
    <n v="6203.856793846151"/>
    <n v="1.1867978046627685"/>
    <x v="1"/>
  </r>
  <r>
    <x v="3"/>
    <s v="DEJAN ZIVKOVIC"/>
    <x v="2"/>
    <n v="2260.5120000000002"/>
    <n v="0.43243594559999998"/>
    <x v="1"/>
  </r>
  <r>
    <x v="3"/>
    <s v="DOUG BASKOTT"/>
    <x v="2"/>
    <n v="3625.2359999999999"/>
    <n v="0.69350764679999999"/>
    <x v="1"/>
  </r>
  <r>
    <x v="3"/>
    <s v="BRIAN MORRIS"/>
    <x v="2"/>
    <n v="3651.288"/>
    <n v="0.69849139439999997"/>
    <x v="1"/>
  </r>
  <r>
    <x v="3"/>
    <s v="ANGELA RAINEY"/>
    <x v="2"/>
    <n v="3277.5419999999999"/>
    <n v="0.62699378459999999"/>
    <x v="1"/>
  </r>
  <r>
    <x v="3"/>
    <s v="MARILYN JARMAN"/>
    <x v="2"/>
    <n v="2206.404"/>
    <n v="0.42208508519999999"/>
    <x v="1"/>
  </r>
  <r>
    <x v="3"/>
    <s v="NICK VACCARIELLO"/>
    <x v="2"/>
    <n v="2416.9147238284731"/>
    <n v="0.46235578666838684"/>
    <x v="1"/>
  </r>
  <r>
    <x v="3"/>
    <s v="JOHN MOSCHINI"/>
    <x v="2"/>
    <n v="3805.7320857427094"/>
    <n v="0.72803654800258033"/>
    <x v="1"/>
  </r>
  <r>
    <x v="3"/>
    <s v="STEVEN BOARD"/>
    <x v="2"/>
    <n v="3275.2933257427098"/>
    <n v="0.62656361321458043"/>
    <x v="1"/>
  </r>
  <r>
    <x v="3"/>
    <s v="LARRY FISHER"/>
    <x v="2"/>
    <n v="1543.08"/>
    <n v="0.29519120399999998"/>
    <x v="1"/>
  </r>
  <r>
    <x v="3"/>
    <s v="GINO GELYANA"/>
    <x v="2"/>
    <n v="1502.5072529909951"/>
    <n v="0.28742963749717737"/>
    <x v="1"/>
  </r>
  <r>
    <x v="3"/>
    <s v="TAMMY CARE"/>
    <x v="2"/>
    <n v="470.48928127615784"/>
    <n v="9.0004599508129002E-2"/>
    <x v="1"/>
  </r>
  <r>
    <x v="3"/>
    <s v="ROBERT DUBE"/>
    <x v="2"/>
    <n v="295.41492191423652"/>
    <n v="5.6512874562193435E-2"/>
    <x v="1"/>
  </r>
  <r>
    <x v="3"/>
    <s v="JUSTIN GASPINI"/>
    <x v="2"/>
    <n v="1567.1279999999999"/>
    <n v="0.29979158639999998"/>
    <x v="1"/>
  </r>
  <r>
    <x v="3"/>
    <s v="G."/>
    <x v="2"/>
    <n v="2938.6255200000001"/>
    <n v="0.56215906197599996"/>
    <x v="1"/>
  </r>
  <r>
    <x v="3"/>
    <s v="A. PRICE"/>
    <x v="2"/>
    <n v="1647.09762"/>
    <n v="0.31508977470599997"/>
    <x v="1"/>
  </r>
  <r>
    <x v="3"/>
    <s v="CHARLES &amp; ANITA LEBER"/>
    <x v="2"/>
    <n v="3420.0396047855875"/>
    <n v="0.65425357639548276"/>
    <x v="1"/>
  </r>
  <r>
    <x v="3"/>
    <s v="LUCAS &amp; CLAIRE SHEFFIELD"/>
    <x v="2"/>
    <n v="3254.1084047855911"/>
    <n v="0.62251093783548361"/>
    <x v="1"/>
  </r>
  <r>
    <x v="3"/>
    <s v="DAN JONES"/>
    <x v="2"/>
    <n v="3346.0888199999999"/>
    <n v="0.6401067912659999"/>
    <x v="1"/>
  </r>
  <r>
    <x v="3"/>
    <s v="STEVE WICK"/>
    <x v="2"/>
    <n v="494.60040478559108"/>
    <n v="9.461705743548357E-2"/>
    <x v="1"/>
  </r>
  <r>
    <x v="3"/>
    <s v="DAN DUNCAN"/>
    <x v="2"/>
    <n v="2965.5324047855911"/>
    <n v="0.5673063490354836"/>
    <x v="1"/>
  </r>
  <r>
    <x v="3"/>
    <s v="JOHN GREVEN"/>
    <x v="2"/>
    <n v="2441.6841638284732"/>
    <n v="0.46709418054038693"/>
    <x v="1"/>
  </r>
  <r>
    <x v="3"/>
    <s v="MARK EDWARDS"/>
    <x v="2"/>
    <n v="4100.8010457427099"/>
    <n v="0.78448324005058034"/>
    <x v="1"/>
  </r>
  <r>
    <x v="3"/>
    <s v="MARK GILLIES"/>
    <x v="2"/>
    <n v="3609.9020023463113"/>
    <n v="0.69057425304884934"/>
    <x v="1"/>
  </r>
  <r>
    <x v="3"/>
    <s v="ROY FRIELL"/>
    <x v="2"/>
    <n v="2951.1036047855905"/>
    <n v="0.5645461195954834"/>
    <x v="1"/>
  </r>
  <r>
    <x v="3"/>
    <s v="WILLIAM SLAATS"/>
    <x v="2"/>
    <n v="3432.7892866143134"/>
    <n v="0.65669259052931817"/>
    <x v="1"/>
  </r>
  <r>
    <x v="3"/>
    <s v="PAUL KELLY"/>
    <x v="2"/>
    <n v="2714.8320047855909"/>
    <n v="0.51934736251548352"/>
    <x v="1"/>
  </r>
  <r>
    <x v="3"/>
    <s v="CLAUDE SEGUIN"/>
    <x v="2"/>
    <n v="2595.7944047855913"/>
    <n v="0.49657546963548355"/>
    <x v="1"/>
  </r>
  <r>
    <x v="3"/>
    <s v="JAMES COMFORT"/>
    <x v="2"/>
    <n v="3774.3494457427096"/>
    <n v="0.72203304897058029"/>
    <x v="1"/>
  </r>
  <r>
    <x v="3"/>
    <s v="BOB SEPHTON"/>
    <x v="2"/>
    <n v="4533.8166573230765"/>
    <n v="0.86731912654590448"/>
    <x v="1"/>
  </r>
  <r>
    <x v="3"/>
    <s v="DONNA HOOK"/>
    <x v="2"/>
    <n v="4353.0937039371747"/>
    <n v="0.83274682556318158"/>
    <x v="1"/>
  </r>
  <r>
    <x v="3"/>
    <s v="RICHARD BOSSY"/>
    <x v="2"/>
    <n v="3400.2000047855909"/>
    <n v="0.65045826091548353"/>
    <x v="1"/>
  </r>
  <r>
    <x v="3"/>
    <s v="MARLENE LINE"/>
    <x v="2"/>
    <n v="2996.9593406318641"/>
    <n v="0.57331832186287557"/>
    <x v="1"/>
  </r>
  <r>
    <x v="3"/>
    <s v="JAMES DOWLING"/>
    <x v="2"/>
    <n v="2575.8720038284728"/>
    <n v="0.49276431433238688"/>
    <x v="1"/>
  </r>
  <r>
    <x v="3"/>
    <s v="STAMATINA KOUTSOGIORGAS"/>
    <x v="2"/>
    <n v="2826.6552047855912"/>
    <n v="0.54073914067548356"/>
    <x v="1"/>
  </r>
  <r>
    <x v="3"/>
    <s v="SRIDHAR VENKATACHALAM"/>
    <x v="2"/>
    <n v="3848.6577657427092"/>
    <n v="0.73624823058658029"/>
    <x v="1"/>
  </r>
  <r>
    <x v="3"/>
    <s v="RON CONNORS"/>
    <x v="2"/>
    <n v="3517.4340047855908"/>
    <n v="0.67288512511548348"/>
    <x v="1"/>
  </r>
  <r>
    <x v="3"/>
    <s v="REMI PALETTA"/>
    <x v="2"/>
    <n v="3448.2585657427098"/>
    <n v="0.65965186362658035"/>
    <x v="1"/>
  </r>
  <r>
    <x v="3"/>
    <s v="MARK MACKLIN"/>
    <x v="2"/>
    <n v="4902.830983937175"/>
    <n v="0.9379115672271815"/>
    <x v="1"/>
  </r>
  <r>
    <x v="4"/>
    <s v="GWL Realty Advisors (Vertica ITF)"/>
    <x v="3"/>
    <n v="13142.640539737338"/>
    <n v="1.7149847194239736"/>
    <x v="2"/>
  </r>
  <r>
    <x v="4"/>
    <s v="COSTCO WHOLESALE LTD"/>
    <x v="2"/>
    <n v="65333.669668554678"/>
    <n v="2.9020556650926546"/>
    <x v="2"/>
  </r>
  <r>
    <x v="4"/>
    <s v="Ivanhoe Cambridge Inc."/>
    <x v="2"/>
    <n v="65333.669668554678"/>
    <n v="2.9020556650926546"/>
    <x v="2"/>
  </r>
  <r>
    <x v="4"/>
    <s v="Ivanhoe Cambridge Inc."/>
    <x v="2"/>
    <n v="65333.669668554678"/>
    <n v="2.9020556650926546"/>
    <x v="2"/>
  </r>
  <r>
    <x v="4"/>
    <s v="Longos Brothers Fruit Markets"/>
    <x v="2"/>
    <n v="65333.669668554678"/>
    <n v="2.9020556650926546"/>
    <x v="2"/>
  </r>
  <r>
    <x v="4"/>
    <s v="Burlington Golf &amp; Country Club"/>
    <x v="2"/>
    <n v="65333.669668554678"/>
    <n v="2.9020556650926546"/>
    <x v="2"/>
  </r>
  <r>
    <x v="5"/>
    <n v="0"/>
    <x v="3"/>
    <n v="68010.226361884692"/>
    <n v="4.0776249892883509"/>
    <x v="1"/>
  </r>
  <r>
    <x v="5"/>
    <n v="0"/>
    <x v="3"/>
    <n v="15690.068134771474"/>
    <n v="0.9866100663381161"/>
    <x v="1"/>
  </r>
  <r>
    <x v="5"/>
    <n v="0"/>
    <x v="3"/>
    <n v="430981.97295178392"/>
    <n v="27.553723086385187"/>
    <x v="1"/>
  </r>
  <r>
    <x v="5"/>
    <n v="0"/>
    <x v="2"/>
    <n v="707094.57256121712"/>
    <n v="48.400205546733226"/>
    <x v="1"/>
  </r>
  <r>
    <x v="5"/>
    <n v="0"/>
    <x v="2"/>
    <n v="5452443.6995855635"/>
    <n v="365.55483271090009"/>
    <x v="1"/>
  </r>
  <r>
    <x v="5"/>
    <n v="0"/>
    <x v="2"/>
    <n v="5586360.4526328193"/>
    <n v="387.96839426015174"/>
    <x v="1"/>
  </r>
  <r>
    <x v="6"/>
    <s v="Interrent IIP / CLV Group"/>
    <x v="3"/>
    <n v="12650.298569999999"/>
    <n v="0"/>
    <x v="2"/>
  </r>
  <r>
    <x v="6"/>
    <s v="Longo's"/>
    <x v="2"/>
    <n v="10589.82847231851"/>
    <n v="15.088104831206721"/>
    <x v="2"/>
  </r>
  <r>
    <x v="7"/>
    <n v="0"/>
    <x v="3"/>
    <n v="988.56"/>
    <n v="0.30599999999999999"/>
    <x v="1"/>
  </r>
  <r>
    <x v="7"/>
    <n v="0"/>
    <x v="3"/>
    <n v="988.56"/>
    <n v="0.30599999999999999"/>
    <x v="1"/>
  </r>
  <r>
    <x v="7"/>
    <n v="0"/>
    <x v="3"/>
    <n v="956.76"/>
    <n v="0.26600000000000001"/>
    <x v="1"/>
  </r>
  <r>
    <x v="7"/>
    <n v="0"/>
    <x v="3"/>
    <n v="956.76"/>
    <n v="0.26600000000000001"/>
    <x v="1"/>
  </r>
  <r>
    <x v="7"/>
    <n v="0"/>
    <x v="3"/>
    <n v="956.76"/>
    <n v="0.26600000000000001"/>
    <x v="1"/>
  </r>
  <r>
    <x v="7"/>
    <n v="0"/>
    <x v="3"/>
    <n v="988.56"/>
    <n v="0.30599999999999999"/>
    <x v="1"/>
  </r>
  <r>
    <x v="7"/>
    <n v="0"/>
    <x v="3"/>
    <n v="956.76"/>
    <n v="0.26600000000000001"/>
    <x v="1"/>
  </r>
  <r>
    <x v="7"/>
    <n v="0"/>
    <x v="3"/>
    <n v="31.8"/>
    <n v="0.04"/>
    <x v="1"/>
  </r>
  <r>
    <x v="7"/>
    <n v="0"/>
    <x v="3"/>
    <n v="988.56"/>
    <n v="0.30599999999999999"/>
    <x v="1"/>
  </r>
  <r>
    <x v="7"/>
    <n v="0"/>
    <x v="3"/>
    <n v="956.76"/>
    <n v="0.26600000000000001"/>
    <x v="1"/>
  </r>
  <r>
    <x v="7"/>
    <n v="0"/>
    <x v="3"/>
    <n v="956.76"/>
    <n v="0.2660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1665349 Ontario Inc."/>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0"/>
    <n v="0"/>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1056.44"/>
    <n v="0.28489999999999999"/>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53.55"/>
    <n v="5.2499999999999998E-2"/>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53.55"/>
    <n v="5.2499999999999998E-2"/>
    <x v="1"/>
  </r>
  <r>
    <x v="7"/>
    <n v="0"/>
    <x v="2"/>
    <n v="53.55"/>
    <n v="5.2499999999999998E-2"/>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s v="Starfish Learning"/>
    <x v="2"/>
    <n v="0"/>
    <n v="0"/>
    <x v="3"/>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0"/>
    <n v="0"/>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1056.44"/>
    <n v="0.28489999999999999"/>
    <x v="1"/>
  </r>
  <r>
    <x v="7"/>
    <n v="0"/>
    <x v="2"/>
    <n v="53.55"/>
    <n v="5.2499999999999998E-2"/>
    <x v="1"/>
  </r>
  <r>
    <x v="7"/>
    <n v="0"/>
    <x v="2"/>
    <n v="53.55"/>
    <n v="5.2499999999999998E-2"/>
    <x v="1"/>
  </r>
  <r>
    <x v="7"/>
    <n v="0"/>
    <x v="2"/>
    <n v="53.55"/>
    <n v="5.2499999999999998E-2"/>
    <x v="1"/>
  </r>
  <r>
    <x v="7"/>
    <n v="0"/>
    <x v="2"/>
    <n v="1109.99"/>
    <n v="0.33739999999999998"/>
    <x v="1"/>
  </r>
  <r>
    <x v="7"/>
    <n v="0"/>
    <x v="2"/>
    <n v="0"/>
    <n v="0"/>
    <x v="1"/>
  </r>
  <r>
    <x v="7"/>
    <n v="0"/>
    <x v="2"/>
    <n v="1056.44"/>
    <n v="0.28489999999999999"/>
    <x v="1"/>
  </r>
  <r>
    <x v="7"/>
    <n v="0"/>
    <x v="2"/>
    <n v="1109.99"/>
    <n v="0.33739999999999998"/>
    <x v="1"/>
  </r>
  <r>
    <x v="7"/>
    <n v="0"/>
    <x v="2"/>
    <n v="0"/>
    <n v="0"/>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53.55"/>
    <n v="5.2499999999999998E-2"/>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0"/>
    <n v="0"/>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0"/>
    <n v="0"/>
    <x v="1"/>
  </r>
  <r>
    <x v="7"/>
    <n v="0"/>
    <x v="2"/>
    <n v="0"/>
    <n v="0"/>
    <x v="1"/>
  </r>
  <r>
    <x v="7"/>
    <n v="0"/>
    <x v="2"/>
    <n v="0"/>
    <n v="0"/>
    <x v="1"/>
  </r>
  <r>
    <x v="7"/>
    <n v="0"/>
    <x v="2"/>
    <n v="0"/>
    <n v="0"/>
    <x v="1"/>
  </r>
  <r>
    <x v="7"/>
    <n v="0"/>
    <x v="2"/>
    <n v="1109.99"/>
    <n v="0.33739999999999998"/>
    <x v="1"/>
  </r>
  <r>
    <x v="7"/>
    <n v="0"/>
    <x v="2"/>
    <n v="1109.99"/>
    <n v="0.33739999999999998"/>
    <x v="1"/>
  </r>
  <r>
    <x v="7"/>
    <n v="0"/>
    <x v="2"/>
    <n v="53.55"/>
    <n v="5.2499999999999998E-2"/>
    <x v="1"/>
  </r>
  <r>
    <x v="7"/>
    <n v="0"/>
    <x v="2"/>
    <n v="0"/>
    <n v="0"/>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056.44"/>
    <n v="0.28489999999999999"/>
    <x v="1"/>
  </r>
  <r>
    <x v="7"/>
    <n v="0"/>
    <x v="2"/>
    <n v="53.55"/>
    <n v="5.2499999999999998E-2"/>
    <x v="1"/>
  </r>
  <r>
    <x v="7"/>
    <n v="0"/>
    <x v="2"/>
    <n v="1056.44"/>
    <n v="0.28489999999999999"/>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0"/>
    <n v="0"/>
    <x v="1"/>
  </r>
  <r>
    <x v="7"/>
    <n v="0"/>
    <x v="2"/>
    <n v="53.55"/>
    <n v="5.2499999999999998E-2"/>
    <x v="1"/>
  </r>
  <r>
    <x v="7"/>
    <n v="0"/>
    <x v="2"/>
    <n v="0"/>
    <n v="0"/>
    <x v="1"/>
  </r>
  <r>
    <x v="7"/>
    <n v="0"/>
    <x v="2"/>
    <n v="1109.99"/>
    <n v="0.33739999999999998"/>
    <x v="1"/>
  </r>
  <r>
    <x v="7"/>
    <n v="0"/>
    <x v="2"/>
    <n v="1109.99"/>
    <n v="0.33739999999999998"/>
    <x v="1"/>
  </r>
  <r>
    <x v="7"/>
    <n v="0"/>
    <x v="2"/>
    <n v="0"/>
    <n v="0"/>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0"/>
    <n v="0"/>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0"/>
    <n v="0"/>
    <x v="1"/>
  </r>
  <r>
    <x v="7"/>
    <n v="0"/>
    <x v="2"/>
    <n v="0"/>
    <n v="0"/>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0"/>
    <n v="0"/>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056.44"/>
    <n v="0.28489999999999999"/>
    <x v="1"/>
  </r>
  <r>
    <x v="7"/>
    <n v="0"/>
    <x v="2"/>
    <n v="53.55"/>
    <n v="5.2499999999999998E-2"/>
    <x v="1"/>
  </r>
  <r>
    <x v="7"/>
    <n v="0"/>
    <x v="2"/>
    <n v="53.55"/>
    <n v="5.2499999999999998E-2"/>
    <x v="1"/>
  </r>
  <r>
    <x v="7"/>
    <n v="0"/>
    <x v="2"/>
    <n v="1056.44"/>
    <n v="0.28489999999999999"/>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1109.99"/>
    <n v="0.33739999999999998"/>
    <x v="1"/>
  </r>
  <r>
    <x v="7"/>
    <s v="Community Living Burlington"/>
    <x v="2"/>
    <n v="1056.44"/>
    <n v="0.28489999999999999"/>
    <x v="1"/>
  </r>
  <r>
    <x v="7"/>
    <n v="0"/>
    <x v="2"/>
    <n v="53.55"/>
    <n v="5.2499999999999998E-2"/>
    <x v="1"/>
  </r>
  <r>
    <x v="7"/>
    <n v="0"/>
    <x v="2"/>
    <n v="0"/>
    <n v="0"/>
    <x v="1"/>
  </r>
  <r>
    <x v="7"/>
    <n v="0"/>
    <x v="2"/>
    <n v="53.55"/>
    <n v="5.2499999999999998E-2"/>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s v="ABW Halton ClimateCare"/>
    <x v="2"/>
    <n v="1109.99"/>
    <n v="0.33739999999999998"/>
    <x v="1"/>
  </r>
  <r>
    <x v="7"/>
    <n v="0"/>
    <x v="2"/>
    <n v="53.55"/>
    <n v="5.2499999999999998E-2"/>
    <x v="1"/>
  </r>
  <r>
    <x v="7"/>
    <n v="0"/>
    <x v="2"/>
    <n v="1109.99"/>
    <n v="0.33739999999999998"/>
    <x v="1"/>
  </r>
  <r>
    <x v="7"/>
    <n v="0"/>
    <x v="2"/>
    <n v="0"/>
    <n v="0"/>
    <x v="1"/>
  </r>
  <r>
    <x v="7"/>
    <n v="0"/>
    <x v="2"/>
    <n v="53.55"/>
    <n v="5.2499999999999998E-2"/>
    <x v="1"/>
  </r>
  <r>
    <x v="7"/>
    <n v="0"/>
    <x v="2"/>
    <n v="1109.99"/>
    <n v="0.33739999999999998"/>
    <x v="1"/>
  </r>
  <r>
    <x v="7"/>
    <n v="0"/>
    <x v="2"/>
    <n v="1109.99"/>
    <n v="0.33739999999999998"/>
    <x v="1"/>
  </r>
  <r>
    <x v="7"/>
    <n v="0"/>
    <x v="2"/>
    <n v="0"/>
    <n v="0"/>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056.44"/>
    <n v="0.28489999999999999"/>
    <x v="1"/>
  </r>
  <r>
    <x v="7"/>
    <n v="0"/>
    <x v="2"/>
    <n v="53.55"/>
    <n v="5.2499999999999998E-2"/>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0"/>
    <n v="0"/>
    <x v="1"/>
  </r>
  <r>
    <x v="7"/>
    <n v="0"/>
    <x v="2"/>
    <n v="53.55"/>
    <n v="5.2499999999999998E-2"/>
    <x v="1"/>
  </r>
  <r>
    <x v="7"/>
    <n v="0"/>
    <x v="2"/>
    <n v="1109.99"/>
    <n v="0.33739999999999998"/>
    <x v="1"/>
  </r>
  <r>
    <x v="7"/>
    <n v="0"/>
    <x v="2"/>
    <n v="1109.99"/>
    <n v="0.33739999999999998"/>
    <x v="1"/>
  </r>
  <r>
    <x v="7"/>
    <n v="0"/>
    <x v="2"/>
    <n v="0"/>
    <n v="0"/>
    <x v="1"/>
  </r>
  <r>
    <x v="7"/>
    <n v="0"/>
    <x v="2"/>
    <n v="53.55"/>
    <n v="5.2499999999999998E-2"/>
    <x v="1"/>
  </r>
  <r>
    <x v="7"/>
    <n v="0"/>
    <x v="2"/>
    <n v="1109.99"/>
    <n v="0.33739999999999998"/>
    <x v="1"/>
  </r>
  <r>
    <x v="7"/>
    <n v="0"/>
    <x v="2"/>
    <n v="53.55"/>
    <n v="5.2499999999999998E-2"/>
    <x v="1"/>
  </r>
  <r>
    <x v="7"/>
    <n v="0"/>
    <x v="2"/>
    <n v="1109.99"/>
    <n v="0.33739999999999998"/>
    <x v="1"/>
  </r>
  <r>
    <x v="7"/>
    <n v="0"/>
    <x v="2"/>
    <n v="0"/>
    <n v="0"/>
    <x v="1"/>
  </r>
  <r>
    <x v="7"/>
    <n v="0"/>
    <x v="2"/>
    <n v="0"/>
    <n v="0"/>
    <x v="1"/>
  </r>
  <r>
    <x v="7"/>
    <n v="0"/>
    <x v="2"/>
    <n v="53.55"/>
    <n v="5.2499999999999998E-2"/>
    <x v="1"/>
  </r>
  <r>
    <x v="7"/>
    <n v="0"/>
    <x v="2"/>
    <n v="1109.99"/>
    <n v="0.33739999999999998"/>
    <x v="1"/>
  </r>
  <r>
    <x v="7"/>
    <n v="0"/>
    <x v="2"/>
    <n v="1056.44"/>
    <n v="0.28489999999999999"/>
    <x v="1"/>
  </r>
  <r>
    <x v="7"/>
    <n v="0"/>
    <x v="2"/>
    <n v="0"/>
    <n v="0"/>
    <x v="1"/>
  </r>
  <r>
    <x v="7"/>
    <n v="0"/>
    <x v="2"/>
    <n v="53.55"/>
    <n v="5.2499999999999998E-2"/>
    <x v="1"/>
  </r>
  <r>
    <x v="7"/>
    <n v="0"/>
    <x v="2"/>
    <n v="53.55"/>
    <n v="5.2499999999999998E-2"/>
    <x v="1"/>
  </r>
  <r>
    <x v="7"/>
    <n v="0"/>
    <x v="2"/>
    <n v="0"/>
    <n v="0"/>
    <x v="1"/>
  </r>
  <r>
    <x v="7"/>
    <s v="Dynabit Inc."/>
    <x v="2"/>
    <n v="0"/>
    <n v="0"/>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s v="Morgan Advanced materials"/>
    <x v="2"/>
    <n v="1109.99"/>
    <n v="0.33739999999999998"/>
    <x v="2"/>
  </r>
  <r>
    <x v="7"/>
    <n v="0"/>
    <x v="2"/>
    <n v="53.55"/>
    <n v="5.2499999999999998E-2"/>
    <x v="1"/>
  </r>
  <r>
    <x v="7"/>
    <n v="0"/>
    <x v="2"/>
    <n v="0"/>
    <n v="0"/>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0"/>
    <n v="0"/>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0"/>
    <n v="0"/>
    <x v="1"/>
  </r>
  <r>
    <x v="7"/>
    <n v="0"/>
    <x v="2"/>
    <n v="0"/>
    <n v="0"/>
    <x v="1"/>
  </r>
  <r>
    <x v="7"/>
    <n v="0"/>
    <x v="2"/>
    <n v="53.55"/>
    <n v="5.2499999999999998E-2"/>
    <x v="1"/>
  </r>
  <r>
    <x v="7"/>
    <n v="0"/>
    <x v="2"/>
    <n v="1109.99"/>
    <n v="0.33739999999999998"/>
    <x v="1"/>
  </r>
  <r>
    <x v="7"/>
    <n v="0"/>
    <x v="2"/>
    <n v="0"/>
    <n v="0"/>
    <x v="1"/>
  </r>
  <r>
    <x v="7"/>
    <n v="0"/>
    <x v="2"/>
    <n v="1109.99"/>
    <n v="0.33739999999999998"/>
    <x v="1"/>
  </r>
  <r>
    <x v="7"/>
    <s v="PQ2 SOLUTIONS INC. (can't find in sales force)"/>
    <x v="2"/>
    <n v="53.55"/>
    <n v="5.2499999999999998E-2"/>
    <x v="1"/>
  </r>
  <r>
    <x v="7"/>
    <s v="PQ2 SOLUTIONS INC. (can't find in sales force)"/>
    <x v="2"/>
    <n v="53.55"/>
    <n v="5.2499999999999998E-2"/>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1056.44"/>
    <n v="0.28489999999999999"/>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s v="St. John's Anglican Church"/>
    <x v="2"/>
    <n v="1109.99"/>
    <n v="0.33739999999999998"/>
    <x v="3"/>
  </r>
  <r>
    <x v="7"/>
    <s v="St. John's Anglican Church"/>
    <x v="2"/>
    <n v="1109.99"/>
    <n v="0.33739999999999998"/>
    <x v="3"/>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53.55"/>
    <n v="5.2499999999999998E-2"/>
    <x v="1"/>
  </r>
  <r>
    <x v="7"/>
    <n v="0"/>
    <x v="2"/>
    <n v="1109.99"/>
    <n v="0.33739999999999998"/>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0"/>
    <n v="0"/>
    <x v="1"/>
  </r>
  <r>
    <x v="7"/>
    <n v="0"/>
    <x v="2"/>
    <n v="1056.44"/>
    <n v="0.28489999999999999"/>
    <x v="1"/>
  </r>
  <r>
    <x v="7"/>
    <n v="0"/>
    <x v="2"/>
    <n v="1056.44"/>
    <n v="0.28489999999999999"/>
    <x v="1"/>
  </r>
  <r>
    <x v="7"/>
    <n v="0"/>
    <x v="2"/>
    <n v="1109.99"/>
    <n v="0.33739999999999998"/>
    <x v="1"/>
  </r>
  <r>
    <x v="7"/>
    <n v="0"/>
    <x v="2"/>
    <n v="0"/>
    <n v="0"/>
    <x v="1"/>
  </r>
  <r>
    <x v="7"/>
    <n v="0"/>
    <x v="2"/>
    <n v="1109.99"/>
    <n v="0.33739999999999998"/>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056.44"/>
    <n v="0.28489999999999999"/>
    <x v="1"/>
  </r>
  <r>
    <x v="7"/>
    <n v="0"/>
    <x v="2"/>
    <n v="0"/>
    <n v="0"/>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056.44"/>
    <n v="0.28489999999999999"/>
    <x v="1"/>
  </r>
  <r>
    <x v="7"/>
    <n v="0"/>
    <x v="2"/>
    <n v="1109.99"/>
    <n v="0.33739999999999998"/>
    <x v="1"/>
  </r>
  <r>
    <x v="7"/>
    <s v="SUMMIT HOUSING &amp; OUTREACH PROGRAM (residential per sales force)"/>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2154.2289999999998"/>
    <n v="-0.2310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53.55"/>
    <n v="5.2499999999999998E-2"/>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493.338"/>
    <n v="-0.1617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224.9920000000002"/>
    <n v="0.238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Catholic Cemeteries of the Diocease of Hamilton"/>
    <x v="2"/>
    <n v="1056.44"/>
    <n v="0.28489999999999999"/>
    <x v="3"/>
  </r>
  <r>
    <x v="7"/>
    <n v="0"/>
    <x v="2"/>
    <n v="1152.575"/>
    <n v="0.39539999999999997"/>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152.575"/>
    <n v="0.39539999999999997"/>
    <x v="1"/>
  </r>
  <r>
    <x v="7"/>
    <n v="0"/>
    <x v="2"/>
    <n v="1152.575"/>
    <n v="0.39539999999999997"/>
    <x v="1"/>
  </r>
  <r>
    <x v="7"/>
    <n v="0"/>
    <x v="2"/>
    <n v="1056.44"/>
    <n v="0.28489999999999999"/>
    <x v="1"/>
  </r>
  <r>
    <x v="7"/>
    <n v="0"/>
    <x v="2"/>
    <n v="1152.575"/>
    <n v="0.39539999999999997"/>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Carlisle Technology (can't find in sales force)"/>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154.2289999999998"/>
    <n v="-0.23100000000000001"/>
    <x v="1"/>
  </r>
  <r>
    <x v="7"/>
    <n v="0"/>
    <x v="2"/>
    <n v="1056.44"/>
    <n v="0.28489999999999999"/>
    <x v="1"/>
  </r>
  <r>
    <x v="7"/>
    <n v="0"/>
    <x v="2"/>
    <n v="1056.44"/>
    <n v="0.28489999999999999"/>
    <x v="1"/>
  </r>
  <r>
    <x v="7"/>
    <n v="0"/>
    <x v="2"/>
    <n v="1056.44"/>
    <n v="0.28489999999999999"/>
    <x v="1"/>
  </r>
  <r>
    <x v="7"/>
    <n v="0"/>
    <x v="2"/>
    <n v="1056.44"/>
    <n v="0.28489999999999999"/>
    <x v="1"/>
  </r>
  <r>
    <x v="7"/>
    <n v="0"/>
    <x v="2"/>
    <n v="96.135000000000005"/>
    <n v="0.1105"/>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Royal LePage Burloak Real Estate Servcies"/>
    <x v="2"/>
    <n v="1056.44"/>
    <n v="0.28489999999999999"/>
    <x v="3"/>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636.9250000000002"/>
    <n v="0.2849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53.55"/>
    <n v="5.2499999999999998E-2"/>
    <x v="1"/>
  </r>
  <r>
    <x v="8"/>
    <s v="New Horizon"/>
    <x v="3"/>
    <n v="246347.19210555509"/>
    <n v="60.581572005141872"/>
    <x v="3"/>
  </r>
  <r>
    <x v="8"/>
    <s v="Choice Properties - Ricki's Restaurant"/>
    <x v="3"/>
    <n v="1467.1410493443027"/>
    <n v="0.91589247295944909"/>
    <x v="3"/>
  </r>
  <r>
    <x v="8"/>
    <s v="New Horizon Development Group"/>
    <x v="2"/>
    <n v="22062.61756278999"/>
    <n v="21.515114517053394"/>
    <x v="3"/>
  </r>
  <r>
    <x v="8"/>
    <s v="Cogent Power Inc-  _x000a_Laurentian Drive Developments Inc. _x000a_"/>
    <x v="2"/>
    <n v="170392.74781042364"/>
    <n v="30.502179446144709"/>
    <x v="2"/>
  </r>
  <r>
    <x v="9"/>
    <n v="0"/>
    <x v="2"/>
    <n v="716.60343639999996"/>
    <n v="0.22272249999999999"/>
    <x v="1"/>
  </r>
  <r>
    <x v="9"/>
    <n v="0"/>
    <x v="2"/>
    <n v="1391.4254524"/>
    <n v="0.26795649999999999"/>
    <x v="1"/>
  </r>
  <r>
    <x v="9"/>
    <n v="0"/>
    <x v="2"/>
    <n v="373.58978300000001"/>
    <n v="0.2058883"/>
    <x v="1"/>
  </r>
  <r>
    <x v="9"/>
    <n v="0"/>
    <x v="2"/>
    <n v="452.41837240000001"/>
    <n v="0.20501949999999999"/>
    <x v="1"/>
  </r>
  <r>
    <x v="9"/>
    <s v="Patricia Anderson"/>
    <x v="2"/>
    <n v="503.87800040000002"/>
    <n v="0.2147145"/>
    <x v="1"/>
  </r>
  <r>
    <x v="9"/>
    <n v="0"/>
    <x v="2"/>
    <n v="943.66350039999998"/>
    <n v="0.2379415"/>
    <x v="1"/>
  </r>
  <r>
    <x v="9"/>
    <n v="0"/>
    <x v="2"/>
    <n v="1228.0885718"/>
    <n v="0.30530249999999998"/>
    <x v="1"/>
  </r>
  <r>
    <x v="10"/>
    <n v="0"/>
    <x v="2"/>
    <n v="5930307.6563729541"/>
    <n v="406.7085669614757"/>
    <x v="1"/>
  </r>
  <r>
    <x v="11"/>
    <s v="Bericap North America Inc."/>
    <x v="3"/>
    <n v="2903805.0710698362"/>
    <n v="384.40060574457613"/>
    <x v="2"/>
  </r>
  <r>
    <x v="12"/>
    <s v="The City of Burlington"/>
    <x v="1"/>
    <n v="0"/>
    <n v="0"/>
    <x v="2"/>
  </r>
  <r>
    <x v="12"/>
    <n v="0"/>
    <x v="1"/>
    <n v="-32921.636610801113"/>
    <n v="-6.2126774700479297"/>
    <x v="1"/>
  </r>
  <r>
    <x v="12"/>
    <n v="0"/>
    <x v="1"/>
    <n v="0"/>
    <n v="0"/>
    <x v="1"/>
  </r>
  <r>
    <x v="12"/>
    <s v="The City of Burlington"/>
    <x v="3"/>
    <n v="77717.262446804103"/>
    <n v="12.392902091772395"/>
    <x v="2"/>
  </r>
  <r>
    <x v="12"/>
    <s v="Samuel Son and Company Limited"/>
    <x v="3"/>
    <n v="47728.660991085941"/>
    <n v="7.2883148006745913"/>
    <x v="2"/>
  </r>
  <r>
    <x v="12"/>
    <s v="Steed and Evans"/>
    <x v="3"/>
    <n v="44454.459381222594"/>
    <n v="12.744034317705948"/>
    <x v="3"/>
  </r>
  <r>
    <x v="12"/>
    <s v="Hillbrooke Property Rentals Inc."/>
    <x v="3"/>
    <n v="14014.489707014001"/>
    <n v="0"/>
    <x v="2"/>
  </r>
  <r>
    <x v="12"/>
    <s v="Bentall Kennedy Canada LP"/>
    <x v="3"/>
    <n v="7484.5795974953153"/>
    <n v="0"/>
    <x v="2"/>
  </r>
  <r>
    <x v="12"/>
    <s v="Bentall Kennedy Canada LP"/>
    <x v="3"/>
    <n v="3253.9671139076286"/>
    <n v="0.32537119645868712"/>
    <x v="2"/>
  </r>
  <r>
    <x v="12"/>
    <s v="Halton Condominium Corporation 363"/>
    <x v="3"/>
    <n v="43363.844511179115"/>
    <n v="4.4901225111298828"/>
    <x v="2"/>
  </r>
  <r>
    <x v="12"/>
    <s v="Halton Condominium Corporation 363"/>
    <x v="3"/>
    <n v="28787.154648223481"/>
    <n v="2.7767630004004147"/>
    <x v="2"/>
  </r>
  <r>
    <x v="12"/>
    <s v="Halton Condominium Corporation 363"/>
    <x v="3"/>
    <n v="32390.327586001054"/>
    <n v="3.1120177595353908"/>
    <x v="2"/>
  </r>
  <r>
    <x v="12"/>
    <s v="Canadian Apartment Properties Real Estate Investment  Trust"/>
    <x v="3"/>
    <n v="29370.455785468628"/>
    <n v="0"/>
    <x v="2"/>
  </r>
  <r>
    <x v="12"/>
    <s v="Clean Harbors Inc."/>
    <x v="3"/>
    <n v="15032.655924351424"/>
    <n v="0.93684770060440747"/>
    <x v="3"/>
  </r>
  <r>
    <x v="12"/>
    <s v="Leggat Chevrolet Cadillac Buick GMC Ltd."/>
    <x v="3"/>
    <n v="15002.538607941628"/>
    <n v="5.4662361005059434"/>
    <x v="2"/>
  </r>
  <r>
    <x v="12"/>
    <s v="Sears Canada Inc."/>
    <x v="3"/>
    <n v="52756.235084906555"/>
    <n v="0"/>
    <x v="2"/>
  </r>
  <r>
    <x v="12"/>
    <s v="Terracap Management"/>
    <x v="3"/>
    <n v="225589.55671195174"/>
    <n v="0"/>
    <x v="3"/>
  </r>
  <r>
    <x v="12"/>
    <s v="HCC 371  The Chelsea"/>
    <x v="3"/>
    <n v="14496.048446852599"/>
    <n v="2.147449896627335"/>
    <x v="3"/>
  </r>
  <r>
    <x v="12"/>
    <s v="The Williamsburg Uptown"/>
    <x v="3"/>
    <n v="12703.687637018518"/>
    <n v="1.3014847858347485"/>
    <x v="2"/>
  </r>
  <r>
    <x v="12"/>
    <s v="Jones Lang LaSalle"/>
    <x v="3"/>
    <n v="3875.9430058457883"/>
    <n v="0"/>
    <x v="2"/>
  </r>
  <r>
    <x v="12"/>
    <s v="Samuel Son and Company Limited"/>
    <x v="3"/>
    <n v="196617.19689262629"/>
    <n v="6.3772754505902691"/>
    <x v="2"/>
  </r>
  <r>
    <x v="12"/>
    <s v="St. Raphael Parish"/>
    <x v="3"/>
    <n v="6201.5088093532613"/>
    <n v="0"/>
    <x v="2"/>
  </r>
  <r>
    <x v="12"/>
    <s v="1931309 Ontario Inc."/>
    <x v="3"/>
    <n v="29125.684566658161"/>
    <n v="4.3599740325464067"/>
    <x v="2"/>
  </r>
  <r>
    <x v="12"/>
    <s v="Halton Condominium Corporation No 187"/>
    <x v="3"/>
    <n v="114906.45939920501"/>
    <n v="12.216588403945625"/>
    <x v="2"/>
  </r>
  <r>
    <x v="12"/>
    <s v="Aquatic home living Ontario iMac"/>
    <x v="3"/>
    <n v="7184.870554347719"/>
    <n v="0.82717816860019899"/>
    <x v="3"/>
  </r>
  <r>
    <x v="12"/>
    <s v="Crown Property Management"/>
    <x v="3"/>
    <n v="14300.893159499976"/>
    <n v="0"/>
    <x v="2"/>
  </r>
  <r>
    <x v="12"/>
    <s v="Crown Property Management"/>
    <x v="3"/>
    <n v="6254.9700921925132"/>
    <n v="0"/>
    <x v="2"/>
  </r>
  <r>
    <x v="12"/>
    <s v="Crown Property Management"/>
    <x v="3"/>
    <n v="26339.733810774855"/>
    <n v="0"/>
    <x v="3"/>
  </r>
  <r>
    <x v="12"/>
    <s v="Crown Property Management"/>
    <x v="3"/>
    <n v="14060.317386723342"/>
    <n v="0"/>
    <x v="2"/>
  </r>
  <r>
    <x v="12"/>
    <s v="Ardent Mills ULC"/>
    <x v="3"/>
    <n v="70304.017496127417"/>
    <n v="0"/>
    <x v="2"/>
  </r>
  <r>
    <x v="12"/>
    <s v="Quality Hotel Burlington"/>
    <x v="3"/>
    <n v="9286.6172552348798"/>
    <n v="8.8208699915535416"/>
    <x v="2"/>
  </r>
  <r>
    <x v="12"/>
    <s v="Laurel Steel"/>
    <x v="3"/>
    <n v="2916.0635647949371"/>
    <n v="0.34247736262918754"/>
    <x v="2"/>
  </r>
  <r>
    <x v="12"/>
    <s v="Fibre Cast Inc"/>
    <x v="3"/>
    <n v="52488.86959228573"/>
    <n v="10.997546440303623"/>
    <x v="2"/>
  </r>
  <r>
    <x v="12"/>
    <s v="Leggat Chevrolet Cadillac Buick GMC Ltd."/>
    <x v="3"/>
    <n v="8874.5729513158731"/>
    <n v="0"/>
    <x v="2"/>
  </r>
  <r>
    <x v="12"/>
    <s v="Children's Financial Group Inc."/>
    <x v="3"/>
    <n v="2954.7927116707983"/>
    <n v="3.3583227063937047"/>
    <x v="2"/>
  </r>
  <r>
    <x v="12"/>
    <s v="Mercedes-Benz Burlington"/>
    <x v="3"/>
    <n v="6380.0615355233867"/>
    <n v="1.4967075037099606"/>
    <x v="2"/>
  </r>
  <r>
    <x v="12"/>
    <s v="LUJAN INVESTMENTS LTD EASTOWN CENTRE"/>
    <x v="3"/>
    <n v="961.69455017413952"/>
    <n v="2.6846126061249911"/>
    <x v="3"/>
  </r>
  <r>
    <x v="12"/>
    <s v="Northgate Properties Inc."/>
    <x v="3"/>
    <n v="16145.30741745418"/>
    <n v="0"/>
    <x v="3"/>
  </r>
  <r>
    <x v="12"/>
    <s v="Northgate Properties Inc."/>
    <x v="3"/>
    <n v="4276.9026271401799"/>
    <n v="0"/>
    <x v="2"/>
  </r>
  <r>
    <x v="12"/>
    <s v="Northgate Properties Inc."/>
    <x v="3"/>
    <n v="24147.950166512735"/>
    <n v="0"/>
    <x v="3"/>
  </r>
  <r>
    <x v="12"/>
    <s v="1225511 Ontario Inc."/>
    <x v="3"/>
    <n v="83283.59367914201"/>
    <n v="15.93231134247651"/>
    <x v="2"/>
  </r>
  <r>
    <x v="12"/>
    <s v="Nature's Emporium"/>
    <x v="3"/>
    <n v="50002.119509874683"/>
    <n v="0"/>
    <x v="2"/>
  </r>
  <r>
    <x v="12"/>
    <s v="Nature's Emporium"/>
    <x v="3"/>
    <n v="58503.313503981291"/>
    <n v="0"/>
    <x v="2"/>
  </r>
  <r>
    <x v="12"/>
    <s v="Nature's Emporium"/>
    <x v="3"/>
    <n v="47448.750809819663"/>
    <n v="0"/>
    <x v="2"/>
  </r>
  <r>
    <x v="12"/>
    <s v="Nature's Emporium"/>
    <x v="3"/>
    <n v="64056.068328026195"/>
    <n v="4.8194619245781531"/>
    <x v="2"/>
  </r>
  <r>
    <x v="12"/>
    <s v="Halton Condominium Corp # 186"/>
    <x v="3"/>
    <n v="4957.0313509121916"/>
    <n v="2.147449896627335"/>
    <x v="3"/>
  </r>
  <r>
    <x v="12"/>
    <s v="Liquor Control Board of Ontario"/>
    <x v="3"/>
    <n v="17661.433360513347"/>
    <n v="3.839380118212508"/>
    <x v="2"/>
  </r>
  <r>
    <x v="12"/>
    <s v="Halton District School Board"/>
    <x v="3"/>
    <n v="175935.39485560122"/>
    <n v="53.170995562524354"/>
    <x v="2"/>
  </r>
  <r>
    <x v="12"/>
    <s v="Scotiabank"/>
    <x v="3"/>
    <n v="8215.2847003156367"/>
    <n v="1.8220787001686478"/>
    <x v="3"/>
  </r>
  <r>
    <x v="12"/>
    <s v="Liquor Control Board of Ontario"/>
    <x v="3"/>
    <n v="3373.2673352078637"/>
    <n v="0.71581663220911174"/>
    <x v="2"/>
  </r>
  <r>
    <x v="12"/>
    <s v="Scotiabank"/>
    <x v="3"/>
    <n v="10741.306152517036"/>
    <n v="3.4489346824620832"/>
    <x v="3"/>
  </r>
  <r>
    <x v="12"/>
    <s v="Scotiabank"/>
    <x v="3"/>
    <n v="9278.2711032782154"/>
    <n v="2.8632665288364469"/>
    <x v="3"/>
  </r>
  <r>
    <x v="12"/>
    <s v="Scotiabank"/>
    <x v="3"/>
    <n v="4425.5381494309013"/>
    <n v="1.1713363072512737"/>
    <x v="3"/>
  </r>
  <r>
    <x v="12"/>
    <s v="Scotiabank"/>
    <x v="3"/>
    <n v="1069.225656785045"/>
    <n v="0"/>
    <x v="3"/>
  </r>
  <r>
    <x v="12"/>
    <s v="Children's Financial Group Inc."/>
    <x v="3"/>
    <n v="2110.5662226219988"/>
    <n v="2.398801933138361"/>
    <x v="2"/>
  </r>
  <r>
    <x v="12"/>
    <s v="City of Burlington"/>
    <x v="3"/>
    <n v="16325.258227474715"/>
    <n v="4.6430432228009968"/>
    <x v="2"/>
  </r>
  <r>
    <x v="12"/>
    <s v="Realspace Management Group Inc."/>
    <x v="3"/>
    <n v="766.50804678243139"/>
    <n v="0.86523295714014081"/>
    <x v="3"/>
  </r>
  <r>
    <x v="12"/>
    <s v="Region of Halton"/>
    <x v="3"/>
    <n v="3691.5015800503679"/>
    <n v="0"/>
    <x v="2"/>
  </r>
  <r>
    <x v="12"/>
    <s v="The Home Depot"/>
    <x v="3"/>
    <n v="65772.610152104535"/>
    <n v="22.651471045517319"/>
    <x v="2"/>
  </r>
  <r>
    <x v="12"/>
    <s v="Timbercreek Asset Management Inc."/>
    <x v="3"/>
    <n v="113945.69821120889"/>
    <n v="15.865917359128034"/>
    <x v="2"/>
  </r>
  <r>
    <x v="12"/>
    <s v="Interrent International Properties Inc."/>
    <x v="3"/>
    <n v="57935.023390618786"/>
    <n v="0"/>
    <x v="2"/>
  </r>
  <r>
    <x v="12"/>
    <s v="Northegate Properties Inc."/>
    <x v="3"/>
    <n v="13985.471590748388"/>
    <n v="0"/>
    <x v="3"/>
  </r>
  <r>
    <x v="12"/>
    <s v="IKEA Properties Ltd."/>
    <x v="3"/>
    <n v="30587.403544249464"/>
    <n v="0"/>
    <x v="2"/>
  </r>
  <r>
    <x v="12"/>
    <s v="Rogers Communications Inc"/>
    <x v="3"/>
    <n v="29966.066434452183"/>
    <n v="0"/>
    <x v="3"/>
  </r>
  <r>
    <x v="12"/>
    <s v="Aldershot Tennis Club"/>
    <x v="3"/>
    <n v="97903.503429568562"/>
    <n v="0"/>
    <x v="2"/>
  </r>
  <r>
    <x v="12"/>
    <s v="Leon's Furniture Limited"/>
    <x v="3"/>
    <n v="97579.671354680991"/>
    <n v="0"/>
    <x v="2"/>
  </r>
  <r>
    <x v="12"/>
    <s v="MRCM"/>
    <x v="3"/>
    <n v="81177.065501022706"/>
    <n v="13.381882525702117"/>
    <x v="2"/>
  </r>
  <r>
    <x v="12"/>
    <s v="Nature's Emporium"/>
    <x v="3"/>
    <n v="114103.59517079435"/>
    <n v="29.418658721293149"/>
    <x v="2"/>
  </r>
  <r>
    <x v="12"/>
    <s v="HCC # 34"/>
    <x v="3"/>
    <n v="30256.006475565704"/>
    <n v="1.2392902091772395"/>
    <x v="2"/>
  </r>
  <r>
    <x v="12"/>
    <s v="Service Inspired Restaurants Corporation"/>
    <x v="3"/>
    <n v="15109.593074795541"/>
    <n v="1.1305180119314233"/>
    <x v="2"/>
  </r>
  <r>
    <x v="12"/>
    <s v="Model Aeronautics Association of Canada"/>
    <x v="3"/>
    <n v="3549.63809462683"/>
    <n v="0.23075077752927062"/>
    <x v="3"/>
  </r>
  <r>
    <x v="12"/>
    <s v="Property Management Guild"/>
    <x v="3"/>
    <n v="21245.307678569166"/>
    <n v="1.2311918961597896"/>
    <x v="3"/>
  </r>
  <r>
    <x v="12"/>
    <s v="LJM Developments Inc. "/>
    <x v="3"/>
    <n v="4410.555834238311"/>
    <n v="0"/>
    <x v="3"/>
  </r>
  <r>
    <x v="12"/>
    <s v="Starlight Investments Ltd."/>
    <x v="3"/>
    <n v="13971.023322833862"/>
    <n v="1.691930221585173"/>
    <x v="2"/>
  </r>
  <r>
    <x v="12"/>
    <s v="Starlight Investments Ltd."/>
    <x v="3"/>
    <n v="9888.5652240647632"/>
    <n v="1.1996755225404028"/>
    <x v="2"/>
  </r>
  <r>
    <x v="12"/>
    <s v="The City of Burlington"/>
    <x v="3"/>
    <n v="2714.8771384524061"/>
    <n v="0.86523295714014081"/>
    <x v="2"/>
  </r>
  <r>
    <x v="12"/>
    <s v="The City of Burlington"/>
    <x v="3"/>
    <n v="11975.327355992504"/>
    <n v="0"/>
    <x v="2"/>
  </r>
  <r>
    <x v="12"/>
    <s v="The City of Burlington"/>
    <x v="3"/>
    <n v="27733.554888207051"/>
    <n v="0"/>
    <x v="2"/>
  </r>
  <r>
    <x v="12"/>
    <s v="Ryan Sgro Enterprises"/>
    <x v="3"/>
    <n v="49077.920434803396"/>
    <n v="2.7879728618960096"/>
    <x v="2"/>
  </r>
  <r>
    <x v="12"/>
    <s v="Radisic Group"/>
    <x v="3"/>
    <n v="33463.374506554101"/>
    <n v="3.8070250114166195"/>
    <x v="3"/>
  </r>
  <r>
    <x v="12"/>
    <s v="Dryco Building Supply"/>
    <x v="3"/>
    <n v="16616.96131153352"/>
    <n v="1.3173648636415394"/>
    <x v="3"/>
  </r>
  <r>
    <x v="12"/>
    <s v="Revera Inc."/>
    <x v="3"/>
    <n v="40198.072957586541"/>
    <n v="9.473685154599341"/>
    <x v="2"/>
  </r>
  <r>
    <x v="12"/>
    <s v="LEGGAT CHEVROLET CADILLAC BUICK "/>
    <x v="3"/>
    <n v="14031.506030958715"/>
    <n v="1.970808402374765"/>
    <x v="2"/>
  </r>
  <r>
    <x v="12"/>
    <s v="Asbury Wilkinson Inc."/>
    <x v="3"/>
    <n v="20179.434824538293"/>
    <n v="2.355356383325939"/>
    <x v="3"/>
  </r>
  <r>
    <x v="12"/>
    <s v="Drewlo Holdings Inc."/>
    <x v="3"/>
    <n v="1187588.3418180721"/>
    <n v="494.00229515426975"/>
    <x v="2"/>
  </r>
  <r>
    <x v="12"/>
    <s v="Bentall Kennedy Canada LP"/>
    <x v="3"/>
    <n v="0"/>
    <n v="0"/>
    <x v="2"/>
  </r>
  <r>
    <x v="12"/>
    <e v="#N/A"/>
    <x v="3"/>
    <n v="-1.0913936421275139E-10"/>
    <n v="1.7763568394002505E-15"/>
    <x v="1"/>
  </r>
  <r>
    <x v="12"/>
    <n v="0"/>
    <x v="3"/>
    <n v="84246.883458774595"/>
    <n v="18.836647476450672"/>
    <x v="1"/>
  </r>
  <r>
    <x v="12"/>
    <s v="Elizabeth Interiors"/>
    <x v="2"/>
    <n v="44175.726137597434"/>
    <n v="11.295764707490557"/>
    <x v="3"/>
  </r>
  <r>
    <x v="12"/>
    <s v="Ruston RV"/>
    <x v="2"/>
    <n v="2669.530172348344"/>
    <n v="0.45324886812021226"/>
    <x v="3"/>
  </r>
  <r>
    <x v="12"/>
    <s v="Wave Hockey Inc."/>
    <x v="2"/>
    <n v="52364.143850724664"/>
    <n v="10.562273492718443"/>
    <x v="2"/>
  </r>
  <r>
    <x v="12"/>
    <s v="Nature's Emporium"/>
    <x v="2"/>
    <n v="227585.46021578027"/>
    <n v="13.787566230861787"/>
    <x v="2"/>
  </r>
  <r>
    <x v="12"/>
    <s v="LIEBHERR CANADA LTD"/>
    <x v="2"/>
    <n v="8659.6824545121617"/>
    <n v="4.3023616080854543"/>
    <x v="2"/>
  </r>
  <r>
    <x v="12"/>
    <s v="Canadian Apartment Properties Real Estate Investment  Trust"/>
    <x v="2"/>
    <n v="22497.78405712856"/>
    <n v="4.6682315620905417"/>
    <x v="2"/>
  </r>
  <r>
    <x v="12"/>
    <s v="Nature's Emporium"/>
    <x v="2"/>
    <n v="84124.125117261006"/>
    <n v="0"/>
    <x v="2"/>
  </r>
  <r>
    <x v="12"/>
    <s v="8410950 Ontario Inc"/>
    <x v="2"/>
    <n v="1586.3439270632371"/>
    <n v="0.26933900086181989"/>
    <x v="3"/>
  </r>
  <r>
    <x v="12"/>
    <s v="The City of Burlington"/>
    <x v="2"/>
    <n v="17556.715491203839"/>
    <n v="0"/>
    <x v="3"/>
  </r>
  <r>
    <x v="12"/>
    <s v="Mcburl "/>
    <x v="2"/>
    <n v="68626.136717431975"/>
    <n v="7.8167907123645639"/>
    <x v="2"/>
  </r>
  <r>
    <x v="12"/>
    <s v="226138 Ontario Inc."/>
    <x v="2"/>
    <n v="39260.326011160381"/>
    <n v="8.6020102403994301"/>
    <x v="2"/>
  </r>
  <r>
    <x v="12"/>
    <s v="hscc 630"/>
    <x v="2"/>
    <n v="209042.99234917728"/>
    <n v="30.851805679770159"/>
    <x v="3"/>
  </r>
  <r>
    <x v="12"/>
    <s v="hscc 630"/>
    <x v="2"/>
    <n v="12334.470079479746"/>
    <n v="0"/>
    <x v="3"/>
  </r>
  <r>
    <x v="12"/>
    <s v="Emma's Back Porch and Water Street Cooker"/>
    <x v="2"/>
    <n v="29184.515778552086"/>
    <n v="5.7844251271497766"/>
    <x v="2"/>
  </r>
  <r>
    <x v="12"/>
    <s v="Key General Investments Inc."/>
    <x v="2"/>
    <n v="41203.497585668607"/>
    <n v="8.655196334310947"/>
    <x v="2"/>
  </r>
  <r>
    <x v="12"/>
    <s v="1100 Burloak Nominee Inc."/>
    <x v="2"/>
    <n v="140063.69768609467"/>
    <n v="25.363009396510762"/>
    <x v="2"/>
  </r>
  <r>
    <x v="12"/>
    <s v="1100 Burloak Nominee Inc."/>
    <x v="2"/>
    <n v="144159.16784298726"/>
    <n v="24.220259578051856"/>
    <x v="2"/>
  </r>
  <r>
    <x v="12"/>
    <s v="Halton Catholic District School Board"/>
    <x v="2"/>
    <n v="42890.127857886961"/>
    <n v="0"/>
    <x v="2"/>
  </r>
  <r>
    <x v="12"/>
    <s v="CHARTWELL RETIRMENT RESIDENCES"/>
    <x v="2"/>
    <n v="14489.152267849955"/>
    <n v="2.3713668486731323"/>
    <x v="2"/>
  </r>
  <r>
    <x v="12"/>
    <s v="Key General Investments Inc."/>
    <x v="2"/>
    <n v="3781.8619467830144"/>
    <n v="0"/>
    <x v="2"/>
  </r>
  <r>
    <x v="12"/>
    <s v="L-3 WESCAM"/>
    <x v="2"/>
    <n v="115436.14970960941"/>
    <n v="20.89407811858969"/>
    <x v="2"/>
  </r>
  <r>
    <x v="12"/>
    <s v="Capo Industries Ltd"/>
    <x v="2"/>
    <n v="25742.518392149897"/>
    <n v="4.3707194039847597"/>
    <x v="2"/>
  </r>
  <r>
    <x v="12"/>
    <s v="Woodland Children's Centre Limited"/>
    <x v="2"/>
    <n v="12086.448898179466"/>
    <n v="4.6900744274187378"/>
    <x v="3"/>
  </r>
  <r>
    <x v="12"/>
    <s v="Longo's"/>
    <x v="2"/>
    <n v="58169.273430980982"/>
    <n v="9.1373358902490533"/>
    <x v="2"/>
  </r>
  <r>
    <x v="12"/>
    <s v="1100 Burloak Nominee Inc."/>
    <x v="2"/>
    <n v="113705.99135672137"/>
    <n v="19.460071760482865"/>
    <x v="2"/>
  </r>
  <r>
    <x v="12"/>
    <s v="Castleberry Investments Limited"/>
    <x v="2"/>
    <n v="14886.42940626866"/>
    <n v="0"/>
    <x v="3"/>
  </r>
  <r>
    <x v="12"/>
    <s v="Castleberry Investments Limited"/>
    <x v="2"/>
    <n v="13468.674224719263"/>
    <n v="0"/>
    <x v="3"/>
  </r>
  <r>
    <x v="12"/>
    <s v="Fitness Etc Inc"/>
    <x v="2"/>
    <n v="177514.94232743556"/>
    <n v="33.936986247747178"/>
    <x v="2"/>
  </r>
  <r>
    <x v="12"/>
    <s v="963570 Ontario Ltd"/>
    <x v="2"/>
    <n v="33626.123686945393"/>
    <n v="7.9731265266118534"/>
    <x v="2"/>
  </r>
  <r>
    <x v="12"/>
    <s v="963570 Ontario Ltd"/>
    <x v="2"/>
    <n v="202723.06787542457"/>
    <n v="42.554214730717469"/>
    <x v="2"/>
  </r>
  <r>
    <x v="12"/>
    <s v="Whiting Door Manufacturing Ltd"/>
    <x v="2"/>
    <n v="66491.47530631769"/>
    <n v="8.7562250126766994"/>
    <x v="3"/>
  </r>
  <r>
    <x v="12"/>
    <s v="ICP Developers Inc."/>
    <x v="2"/>
    <n v="17721.939769367451"/>
    <n v="0"/>
    <x v="3"/>
  </r>
  <r>
    <x v="12"/>
    <s v="Stress Crete Limited"/>
    <x v="2"/>
    <n v="57085.950057648835"/>
    <n v="26.577088422039516"/>
    <x v="2"/>
  </r>
  <r>
    <x v="12"/>
    <s v="Homestead Land Holdings Limited"/>
    <x v="2"/>
    <n v="13275.01199260951"/>
    <n v="0.7975696486128323"/>
    <x v="2"/>
  </r>
  <r>
    <x v="12"/>
    <s v="s.t.o.p. Restaurant Supply"/>
    <x v="2"/>
    <n v="26770.355465988036"/>
    <n v="10.943506997310386"/>
    <x v="3"/>
  </r>
  <r>
    <x v="12"/>
    <s v="Interrent International Properties Inc."/>
    <x v="2"/>
    <n v="24352.483380971287"/>
    <n v="3.8042208517175338"/>
    <x v="2"/>
  </r>
  <r>
    <x v="12"/>
    <s v="BGC Funding Innovation"/>
    <x v="2"/>
    <n v="6524.9388447911715"/>
    <n v="2.5013730279566602"/>
    <x v="3"/>
  </r>
  <r>
    <x v="12"/>
    <s v="s.t.o.p. Restaurant Supply"/>
    <x v="2"/>
    <n v="2956.0195535304911"/>
    <n v="0"/>
    <x v="3"/>
  </r>
  <r>
    <x v="12"/>
    <s v="Aztex Enterprises Ltd."/>
    <x v="2"/>
    <n v="24119.15796424204"/>
    <n v="4.0950955192570886"/>
    <x v="2"/>
  </r>
  <r>
    <x v="12"/>
    <s v="Etratech Inc."/>
    <x v="2"/>
    <n v="16312.475633622187"/>
    <n v="2.7696300996192722"/>
    <x v="2"/>
  </r>
  <r>
    <x v="12"/>
    <s v="St John's Anglican Church"/>
    <x v="2"/>
    <n v="15120.487918455545"/>
    <n v="3.9824366345680318"/>
    <x v="3"/>
  </r>
  <r>
    <x v="12"/>
    <s v="GSO GF Acquisition B.C. Ltd"/>
    <x v="2"/>
    <n v="18548.798401533793"/>
    <n v="7.3477832696226901"/>
    <x v="3"/>
  </r>
  <r>
    <x v="12"/>
    <s v="Menkes Barnett Burlington Inc."/>
    <x v="2"/>
    <n v="21591.621522824724"/>
    <n v="4.4707720168470608"/>
    <x v="3"/>
  </r>
  <r>
    <x v="12"/>
    <s v="The City of Burlington"/>
    <x v="2"/>
    <n v="35382.720510621155"/>
    <n v="9.3237015260373362"/>
    <x v="2"/>
  </r>
  <r>
    <x v="12"/>
    <s v="Escarpment Esso"/>
    <x v="2"/>
    <n v="4434.0293302957361"/>
    <n v="0"/>
    <x v="3"/>
  </r>
  <r>
    <x v="12"/>
    <s v="Zoeys Consignment Collection Inc."/>
    <x v="2"/>
    <n v="4652.2623600270899"/>
    <n v="0.78988904891290834"/>
    <x v="3"/>
  </r>
  <r>
    <x v="12"/>
    <s v="Wilson Blanchard"/>
    <x v="2"/>
    <n v="92543.761553690842"/>
    <n v="15.773037419400051"/>
    <x v="2"/>
  </r>
  <r>
    <x v="12"/>
    <s v="St. Raphael Parish"/>
    <x v="2"/>
    <n v="16815.438131019106"/>
    <n v="2.9727184729852705"/>
    <x v="2"/>
  </r>
  <r>
    <x v="12"/>
    <s v="SHEDDEN INVESTMENTS INC."/>
    <x v="2"/>
    <n v="13145.997035360357"/>
    <n v="0"/>
    <x v="3"/>
  </r>
  <r>
    <x v="12"/>
    <s v="BUrlington NIssan"/>
    <x v="2"/>
    <n v="102241.65782384221"/>
    <n v="0"/>
    <x v="2"/>
  </r>
  <r>
    <x v="12"/>
    <s v="BANK OF MONTREAL"/>
    <x v="2"/>
    <n v="47212.762312757113"/>
    <n v="7.748820631131081"/>
    <x v="2"/>
  </r>
  <r>
    <x v="12"/>
    <s v="Liquor Control Board of Ontario"/>
    <x v="2"/>
    <n v="17472.485262182319"/>
    <n v="6.5661041983862329"/>
    <x v="2"/>
  </r>
  <r>
    <x v="12"/>
    <s v="Homestead Land Holdings Limited"/>
    <x v="2"/>
    <n v="7168.8719403688528"/>
    <n v="0.95483690326888371"/>
    <x v="2"/>
  </r>
  <r>
    <x v="12"/>
    <s v="Homestead Land Holdings Limited"/>
    <x v="2"/>
    <n v="7168.8719403688528"/>
    <n v="0.95483690326888371"/>
    <x v="2"/>
  </r>
  <r>
    <x v="12"/>
    <s v="Homestead Land Holdings Limited"/>
    <x v="2"/>
    <n v="7168.8719403688528"/>
    <n v="0.95483690326888371"/>
    <x v="2"/>
  </r>
  <r>
    <x v="12"/>
    <s v="Homestead Land Holdings Limited"/>
    <x v="2"/>
    <n v="13275.01199260951"/>
    <n v="0.7975696486128323"/>
    <x v="2"/>
  </r>
  <r>
    <x v="12"/>
    <s v="Homestead Land Holdings Limited"/>
    <x v="2"/>
    <n v="13275.01199260951"/>
    <n v="0.7975696486128323"/>
    <x v="2"/>
  </r>
  <r>
    <x v="12"/>
    <s v="SHEDDEN INVESTMENTS INC."/>
    <x v="2"/>
    <n v="8544.5627729408207"/>
    <n v="0"/>
    <x v="3"/>
  </r>
  <r>
    <x v="12"/>
    <s v="SHEDDEN INVESTMENTS INC."/>
    <x v="2"/>
    <n v="8544.5627729408207"/>
    <n v="0"/>
    <x v="3"/>
  </r>
  <r>
    <x v="12"/>
    <s v="Homestead Land Holdings Limited"/>
    <x v="2"/>
    <n v="20061.108103589202"/>
    <n v="0"/>
    <x v="2"/>
  </r>
  <r>
    <x v="12"/>
    <s v="Homestead Land Holdings Limited"/>
    <x v="2"/>
    <n v="15528.388294767308"/>
    <n v="0"/>
    <x v="2"/>
  </r>
  <r>
    <x v="12"/>
    <s v="Homestead Land Holdings Limited"/>
    <x v="2"/>
    <n v="18301.108687051103"/>
    <n v="0"/>
    <x v="2"/>
  </r>
  <r>
    <x v="12"/>
    <s v="Pollard Windows Inc"/>
    <x v="2"/>
    <n v="27972.309731969584"/>
    <n v="0"/>
    <x v="2"/>
  </r>
  <r>
    <x v="12"/>
    <s v="Roseland Produce"/>
    <x v="2"/>
    <n v="17678.596968102942"/>
    <n v="3.0015783858690512"/>
    <x v="2"/>
  </r>
  <r>
    <x v="12"/>
    <s v="ZIP SIGNS LTD"/>
    <x v="2"/>
    <n v="73206.438559043818"/>
    <n v="21.170721828531935"/>
    <x v="3"/>
  </r>
  <r>
    <x v="12"/>
    <s v="Wilson Blanchard Management"/>
    <x v="2"/>
    <n v="7943.2373537173607"/>
    <n v="0.15633581424729126"/>
    <x v="2"/>
  </r>
  <r>
    <x v="12"/>
    <s v="Earth Fresh Foods"/>
    <x v="2"/>
    <n v="48503.386613121351"/>
    <n v="13.601215839514337"/>
    <x v="2"/>
  </r>
  <r>
    <x v="12"/>
    <s v="The City of Burlington"/>
    <x v="2"/>
    <n v="2448.4856800822572"/>
    <n v="0.2537913514157174"/>
    <x v="3"/>
  </r>
  <r>
    <x v="12"/>
    <s v="Etratech Inc."/>
    <x v="2"/>
    <n v="5774.3880412656235"/>
    <n v="0.98041028751070169"/>
    <x v="2"/>
  </r>
  <r>
    <x v="12"/>
    <s v="Stress Crete Limited"/>
    <x v="2"/>
    <n v="11406.174620714828"/>
    <n v="2.3617682562495963"/>
    <x v="2"/>
  </r>
  <r>
    <x v="12"/>
    <s v="Zeton Inc."/>
    <x v="2"/>
    <n v="79537.573159438427"/>
    <n v="32.553974268998864"/>
    <x v="2"/>
  </r>
  <r>
    <x v="12"/>
    <s v="Burlington 2020lakeshore INC"/>
    <x v="2"/>
    <n v="96162.707424493914"/>
    <n v="13.65700900463502"/>
    <x v="2"/>
  </r>
  <r>
    <x v="12"/>
    <s v="Burlington 2020lakeshore INC"/>
    <x v="2"/>
    <n v="24610.819849295596"/>
    <n v="12.396001529648725"/>
    <x v="2"/>
  </r>
  <r>
    <x v="12"/>
    <s v="The City of Burlington"/>
    <x v="2"/>
    <n v="2024682.1353002936"/>
    <n v="0"/>
    <x v="4"/>
  </r>
  <r>
    <x v="12"/>
    <s v="Regional Municipality of Halton "/>
    <x v="2"/>
    <n v="60103.499200618608"/>
    <n v="39.204479910687105"/>
    <x v="2"/>
  </r>
  <r>
    <x v="12"/>
    <s v="Children's Financial Group Inc."/>
    <x v="2"/>
    <n v="2699.0973202943583"/>
    <n v="1.0095222149959435"/>
    <x v="2"/>
  </r>
  <r>
    <x v="12"/>
    <s v="Harvester Executive Park"/>
    <x v="2"/>
    <n v="81675.258078313156"/>
    <n v="30.319877995636194"/>
    <x v="3"/>
  </r>
  <r>
    <x v="12"/>
    <s v="IKEA Properties Limites"/>
    <x v="2"/>
    <n v="10798.141941775026"/>
    <n v="4.0534511545597995"/>
    <x v="2"/>
  </r>
  <r>
    <x v="12"/>
    <s v="Wilson Blanchard Management"/>
    <x v="2"/>
    <n v="111807.21617441619"/>
    <n v="16.91530035546019"/>
    <x v="2"/>
  </r>
  <r>
    <x v="12"/>
    <s v="Long Wing International Inc."/>
    <x v="2"/>
    <n v="3222.2254578925872"/>
    <n v="0.9474429515725733"/>
    <x v="3"/>
  </r>
  <r>
    <x v="12"/>
    <s v="Fairham Property Management "/>
    <x v="2"/>
    <n v="41913.623093270588"/>
    <n v="17.353275381449325"/>
    <x v="2"/>
  </r>
  <r>
    <x v="12"/>
    <s v="TWD Technologies Ltd."/>
    <x v="2"/>
    <n v="119050.24603037999"/>
    <n v="46.42228534311274"/>
    <x v="2"/>
  </r>
  <r>
    <x v="12"/>
    <s v="Fengate Property Management Ltd."/>
    <x v="2"/>
    <n v="47168.892440342897"/>
    <n v="12.975872582525176"/>
    <x v="2"/>
  </r>
  <r>
    <x v="12"/>
    <s v="HCC #116 is Halton Condominium Corporation No.116"/>
    <x v="2"/>
    <n v="23831.077135490053"/>
    <n v="3.1362200586783171"/>
    <x v="3"/>
  </r>
  <r>
    <x v="12"/>
    <s v="Aqua-Tech Sales and Marketing Inc."/>
    <x v="2"/>
    <n v="65289.839918281708"/>
    <n v="41.897998218274061"/>
    <x v="3"/>
  </r>
  <r>
    <x v="12"/>
    <s v="Koupi Studios"/>
    <x v="2"/>
    <n v="1835.3019934894864"/>
    <n v="0.31160859683264591"/>
    <x v="3"/>
  </r>
  <r>
    <x v="12"/>
    <s v="Laurel Steel"/>
    <x v="2"/>
    <n v="5951.0476281990404"/>
    <n v="1.2322269163041371"/>
    <x v="2"/>
  </r>
  <r>
    <x v="12"/>
    <s v="Laurel Steel a Division of Harris Steel ULC "/>
    <x v="2"/>
    <n v="361146.01645707531"/>
    <n v="54.674454015821908"/>
    <x v="2"/>
  </r>
  <r>
    <x v="12"/>
    <s v="Wilson Blanchard"/>
    <x v="2"/>
    <n v="921.54086800710741"/>
    <n v="0"/>
    <x v="3"/>
  </r>
  <r>
    <x v="12"/>
    <s v="H and H Manufacturing Ltd."/>
    <x v="2"/>
    <n v="40432.714568202369"/>
    <n v="19.072969338169532"/>
    <x v="2"/>
  </r>
  <r>
    <x v="12"/>
    <s v="Bull Moose Tube Company"/>
    <x v="2"/>
    <n v="124889.32103261659"/>
    <n v="33.721250006098074"/>
    <x v="2"/>
  </r>
  <r>
    <x v="12"/>
    <s v="BANK OF MONTREAL"/>
    <x v="2"/>
    <n v="51329.469322434401"/>
    <n v="13.873218535730251"/>
    <x v="2"/>
  </r>
  <r>
    <x v="12"/>
    <s v="Halton Catholic District School Board"/>
    <x v="2"/>
    <n v="84998.252922648739"/>
    <n v="15.477245610481834"/>
    <x v="2"/>
  </r>
  <r>
    <x v="12"/>
    <s v="Tempel Canada"/>
    <x v="2"/>
    <n v="152273.68477009243"/>
    <n v="19.355031077889851"/>
    <x v="2"/>
  </r>
  <r>
    <x v="12"/>
    <s v="CAPREIT LIMITED PARTNERSHIP"/>
    <x v="2"/>
    <n v="104823.98718386141"/>
    <n v="16.576505321026925"/>
    <x v="2"/>
  </r>
  <r>
    <x v="12"/>
    <s v="Tempel Canada"/>
    <x v="2"/>
    <n v="5139.3625331165613"/>
    <n v="0"/>
    <x v="2"/>
  </r>
  <r>
    <x v="12"/>
    <s v="Wilson Blanchard Management"/>
    <x v="2"/>
    <n v="77467.722029833109"/>
    <n v="12.663200954030589"/>
    <x v="2"/>
  </r>
  <r>
    <x v="12"/>
    <s v="Walker Environmental Group Inc."/>
    <x v="2"/>
    <n v="158208.51729771143"/>
    <n v="22.340962733626672"/>
    <x v="2"/>
  </r>
  <r>
    <x v="12"/>
    <s v="RHI Canada INC"/>
    <x v="2"/>
    <n v="4208.6106266506713"/>
    <n v="10.536906061955447"/>
    <x v="2"/>
  </r>
  <r>
    <x v="12"/>
    <s v="Etratech Inc."/>
    <x v="2"/>
    <n v="793.07892041116691"/>
    <n v="0.29956474423249196"/>
    <x v="2"/>
  </r>
  <r>
    <x v="12"/>
    <s v="375 MERTON STREET INC"/>
    <x v="2"/>
    <n v="67511.81610105584"/>
    <n v="0"/>
    <x v="2"/>
  </r>
  <r>
    <x v="12"/>
    <s v="2249805 Ontario Inc."/>
    <x v="2"/>
    <n v="32639.774831601015"/>
    <n v="5.7139861403218184"/>
    <x v="3"/>
  </r>
  <r>
    <x v="12"/>
    <s v="SUNEX TRADING INC"/>
    <x v="2"/>
    <n v="6477.4533758931811"/>
    <n v="0.2632963496376361"/>
    <x v="3"/>
  </r>
  <r>
    <x v="12"/>
    <s v="Samuel Son and Company Limited"/>
    <x v="2"/>
    <n v="11221.53226196347"/>
    <n v="0"/>
    <x v="2"/>
  </r>
  <r>
    <x v="12"/>
    <s v="Total Casing Services Inc"/>
    <x v="2"/>
    <n v="72204.425700741107"/>
    <n v="29.575179237848641"/>
    <x v="3"/>
  </r>
  <r>
    <x v="12"/>
    <s v="Hennes and Mauritz Inc"/>
    <x v="2"/>
    <n v="1007.9901780058693"/>
    <n v="0.1711426272644635"/>
    <x v="2"/>
  </r>
  <r>
    <x v="12"/>
    <s v="The City of Burlington"/>
    <x v="2"/>
    <n v="2358001.7411146555"/>
    <n v="0"/>
    <x v="4"/>
  </r>
  <r>
    <x v="12"/>
    <s v="Joe NG Holdings Ltd."/>
    <x v="2"/>
    <n v="55327.440256627015"/>
    <n v="21.855438370357227"/>
    <x v="2"/>
  </r>
  <r>
    <x v="12"/>
    <s v="Pharma Plus Drugmarts Ltd."/>
    <x v="2"/>
    <n v="23046.9200430442"/>
    <n v="3.9130445242271383"/>
    <x v="2"/>
  </r>
  <r>
    <x v="12"/>
    <s v="Hunter Amenities Int'l Ltd."/>
    <x v="2"/>
    <n v="6644.1026373981858"/>
    <n v="2.494397716444325"/>
    <x v="2"/>
  </r>
  <r>
    <x v="12"/>
    <s v="Watson Limited Partnership"/>
    <x v="2"/>
    <n v="66312.289585526727"/>
    <n v="17.509611195696618"/>
    <x v="2"/>
  </r>
  <r>
    <x v="12"/>
    <s v="Halton Catholic District School Board"/>
    <x v="2"/>
    <n v="50895.720832347695"/>
    <n v="19.107971440710251"/>
    <x v="2"/>
  </r>
  <r>
    <x v="12"/>
    <s v="Westcon Construction Ltd."/>
    <x v="2"/>
    <n v="51930.153056788658"/>
    <n v="24.075715394082856"/>
    <x v="3"/>
  </r>
  <r>
    <x v="12"/>
    <s v="Nalco"/>
    <x v="2"/>
    <n v="59496.462281685534"/>
    <n v="0"/>
    <x v="2"/>
  </r>
  <r>
    <x v="12"/>
    <s v="Wellington Square United Church"/>
    <x v="2"/>
    <n v="3742.5145960618306"/>
    <n v="0.19180922084922927"/>
    <x v="3"/>
  </r>
  <r>
    <x v="12"/>
    <s v="MRCM"/>
    <x v="2"/>
    <n v="88116.851408587871"/>
    <n v="14.070223282256213"/>
    <x v="2"/>
  </r>
  <r>
    <x v="12"/>
    <s v="Atlantis Realty Services Inc."/>
    <x v="2"/>
    <n v="12898.99267004709"/>
    <n v="5.4717534986551932"/>
    <x v="2"/>
  </r>
  <r>
    <x v="12"/>
    <s v="Walker Environmental Group Inc."/>
    <x v="2"/>
    <n v="17881.437227291757"/>
    <n v="0"/>
    <x v="2"/>
  </r>
  <r>
    <x v="12"/>
    <s v="IKEA Properties Limites"/>
    <x v="2"/>
    <n v="7014.1477115701437"/>
    <n v="4.3848377946997719"/>
    <x v="2"/>
  </r>
  <r>
    <x v="12"/>
    <s v="OECTA"/>
    <x v="2"/>
    <n v="6470.0563395016761"/>
    <n v="1.0985250299581457"/>
    <x v="3"/>
  </r>
  <r>
    <x v="12"/>
    <s v="Ruscott Investment Corporation"/>
    <x v="2"/>
    <n v="15196.820292489967"/>
    <n v="5.5493104688992068"/>
    <x v="3"/>
  </r>
  <r>
    <x v="12"/>
    <s v="Bell Mobility"/>
    <x v="2"/>
    <n v="8190.2486509499804"/>
    <n v="4.2012823743830889"/>
    <x v="3"/>
  </r>
  <r>
    <x v="12"/>
    <s v="The Aldo Group Inc"/>
    <x v="2"/>
    <n v="7366.541953754474"/>
    <n v="2.3450372137093689"/>
    <x v="3"/>
  </r>
  <r>
    <x v="12"/>
    <s v="The Aldo Group Inc"/>
    <x v="2"/>
    <n v="4651.7292689312881"/>
    <n v="1.4070223282256213"/>
    <x v="3"/>
  </r>
  <r>
    <x v="12"/>
    <s v="RHI Canada INC"/>
    <x v="2"/>
    <n v="6897.3789582378122"/>
    <n v="0"/>
    <x v="2"/>
  </r>
  <r>
    <x v="12"/>
    <s v="2005030 Ontario Ltd"/>
    <x v="2"/>
    <n v="6082.8640508178205"/>
    <n v="1.0327851973806206"/>
    <x v="3"/>
  </r>
  <r>
    <x v="12"/>
    <s v="The City of Burlington"/>
    <x v="2"/>
    <n v="4484.3156888301119"/>
    <n v="0.76137405424715243"/>
    <x v="2"/>
  </r>
  <r>
    <x v="12"/>
    <s v="2506235 Ontario Inc"/>
    <x v="2"/>
    <n v="1860.9049440108358"/>
    <n v="0.31595561956516333"/>
    <x v="3"/>
  </r>
  <r>
    <x v="12"/>
    <s v="Shoppers Drug Mart"/>
    <x v="2"/>
    <n v="0"/>
    <n v="0"/>
    <x v="2"/>
  </r>
  <r>
    <x v="12"/>
    <s v="Halton Condominium Corporation No. 396"/>
    <x v="2"/>
    <n v="12627.938108761969"/>
    <n v="1.6837492851865503"/>
    <x v="2"/>
  </r>
  <r>
    <x v="12"/>
    <s v="Triovest Realty Adivisors Inc."/>
    <x v="2"/>
    <n v="47267.879284462397"/>
    <n v="0"/>
    <x v="3"/>
  </r>
  <r>
    <x v="12"/>
    <s v="RJ Burlington Inc."/>
    <x v="2"/>
    <n v="49050.386109365405"/>
    <n v="9.8177958739600086"/>
    <x v="2"/>
  </r>
  <r>
    <x v="12"/>
    <s v="HCC85"/>
    <x v="2"/>
    <n v="14906.322263271644"/>
    <n v="0"/>
    <x v="3"/>
  </r>
  <r>
    <x v="12"/>
    <s v="Vertica Resident Services"/>
    <x v="2"/>
    <n v="31134.844364396657"/>
    <n v="5.0027460559133203"/>
    <x v="2"/>
  </r>
  <r>
    <x v="12"/>
    <s v="Vertica Resident Services"/>
    <x v="2"/>
    <n v="12216.411580147582"/>
    <n v="1.2943648548186191"/>
    <x v="2"/>
  </r>
  <r>
    <x v="12"/>
    <s v="The City of Burlington"/>
    <x v="2"/>
    <n v="61311.455084319074"/>
    <n v="8.1441971161169491"/>
    <x v="2"/>
  </r>
  <r>
    <x v="12"/>
    <s v="HCC 371  The Chelsea"/>
    <x v="2"/>
    <n v="6372.8095410645356"/>
    <n v="0"/>
    <x v="3"/>
  </r>
  <r>
    <x v="12"/>
    <s v="Interrent International Properties Inc."/>
    <x v="2"/>
    <n v="1429.9503740603268"/>
    <n v="0.16379665910957344"/>
    <x v="2"/>
  </r>
  <r>
    <x v="12"/>
    <s v="Interrent International Properties Inc."/>
    <x v="2"/>
    <n v="4576.9732475006522"/>
    <n v="0.37228787357013565"/>
    <x v="2"/>
  </r>
  <r>
    <x v="12"/>
    <s v="The City of Burlington"/>
    <x v="2"/>
    <n v="27264.388256168204"/>
    <n v="1.3970909610139515"/>
    <x v="2"/>
  </r>
  <r>
    <x v="12"/>
    <s v="CarQuest Canada Ltd "/>
    <x v="2"/>
    <n v="23142.243552184926"/>
    <n v="9.536484669084766"/>
    <x v="3"/>
  </r>
  <r>
    <x v="12"/>
    <s v="The City of Burlington"/>
    <x v="2"/>
    <n v="72410.279708373695"/>
    <n v="37.520595419349902"/>
    <x v="2"/>
  </r>
  <r>
    <x v="12"/>
    <s v="IKEA Properties Ltd."/>
    <x v="2"/>
    <n v="53915.129313785772"/>
    <n v="17.665947009943913"/>
    <x v="2"/>
  </r>
  <r>
    <x v="12"/>
    <s v="Quondaluk Holdings Limited"/>
    <x v="2"/>
    <n v="82910.080437832105"/>
    <n v="24.413192897368255"/>
    <x v="3"/>
  </r>
  <r>
    <x v="12"/>
    <s v="Landeck Properties Inc"/>
    <x v="2"/>
    <n v="6114.0692204317711"/>
    <n v="0"/>
    <x v="2"/>
  </r>
  <r>
    <x v="12"/>
    <s v="Landeck Properties Inc"/>
    <x v="2"/>
    <n v="5174.8064126552963"/>
    <n v="0"/>
    <x v="2"/>
  </r>
  <r>
    <x v="12"/>
    <s v="Ryan Sgro Enterprises"/>
    <x v="2"/>
    <n v="35252.328897492007"/>
    <n v="5.6280893129024854"/>
    <x v="2"/>
  </r>
  <r>
    <x v="12"/>
    <s v="2155821 Ontario Inc"/>
    <x v="2"/>
    <n v="8089.6723807123153"/>
    <n v="3.1267162849458252"/>
    <x v="3"/>
  </r>
  <r>
    <x v="12"/>
    <s v="Destaron Property Management Ltd."/>
    <x v="2"/>
    <n v="253.31787837221509"/>
    <n v="0"/>
    <x v="2"/>
  </r>
  <r>
    <x v="12"/>
    <s v="Atotech Canada Ltd"/>
    <x v="2"/>
    <n v="490.27759116688861"/>
    <n v="0.20541582461656591"/>
    <x v="2"/>
  </r>
  <r>
    <x v="12"/>
    <s v="Westdale Construction Co. Limited"/>
    <x v="2"/>
    <n v="169996.65878340218"/>
    <n v="24.279017228984308"/>
    <x v="2"/>
  </r>
  <r>
    <x v="12"/>
    <s v="Westdale Construction Co. Limited"/>
    <x v="2"/>
    <n v="1708.3949937670225"/>
    <n v="0"/>
    <x v="2"/>
  </r>
  <r>
    <x v="12"/>
    <s v="Alexanian Flooring Ltd."/>
    <x v="2"/>
    <n v="875.02362248699114"/>
    <n v="1.303202969070103"/>
    <x v="2"/>
  </r>
  <r>
    <x v="12"/>
    <s v="Destaron Property Management Ltd."/>
    <x v="2"/>
    <n v="759.95363511664516"/>
    <n v="0"/>
    <x v="2"/>
  </r>
  <r>
    <x v="12"/>
    <s v="2479254 ONTARIO INC. oa BECKERS"/>
    <x v="2"/>
    <n v="4233.2175817182488"/>
    <n v="0.71874110931382629"/>
    <x v="3"/>
  </r>
  <r>
    <x v="12"/>
    <s v="Destaron Property Management Ltd."/>
    <x v="2"/>
    <n v="379.97681755832258"/>
    <n v="0"/>
    <x v="2"/>
  </r>
  <r>
    <x v="12"/>
    <s v="St. Paul's Presbyterian Church Burlington. "/>
    <x v="2"/>
    <n v="4747.7731510004978"/>
    <n v="0.20431796731880564"/>
    <x v="3"/>
  </r>
  <r>
    <x v="12"/>
    <s v="TRIM-LINE OF BURLOAK"/>
    <x v="2"/>
    <n v="4136.4848688886814"/>
    <n v="1.7196939567202041"/>
    <x v="3"/>
  </r>
  <r>
    <x v="13"/>
    <s v="SIMPSON"/>
    <x v="2"/>
    <n v="15355.000361694836"/>
    <n v="4.9699107028261231"/>
    <x v="3"/>
  </r>
  <r>
    <x v="13"/>
    <s v="CAREGO / QUONDALUK HOLDINGS"/>
    <x v="2"/>
    <n v="9816.7891425072194"/>
    <n v="1.1870061984091262"/>
    <x v="3"/>
  </r>
  <r>
    <x v="13"/>
    <s v="BURLINGTON TIRE"/>
    <x v="2"/>
    <n v="19683.638205629675"/>
    <n v="3.865486102198096"/>
    <x v="3"/>
  </r>
  <r>
    <x v="13"/>
    <s v="Beckers (2479254 Ontario Inc) (sales force: BEKCER'S)"/>
    <x v="2"/>
    <n v="2149.0657885657183"/>
    <n v="0.28861851345717338"/>
    <x v="3"/>
  </r>
  <r>
    <x v="13"/>
    <s v="Guardian Mountainside Pharmacy (sales force:MOUNTAIN SIDE PHARMACY)"/>
    <x v="2"/>
    <n v="158.4620155934567"/>
    <n v="4.1707877667221574E-2"/>
    <x v="3"/>
  </r>
  <r>
    <x v="13"/>
    <s v="Select Stone Supply"/>
    <x v="2"/>
    <n v="26342.482241860002"/>
    <n v="5.7982291532971431"/>
    <x v="2"/>
  </r>
  <r>
    <x v="13"/>
    <s v="LIGHTNING EQUIPMENT SALES INC. (sales force: LIGHTING EQUIPMENT)"/>
    <x v="2"/>
    <n v="1159.7432297352595"/>
    <n v="0.41707877667221571"/>
    <x v="3"/>
  </r>
  <r>
    <x v="13"/>
    <s v="BCG Precision Grind Honing Inc."/>
    <x v="2"/>
    <n v="1828.1279383293509"/>
    <n v="0.54387072478056941"/>
    <x v="3"/>
  </r>
  <r>
    <x v="14"/>
    <n v="0"/>
    <x v="2"/>
    <n v="930.05000000000007"/>
    <n v="0.54881893283877137"/>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679.5"/>
    <n v="6.9819907277155285E-2"/>
    <x v="1"/>
  </r>
  <r>
    <x v="14"/>
    <n v="0"/>
    <x v="2"/>
    <n v="1055.7"/>
    <n v="0.11928257920063252"/>
    <x v="1"/>
  </r>
  <r>
    <x v="14"/>
    <n v="0"/>
    <x v="2"/>
    <n v="650.70000000000005"/>
    <n v="3.7614307455027744E-2"/>
    <x v="1"/>
  </r>
  <r>
    <x v="14"/>
    <n v="0"/>
    <x v="2"/>
    <n v="476.1"/>
    <n v="0.13579044023419035"/>
    <x v="1"/>
  </r>
  <r>
    <x v="14"/>
    <n v="0"/>
    <x v="2"/>
    <n v="376.2"/>
    <n v="4.9462671923477239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930.6"/>
    <n v="0.21799305284547474"/>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28.8"/>
    <n v="3.2205599822127541E-2"/>
    <x v="1"/>
  </r>
  <r>
    <x v="14"/>
    <n v="0"/>
    <x v="2"/>
    <n v="679.5"/>
    <n v="6.9819907277155285E-2"/>
    <x v="1"/>
  </r>
  <r>
    <x v="14"/>
    <n v="0"/>
    <x v="2"/>
    <n v="1055.7"/>
    <n v="0.11928257920063252"/>
    <x v="1"/>
  </r>
  <r>
    <x v="14"/>
    <n v="0"/>
    <x v="2"/>
    <n v="1026.9000000000001"/>
    <n v="8.7076979378504976E-2"/>
    <x v="1"/>
  </r>
  <r>
    <x v="14"/>
    <n v="0"/>
    <x v="2"/>
    <n v="410.40000000000003"/>
    <n v="0.25738629416251269"/>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891.9"/>
    <n v="0.13787536579575907"/>
    <x v="1"/>
  </r>
  <r>
    <x v="14"/>
    <n v="0"/>
    <x v="2"/>
    <n v="679.5"/>
    <n v="6.9819907277155285E-2"/>
    <x v="1"/>
  </r>
  <r>
    <x v="14"/>
    <n v="0"/>
    <x v="2"/>
    <n v="679.5"/>
    <n v="6.9819907277155285E-2"/>
    <x v="1"/>
  </r>
  <r>
    <x v="14"/>
    <n v="0"/>
    <x v="2"/>
    <n v="28.8"/>
    <n v="3.2205599822127541E-2"/>
    <x v="1"/>
  </r>
  <r>
    <x v="14"/>
    <n v="0"/>
    <x v="2"/>
    <n v="1292.4000000000001"/>
    <n v="0.28633550208620068"/>
    <x v="1"/>
  </r>
  <r>
    <x v="14"/>
    <n v="0"/>
    <x v="2"/>
    <n v="679.5"/>
    <n v="6.9819907277155285E-2"/>
    <x v="1"/>
  </r>
  <r>
    <x v="14"/>
    <n v="0"/>
    <x v="2"/>
    <n v="1055.7"/>
    <n v="0.29181408235800665"/>
    <x v="1"/>
  </r>
  <r>
    <x v="14"/>
    <n v="0"/>
    <x v="2"/>
    <n v="679.5"/>
    <n v="6.9819907277155285E-2"/>
    <x v="1"/>
  </r>
  <r>
    <x v="14"/>
    <n v="0"/>
    <x v="2"/>
    <n v="679.5"/>
    <n v="6.9819907277155285E-2"/>
    <x v="1"/>
  </r>
  <r>
    <x v="14"/>
    <n v="0"/>
    <x v="2"/>
    <n v="650.70000000000005"/>
    <n v="3.7614307455027744E-2"/>
    <x v="1"/>
  </r>
  <r>
    <x v="14"/>
    <n v="0"/>
    <x v="2"/>
    <n v="1035.9000000000001"/>
    <n v="0.28013017840638288"/>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990"/>
    <n v="0.10886913775364088"/>
    <x v="1"/>
  </r>
  <r>
    <x v="14"/>
    <n v="0"/>
    <x v="2"/>
    <n v="679.5"/>
    <n v="6.9819907277155285E-2"/>
    <x v="1"/>
  </r>
  <r>
    <x v="14"/>
    <n v="0"/>
    <x v="2"/>
    <n v="650.70000000000005"/>
    <n v="3.7614307455027744E-2"/>
    <x v="1"/>
  </r>
  <r>
    <x v="14"/>
    <n v="0"/>
    <x v="2"/>
    <n v="650.70000000000005"/>
    <n v="3.7614307455027744E-2"/>
    <x v="1"/>
  </r>
  <r>
    <x v="14"/>
    <n v="0"/>
    <x v="2"/>
    <n v="679.5"/>
    <n v="6.9819907277155285E-2"/>
    <x v="1"/>
  </r>
  <r>
    <x v="14"/>
    <n v="0"/>
    <x v="2"/>
    <n v="679.5"/>
    <n v="6.9819907277155285E-2"/>
    <x v="1"/>
  </r>
  <r>
    <x v="14"/>
    <n v="0"/>
    <x v="2"/>
    <n v="679.5"/>
    <n v="6.9819907277155285E-2"/>
    <x v="1"/>
  </r>
  <r>
    <x v="14"/>
    <n v="0"/>
    <x v="2"/>
    <n v="728.1"/>
    <n v="9.8498580612959047E-2"/>
    <x v="1"/>
  </r>
  <r>
    <x v="14"/>
    <n v="0"/>
    <x v="2"/>
    <n v="716.4"/>
    <n v="9.1594455550635917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62.40000000000009"/>
    <n v="0.24572535468810477"/>
    <x v="1"/>
  </r>
  <r>
    <x v="14"/>
    <n v="0"/>
    <x v="2"/>
    <n v="679.5"/>
    <n v="6.9819907277155285E-2"/>
    <x v="1"/>
  </r>
  <r>
    <x v="14"/>
    <n v="0"/>
    <x v="2"/>
    <n v="679.5"/>
    <n v="6.9819907277155285E-2"/>
    <x v="1"/>
  </r>
  <r>
    <x v="14"/>
    <n v="0"/>
    <x v="2"/>
    <n v="679.5"/>
    <n v="6.9819907277155285E-2"/>
    <x v="1"/>
  </r>
  <r>
    <x v="14"/>
    <n v="0"/>
    <x v="2"/>
    <n v="650.70000000000005"/>
    <n v="3.7614307455027744E-2"/>
    <x v="1"/>
  </r>
  <r>
    <x v="14"/>
    <n v="0"/>
    <x v="2"/>
    <n v="825.3"/>
    <n v="0.1558559272845666"/>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1079.0999999999999"/>
    <n v="0.16144670553594778"/>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970.2"/>
    <n v="8.0995689162739304E-2"/>
    <x v="1"/>
  </r>
  <r>
    <x v="14"/>
    <n v="0"/>
    <x v="2"/>
    <n v="485.1"/>
    <n v="0.11372414365740789"/>
    <x v="1"/>
  </r>
  <r>
    <x v="14"/>
    <n v="0"/>
    <x v="2"/>
    <n v="1069.2"/>
    <n v="0.29978038050684108"/>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188.10000000000002"/>
    <n v="0.1262079179783732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742.5"/>
    <n v="0.10699596530504905"/>
    <x v="1"/>
  </r>
  <r>
    <x v="14"/>
    <n v="0"/>
    <x v="2"/>
    <n v="650.70000000000005"/>
    <n v="3.7614307455027744E-2"/>
    <x v="1"/>
  </r>
  <r>
    <x v="14"/>
    <n v="0"/>
    <x v="2"/>
    <n v="679.5"/>
    <n v="6.9819907277155285E-2"/>
    <x v="1"/>
  </r>
  <r>
    <x v="14"/>
    <n v="0"/>
    <x v="2"/>
    <n v="679.5"/>
    <n v="6.9819907277155285E-2"/>
    <x v="1"/>
  </r>
  <r>
    <x v="14"/>
    <n v="0"/>
    <x v="2"/>
    <n v="679.5"/>
    <n v="6.9819907277155285E-2"/>
    <x v="1"/>
  </r>
  <r>
    <x v="14"/>
    <n v="0"/>
    <x v="2"/>
    <n v="729.9"/>
    <n v="9.9560753699470303E-2"/>
    <x v="1"/>
  </r>
  <r>
    <x v="14"/>
    <n v="0"/>
    <x v="2"/>
    <n v="679.5"/>
    <n v="6.9819907277155285E-2"/>
    <x v="1"/>
  </r>
  <r>
    <x v="14"/>
    <n v="0"/>
    <x v="2"/>
    <n v="1251.9000000000001"/>
    <n v="0.26341532184102784"/>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934.2"/>
    <n v="0.22011739901849722"/>
    <x v="1"/>
  </r>
  <r>
    <x v="14"/>
    <n v="0"/>
    <x v="2"/>
    <n v="650.70000000000005"/>
    <n v="3.7614307455027744E-2"/>
    <x v="1"/>
  </r>
  <r>
    <x v="14"/>
    <n v="0"/>
    <x v="2"/>
    <n v="679.5"/>
    <n v="6.9819907277155285E-2"/>
    <x v="1"/>
  </r>
  <r>
    <x v="14"/>
    <n v="0"/>
    <x v="2"/>
    <n v="1550.7"/>
    <n v="0.41138017799122639"/>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929.7"/>
    <n v="0.2022511358642716"/>
    <x v="1"/>
  </r>
  <r>
    <x v="14"/>
    <n v="0"/>
    <x v="2"/>
    <n v="650.70000000000005"/>
    <n v="3.7614307455027744E-2"/>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79.5"/>
    <n v="6.9819907277155285E-2"/>
    <x v="1"/>
  </r>
  <r>
    <x v="14"/>
    <n v="0"/>
    <x v="2"/>
    <n v="702"/>
    <n v="8.309707085854592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50.70000000000005"/>
    <n v="3.7614307455027744E-2"/>
    <x v="1"/>
  </r>
  <r>
    <x v="14"/>
    <n v="0"/>
    <x v="2"/>
    <n v="708.3"/>
    <n v="8.6814676661335299E-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679.5"/>
    <n v="6.9819907277155285E-2"/>
    <x v="1"/>
  </r>
  <r>
    <x v="14"/>
    <n v="0"/>
    <x v="2"/>
    <n v="700.2"/>
    <n v="8.2034897772034668E-2"/>
    <x v="1"/>
  </r>
  <r>
    <x v="14"/>
    <n v="0"/>
    <x v="2"/>
    <n v="650.70000000000005"/>
    <n v="3.7614307455027744E-2"/>
    <x v="1"/>
  </r>
  <r>
    <x v="14"/>
    <n v="0"/>
    <x v="2"/>
    <n v="679.5"/>
    <n v="6.9819907277155285E-2"/>
    <x v="1"/>
  </r>
  <r>
    <x v="14"/>
    <n v="0"/>
    <x v="2"/>
    <n v="679.5"/>
    <n v="6.9819907277155285E-2"/>
    <x v="1"/>
  </r>
  <r>
    <x v="14"/>
    <n v="0"/>
    <x v="2"/>
    <n v="1880.1000000000001"/>
    <n v="0.77828935598015936"/>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1119.5999999999999"/>
    <n v="0.32952122692915597"/>
    <x v="1"/>
  </r>
  <r>
    <x v="14"/>
    <n v="0"/>
    <x v="2"/>
    <n v="1202.4000000000001"/>
    <n v="0.56535599484281018"/>
    <x v="1"/>
  </r>
  <r>
    <x v="14"/>
    <n v="0"/>
    <x v="2"/>
    <n v="990"/>
    <n v="0.10886913775364088"/>
    <x v="1"/>
  </r>
  <r>
    <x v="14"/>
    <n v="0"/>
    <x v="2"/>
    <n v="679.5"/>
    <n v="6.9819907277155285E-2"/>
    <x v="1"/>
  </r>
  <r>
    <x v="14"/>
    <n v="0"/>
    <x v="2"/>
    <n v="999"/>
    <n v="0.11320128898486684"/>
    <x v="1"/>
  </r>
  <r>
    <x v="14"/>
    <n v="0"/>
    <x v="2"/>
    <n v="679.5"/>
    <n v="6.9819907277155285E-2"/>
    <x v="1"/>
  </r>
  <r>
    <x v="14"/>
    <n v="0"/>
    <x v="2"/>
    <n v="679.5"/>
    <n v="6.9819907277155285E-2"/>
    <x v="1"/>
  </r>
  <r>
    <x v="14"/>
    <n v="0"/>
    <x v="2"/>
    <n v="679.5"/>
    <n v="6.9819907277155285E-2"/>
    <x v="1"/>
  </r>
  <r>
    <x v="14"/>
    <n v="0"/>
    <x v="2"/>
    <n v="650.70000000000005"/>
    <n v="3.7614307455027744E-2"/>
    <x v="1"/>
  </r>
  <r>
    <x v="14"/>
    <n v="0"/>
    <x v="2"/>
    <n v="9874.8000000000011"/>
    <n v="0.23347987149465219"/>
    <x v="1"/>
  </r>
  <r>
    <x v="14"/>
    <n v="0"/>
    <x v="2"/>
    <n v="397.8"/>
    <n v="0.23474025211898636"/>
    <x v="1"/>
  </r>
  <r>
    <x v="14"/>
    <n v="0"/>
    <x v="2"/>
    <n v="615.6"/>
    <n v="0.36326319558684766"/>
    <x v="1"/>
  </r>
  <r>
    <x v="14"/>
    <n v="0"/>
    <x v="2"/>
    <n v="73.8"/>
    <n v="4.354909654696127E-2"/>
    <x v="1"/>
  </r>
  <r>
    <x v="14"/>
    <n v="0"/>
    <x v="2"/>
    <n v="657"/>
    <n v="0.38769317657660646"/>
    <x v="1"/>
  </r>
  <r>
    <x v="14"/>
    <n v="0"/>
    <x v="2"/>
    <n v="583.20000000000005"/>
    <n v="0.34414408002964519"/>
    <x v="1"/>
  </r>
  <r>
    <x v="14"/>
    <n v="0"/>
    <x v="2"/>
    <n v="288"/>
    <n v="0.16994769384180008"/>
    <x v="1"/>
  </r>
  <r>
    <x v="14"/>
    <n v="0"/>
    <x v="2"/>
    <n v="329.40000000000003"/>
    <n v="0.19437767483155885"/>
    <x v="1"/>
  </r>
  <r>
    <x v="14"/>
    <n v="0"/>
    <x v="2"/>
    <n v="2.7"/>
    <n v="1.5932596297668757E-3"/>
    <x v="1"/>
  </r>
  <r>
    <x v="14"/>
    <n v="0"/>
    <x v="2"/>
    <n v="12.6"/>
    <n v="7.4352116055787535E-3"/>
    <x v="1"/>
  </r>
  <r>
    <x v="14"/>
    <n v="0"/>
    <x v="2"/>
    <n v="459.90000000000003"/>
    <n v="0.27138522360362449"/>
    <x v="1"/>
  </r>
  <r>
    <x v="14"/>
    <n v="0"/>
    <x v="2"/>
    <n v="496.8"/>
    <n v="0.29315977187710518"/>
    <x v="1"/>
  </r>
  <r>
    <x v="14"/>
    <n v="0"/>
    <x v="2"/>
    <n v="478.8"/>
    <n v="0.28253804101199265"/>
    <x v="1"/>
  </r>
  <r>
    <x v="14"/>
    <n v="0"/>
    <x v="2"/>
    <n v="446.40000000000003"/>
    <n v="0.26341892545479012"/>
    <x v="1"/>
  </r>
  <r>
    <x v="14"/>
    <n v="0"/>
    <x v="2"/>
    <n v="295.2"/>
    <n v="0.17419638618784508"/>
    <x v="1"/>
  </r>
  <r>
    <x v="14"/>
    <n v="0"/>
    <x v="2"/>
    <n v="546.30000000000007"/>
    <n v="0.32236953175616456"/>
    <x v="1"/>
  </r>
  <r>
    <x v="14"/>
    <n v="0"/>
    <x v="2"/>
    <n v="590.4"/>
    <n v="0.34839277237569016"/>
    <x v="1"/>
  </r>
  <r>
    <x v="14"/>
    <n v="0"/>
    <x v="2"/>
    <n v="0"/>
    <n v="0"/>
    <x v="1"/>
  </r>
  <r>
    <x v="14"/>
    <n v="0"/>
    <x v="2"/>
    <n v="340.2"/>
    <n v="0.20075071335062636"/>
    <x v="1"/>
  </r>
  <r>
    <x v="14"/>
    <n v="0"/>
    <x v="2"/>
    <n v="522.9"/>
    <n v="0.3085612816315183"/>
    <x v="1"/>
  </r>
  <r>
    <x v="14"/>
    <n v="0"/>
    <x v="2"/>
    <n v="82.8"/>
    <n v="4.8859961979517523E-2"/>
    <x v="1"/>
  </r>
  <r>
    <x v="14"/>
    <n v="0"/>
    <x v="2"/>
    <n v="589.5"/>
    <n v="0.34786168583243454"/>
    <x v="1"/>
  </r>
  <r>
    <x v="14"/>
    <n v="0"/>
    <x v="2"/>
    <n v="221.4"/>
    <n v="0.13064728964088382"/>
    <x v="1"/>
  </r>
  <r>
    <x v="14"/>
    <n v="0"/>
    <x v="2"/>
    <n v="292.5"/>
    <n v="0.17260312655807822"/>
    <x v="1"/>
  </r>
  <r>
    <x v="14"/>
    <n v="0"/>
    <x v="2"/>
    <n v="486"/>
    <n v="0.28678673335803767"/>
    <x v="1"/>
  </r>
  <r>
    <x v="14"/>
    <n v="0"/>
    <x v="2"/>
    <n v="156.6"/>
    <n v="9.2409058526478807E-2"/>
    <x v="1"/>
  </r>
  <r>
    <x v="14"/>
    <n v="0"/>
    <x v="2"/>
    <n v="547.20000000000005"/>
    <n v="0.32290061829942013"/>
    <x v="1"/>
  </r>
  <r>
    <x v="14"/>
    <n v="0"/>
    <x v="2"/>
    <n v="61.2"/>
    <n v="3.6113884941382512E-2"/>
    <x v="1"/>
  </r>
  <r>
    <x v="14"/>
    <n v="0"/>
    <x v="2"/>
    <n v="339.3"/>
    <n v="0.20021962680737074"/>
    <x v="1"/>
  </r>
  <r>
    <x v="14"/>
    <n v="0"/>
    <x v="2"/>
    <n v="626.4"/>
    <n v="0.36963623410591523"/>
    <x v="1"/>
  </r>
  <r>
    <x v="14"/>
    <n v="0"/>
    <x v="2"/>
    <n v="61.2"/>
    <n v="3.6113884941382512E-2"/>
    <x v="1"/>
  </r>
  <r>
    <x v="14"/>
    <n v="0"/>
    <x v="2"/>
    <n v="322.2"/>
    <n v="0.19012898248551383"/>
    <x v="1"/>
  </r>
  <r>
    <x v="14"/>
    <n v="0"/>
    <x v="2"/>
    <n v="523.80000000000007"/>
    <n v="0.30909236817477392"/>
    <x v="1"/>
  </r>
  <r>
    <x v="14"/>
    <n v="0"/>
    <x v="2"/>
    <n v="466.2"/>
    <n v="0.2751028294064139"/>
    <x v="1"/>
  </r>
  <r>
    <x v="14"/>
    <n v="0"/>
    <x v="2"/>
    <n v="643.5"/>
    <n v="0.37972687842777209"/>
    <x v="1"/>
  </r>
  <r>
    <x v="14"/>
    <n v="0"/>
    <x v="2"/>
    <n v="584.1"/>
    <n v="0.34467516657290076"/>
    <x v="1"/>
  </r>
  <r>
    <x v="14"/>
    <n v="0"/>
    <x v="2"/>
    <n v="9"/>
    <n v="5.3108654325562527E-3"/>
    <x v="1"/>
  </r>
  <r>
    <x v="14"/>
    <n v="0"/>
    <x v="2"/>
    <n v="234.9"/>
    <n v="0.13861358778971819"/>
    <x v="1"/>
  </r>
  <r>
    <x v="14"/>
    <n v="0"/>
    <x v="2"/>
    <n v="246.6"/>
    <n v="0.14551771285204132"/>
    <x v="1"/>
  </r>
  <r>
    <x v="14"/>
    <n v="0"/>
    <x v="2"/>
    <n v="243"/>
    <n v="0.14339336667901884"/>
    <x v="1"/>
  </r>
  <r>
    <x v="14"/>
    <n v="0"/>
    <x v="2"/>
    <n v="327.60000000000002"/>
    <n v="0.19331550174504761"/>
    <x v="1"/>
  </r>
  <r>
    <x v="14"/>
    <n v="0"/>
    <x v="2"/>
    <n v="406.8"/>
    <n v="0.24005111755154263"/>
    <x v="1"/>
  </r>
  <r>
    <x v="14"/>
    <n v="0"/>
    <x v="2"/>
    <n v="36"/>
    <n v="2.1243461730225011E-2"/>
    <x v="1"/>
  </r>
  <r>
    <x v="14"/>
    <n v="0"/>
    <x v="2"/>
    <n v="692.1"/>
    <n v="0.40840555176357585"/>
    <x v="1"/>
  </r>
  <r>
    <x v="14"/>
    <n v="0"/>
    <x v="2"/>
    <n v="320.40000000000003"/>
    <n v="0.18906680939900261"/>
    <x v="1"/>
  </r>
  <r>
    <x v="14"/>
    <n v="0"/>
    <x v="2"/>
    <n v="302.40000000000003"/>
    <n v="0.17844507853389008"/>
    <x v="1"/>
  </r>
  <r>
    <x v="14"/>
    <n v="0"/>
    <x v="2"/>
    <n v="362.7"/>
    <n v="0.214027876932017"/>
    <x v="1"/>
  </r>
  <r>
    <x v="14"/>
    <n v="0"/>
    <x v="2"/>
    <n v="314.10000000000002"/>
    <n v="0.18534920359621324"/>
    <x v="1"/>
  </r>
  <r>
    <x v="14"/>
    <n v="0"/>
    <x v="2"/>
    <n v="593.1"/>
    <n v="0.34998603200545708"/>
    <x v="1"/>
  </r>
  <r>
    <x v="14"/>
    <n v="0"/>
    <x v="2"/>
    <n v="437.40000000000003"/>
    <n v="0.25810806002223385"/>
    <x v="1"/>
  </r>
  <r>
    <x v="14"/>
    <n v="0"/>
    <x v="2"/>
    <n v="46.800000000000004"/>
    <n v="2.7616500249292512E-2"/>
    <x v="1"/>
  </r>
  <r>
    <x v="14"/>
    <n v="0"/>
    <x v="2"/>
    <n v="1167.3"/>
    <n v="0.68881924660254601"/>
    <x v="1"/>
  </r>
  <r>
    <x v="14"/>
    <n v="0"/>
    <x v="2"/>
    <n v="244.8"/>
    <n v="0.14445553976553005"/>
    <x v="1"/>
  </r>
  <r>
    <x v="14"/>
    <n v="0"/>
    <x v="2"/>
    <n v="332.1"/>
    <n v="0.19597093446132571"/>
    <x v="1"/>
  </r>
  <r>
    <x v="14"/>
    <n v="0"/>
    <x v="2"/>
    <n v="571.5"/>
    <n v="0.33723995496732206"/>
    <x v="1"/>
  </r>
  <r>
    <x v="14"/>
    <n v="0"/>
    <x v="2"/>
    <n v="276.3"/>
    <n v="0.16304356877947696"/>
    <x v="1"/>
  </r>
  <r>
    <x v="14"/>
    <n v="0"/>
    <x v="2"/>
    <n v="195.3"/>
    <n v="0.11524577988647068"/>
    <x v="1"/>
  </r>
  <r>
    <x v="14"/>
    <n v="0"/>
    <x v="2"/>
    <n v="583.20000000000005"/>
    <n v="0.34414408002964519"/>
    <x v="1"/>
  </r>
  <r>
    <x v="14"/>
    <n v="0"/>
    <x v="2"/>
    <n v="595.80000000000007"/>
    <n v="0.35157929163522395"/>
    <x v="1"/>
  </r>
  <r>
    <x v="14"/>
    <n v="0"/>
    <x v="2"/>
    <n v="256.5"/>
    <n v="0.15135966482785321"/>
    <x v="1"/>
  </r>
  <r>
    <x v="14"/>
    <n v="0"/>
    <x v="2"/>
    <n v="338.40000000000003"/>
    <n v="0.19968854026411509"/>
    <x v="1"/>
  </r>
  <r>
    <x v="14"/>
    <n v="0"/>
    <x v="2"/>
    <n v="571.5"/>
    <n v="0.33723995496732206"/>
    <x v="1"/>
  </r>
  <r>
    <x v="14"/>
    <n v="0"/>
    <x v="2"/>
    <n v="613.80000000000007"/>
    <n v="0.36220102250033648"/>
    <x v="1"/>
  </r>
  <r>
    <x v="14"/>
    <n v="0"/>
    <x v="2"/>
    <n v="640.80000000000007"/>
    <n v="0.37813361879800522"/>
    <x v="1"/>
  </r>
  <r>
    <x v="14"/>
    <n v="0"/>
    <x v="2"/>
    <n v="254.70000000000002"/>
    <n v="0.15029749174134194"/>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B73:D123" firstHeaderRow="0" firstDataRow="1" firstDataCol="1"/>
  <pivotFields count="6">
    <pivotField axis="axisRow" showAll="0">
      <items count="16">
        <item x="1"/>
        <item x="2"/>
        <item x="3"/>
        <item x="4"/>
        <item x="5"/>
        <item x="6"/>
        <item x="7"/>
        <item x="8"/>
        <item x="11"/>
        <item x="12"/>
        <item x="0"/>
        <item x="13"/>
        <item x="14"/>
        <item x="9"/>
        <item x="10"/>
        <item t="default"/>
      </items>
    </pivotField>
    <pivotField showAll="0" defaultSubtotal="0"/>
    <pivotField axis="axisRow" showAll="0">
      <items count="5">
        <item h="1" x="1"/>
        <item x="3"/>
        <item x="2"/>
        <item x="0"/>
        <item t="default"/>
      </items>
    </pivotField>
    <pivotField dataField="1" showAll="0"/>
    <pivotField dataField="1" showAll="0"/>
    <pivotField axis="axisRow" showAll="0">
      <items count="7">
        <item m="1" x="5"/>
        <item x="0"/>
        <item x="1"/>
        <item x="2"/>
        <item x="3"/>
        <item x="4"/>
        <item t="default"/>
      </items>
    </pivotField>
  </pivotFields>
  <rowFields count="3">
    <field x="2"/>
    <field x="0"/>
    <field x="5"/>
  </rowFields>
  <rowItems count="50">
    <i>
      <x v="1"/>
    </i>
    <i r="1">
      <x v="3"/>
    </i>
    <i r="2">
      <x v="3"/>
    </i>
    <i r="1">
      <x v="4"/>
    </i>
    <i r="2">
      <x v="2"/>
    </i>
    <i r="1">
      <x v="5"/>
    </i>
    <i r="2">
      <x v="3"/>
    </i>
    <i r="1">
      <x v="6"/>
    </i>
    <i r="2">
      <x v="2"/>
    </i>
    <i r="1">
      <x v="7"/>
    </i>
    <i r="2">
      <x v="4"/>
    </i>
    <i r="1">
      <x v="8"/>
    </i>
    <i r="2">
      <x v="3"/>
    </i>
    <i r="1">
      <x v="9"/>
    </i>
    <i r="2">
      <x v="2"/>
    </i>
    <i r="2">
      <x v="3"/>
    </i>
    <i r="2">
      <x v="4"/>
    </i>
    <i>
      <x v="2"/>
    </i>
    <i r="1">
      <x v="2"/>
    </i>
    <i r="2">
      <x v="2"/>
    </i>
    <i r="1">
      <x v="3"/>
    </i>
    <i r="2">
      <x v="3"/>
    </i>
    <i r="1">
      <x v="4"/>
    </i>
    <i r="2">
      <x v="2"/>
    </i>
    <i r="1">
      <x v="5"/>
    </i>
    <i r="2">
      <x v="3"/>
    </i>
    <i r="1">
      <x v="6"/>
    </i>
    <i r="2">
      <x v="2"/>
    </i>
    <i r="2">
      <x v="3"/>
    </i>
    <i r="2">
      <x v="4"/>
    </i>
    <i r="1">
      <x v="7"/>
    </i>
    <i r="2">
      <x v="3"/>
    </i>
    <i r="2">
      <x v="4"/>
    </i>
    <i r="1">
      <x v="9"/>
    </i>
    <i r="2">
      <x v="3"/>
    </i>
    <i r="2">
      <x v="4"/>
    </i>
    <i r="2">
      <x v="5"/>
    </i>
    <i r="1">
      <x v="11"/>
    </i>
    <i r="2">
      <x v="3"/>
    </i>
    <i r="2">
      <x v="4"/>
    </i>
    <i r="1">
      <x v="12"/>
    </i>
    <i r="2">
      <x v="2"/>
    </i>
    <i r="1">
      <x v="13"/>
    </i>
    <i r="2">
      <x v="2"/>
    </i>
    <i r="1">
      <x v="14"/>
    </i>
    <i r="2">
      <x v="2"/>
    </i>
    <i>
      <x v="3"/>
    </i>
    <i r="1">
      <x v="10"/>
    </i>
    <i r="2">
      <x v="1"/>
    </i>
    <i t="grand">
      <x/>
    </i>
  </rowItems>
  <colFields count="1">
    <field x="-2"/>
  </colFields>
  <colItems count="2">
    <i>
      <x/>
    </i>
    <i i="1">
      <x v="1"/>
    </i>
  </colItems>
  <dataFields count="2">
    <dataField name="Sum of Net energy" fld="3" baseField="1" baseItem="0"/>
    <dataField name="Sum of Net Demand" fld="4" baseField="1" baseItem="0"/>
  </dataFields>
  <formats count="9">
    <format dxfId="12">
      <pivotArea outline="0" collapsedLevelsAreSubtotals="1" fieldPosition="0"/>
    </format>
    <format dxfId="11">
      <pivotArea dataOnly="0" labelOnly="1" outline="0" fieldPosition="0">
        <references count="1">
          <reference field="4294967294" count="2">
            <x v="0"/>
            <x v="1"/>
          </reference>
        </references>
      </pivotArea>
    </format>
    <format dxfId="10">
      <pivotArea dataOnly="0" labelOnly="1" outline="0" fieldPosition="0">
        <references count="1">
          <reference field="4294967294" count="2">
            <x v="0"/>
            <x v="1"/>
          </reference>
        </references>
      </pivotArea>
    </format>
    <format dxfId="9">
      <pivotArea dataOnly="0" labelOnly="1" outline="0" fieldPosition="0">
        <references count="1">
          <reference field="4294967294" count="2">
            <x v="0"/>
            <x v="1"/>
          </reference>
        </references>
      </pivotArea>
    </format>
    <format dxfId="8">
      <pivotArea type="all" dataOnly="0" outline="0" fieldPosition="0"/>
    </format>
    <format dxfId="7">
      <pivotArea collapsedLevelsAreSubtotals="1" fieldPosition="0">
        <references count="1">
          <reference field="2" count="1">
            <x v="2"/>
          </reference>
        </references>
      </pivotArea>
    </format>
    <format dxfId="6">
      <pivotArea dataOnly="0" labelOnly="1" fieldPosition="0">
        <references count="1">
          <reference field="2" count="1">
            <x v="2"/>
          </reference>
        </references>
      </pivotArea>
    </format>
    <format dxfId="5">
      <pivotArea collapsedLevelsAreSubtotals="1" fieldPosition="0">
        <references count="1">
          <reference field="2" count="1">
            <x v="1"/>
          </reference>
        </references>
      </pivotArea>
    </format>
    <format dxfId="4">
      <pivotArea dataOnly="0" labelOnly="1" fieldPosition="0">
        <references count="1">
          <reference field="2"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37" t="s">
        <v>174</v>
      </c>
      <c r="C3" s="837"/>
    </row>
    <row r="4" spans="1:3" ht="11.25" customHeight="1"/>
    <row r="5" spans="1:3" s="30" customFormat="1" ht="25.5" customHeight="1">
      <c r="B5" s="60" t="s">
        <v>420</v>
      </c>
      <c r="C5" s="60" t="s">
        <v>173</v>
      </c>
    </row>
    <row r="6" spans="1:3" s="176" customFormat="1" ht="48" customHeight="1">
      <c r="A6" s="241"/>
      <c r="B6" s="618" t="s">
        <v>170</v>
      </c>
      <c r="C6" s="670" t="s">
        <v>599</v>
      </c>
    </row>
    <row r="7" spans="1:3" s="176" customFormat="1" ht="21" customHeight="1">
      <c r="A7" s="241"/>
      <c r="B7" s="612" t="s">
        <v>553</v>
      </c>
      <c r="C7" s="671" t="s">
        <v>612</v>
      </c>
    </row>
    <row r="8" spans="1:3" s="176" customFormat="1" ht="32.25" customHeight="1">
      <c r="B8" s="612" t="s">
        <v>367</v>
      </c>
      <c r="C8" s="672" t="s">
        <v>600</v>
      </c>
    </row>
    <row r="9" spans="1:3" s="176" customFormat="1" ht="27.75" customHeight="1">
      <c r="B9" s="612" t="s">
        <v>169</v>
      </c>
      <c r="C9" s="672" t="s">
        <v>601</v>
      </c>
    </row>
    <row r="10" spans="1:3" s="176" customFormat="1" ht="33" customHeight="1">
      <c r="B10" s="612" t="s">
        <v>597</v>
      </c>
      <c r="C10" s="671" t="s">
        <v>605</v>
      </c>
    </row>
    <row r="11" spans="1:3" s="176" customFormat="1" ht="26.25" customHeight="1">
      <c r="B11" s="627" t="s">
        <v>368</v>
      </c>
      <c r="C11" s="674" t="s">
        <v>602</v>
      </c>
    </row>
    <row r="12" spans="1:3" s="176" customFormat="1" ht="39.75" customHeight="1">
      <c r="B12" s="612" t="s">
        <v>369</v>
      </c>
      <c r="C12" s="672" t="s">
        <v>603</v>
      </c>
    </row>
    <row r="13" spans="1:3" s="176" customFormat="1" ht="18" customHeight="1">
      <c r="B13" s="612" t="s">
        <v>370</v>
      </c>
      <c r="C13" s="672" t="s">
        <v>604</v>
      </c>
    </row>
    <row r="14" spans="1:3" s="176" customFormat="1" ht="13.5" customHeight="1">
      <c r="B14" s="612"/>
      <c r="C14" s="673"/>
    </row>
    <row r="15" spans="1:3" s="176" customFormat="1" ht="18" customHeight="1">
      <c r="B15" s="612" t="s">
        <v>670</v>
      </c>
      <c r="C15" s="671" t="s">
        <v>668</v>
      </c>
    </row>
    <row r="16" spans="1:3" s="176" customFormat="1" ht="8.25" customHeight="1">
      <c r="B16" s="612"/>
      <c r="C16" s="673"/>
    </row>
    <row r="17" spans="2:3" s="176" customFormat="1" ht="33" customHeight="1">
      <c r="B17" s="675" t="s">
        <v>598</v>
      </c>
      <c r="C17" s="676" t="s">
        <v>669</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19" zoomScale="90" zoomScaleNormal="90" zoomScaleSheetLayoutView="80" zoomScalePageLayoutView="85" workbookViewId="0">
      <pane xSplit="3" ySplit="2" topLeftCell="N239" activePane="bottomRight" state="frozen"/>
      <selection activeCell="A19" sqref="A19"/>
      <selection pane="topRight" activeCell="D19" sqref="D19"/>
      <selection pane="bottomLeft" activeCell="A21" sqref="A21"/>
      <selection pane="bottomRight" activeCell="AA255" sqref="AA255"/>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8" width="10.42578125" style="253" customWidth="1" outlineLevel="1"/>
    <col min="9" max="13" width="10.140625" style="253" bestFit="1" customWidth="1" outlineLevel="1"/>
    <col min="14" max="14" width="12.42578125" style="253" customWidth="1" outlineLevel="1"/>
    <col min="15" max="15" width="17.42578125" style="253" customWidth="1"/>
    <col min="16" max="24" width="9.42578125" style="253" customWidth="1" outlineLevel="1"/>
    <col min="25" max="25" width="14.140625" style="255" customWidth="1"/>
    <col min="26" max="26" width="14.42578125" style="255" customWidth="1"/>
    <col min="27" max="27" width="16.85546875" style="255" customWidth="1"/>
    <col min="28" max="28" width="17.42578125" style="255" customWidth="1"/>
    <col min="29" max="29" width="14.42578125" style="255" customWidth="1"/>
    <col min="30" max="35" width="14.42578125" style="255" hidden="1" customWidth="1"/>
    <col min="36" max="38" width="15" style="255" hidden="1" customWidth="1"/>
    <col min="39" max="39" width="14.28515625" style="256" customWidth="1"/>
    <col min="40" max="40" width="14.42578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902"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02"/>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82" t="s">
        <v>552</v>
      </c>
      <c r="D5" s="883"/>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02" t="s">
        <v>506</v>
      </c>
      <c r="C7" s="903" t="s">
        <v>631</v>
      </c>
      <c r="D7" s="903"/>
      <c r="E7" s="903"/>
      <c r="F7" s="903"/>
      <c r="G7" s="903"/>
      <c r="H7" s="903"/>
      <c r="I7" s="903"/>
      <c r="J7" s="903"/>
      <c r="K7" s="903"/>
      <c r="L7" s="903"/>
      <c r="M7" s="903"/>
      <c r="N7" s="903"/>
      <c r="O7" s="903"/>
      <c r="P7" s="903"/>
      <c r="Q7" s="903"/>
      <c r="R7" s="903"/>
      <c r="S7" s="903"/>
      <c r="T7" s="903"/>
      <c r="U7" s="903"/>
      <c r="V7" s="903"/>
      <c r="W7" s="903"/>
      <c r="X7" s="903"/>
      <c r="Y7" s="606"/>
      <c r="Z7" s="606"/>
      <c r="AA7" s="606"/>
      <c r="AB7" s="606"/>
      <c r="AC7" s="606"/>
      <c r="AD7" s="606"/>
      <c r="AE7" s="270"/>
      <c r="AF7" s="270"/>
      <c r="AG7" s="270"/>
      <c r="AH7" s="270"/>
      <c r="AI7" s="270"/>
      <c r="AJ7" s="270"/>
      <c r="AK7" s="270"/>
      <c r="AL7" s="270"/>
    </row>
    <row r="8" spans="1:39" s="271" customFormat="1" ht="58.5" customHeight="1">
      <c r="A8" s="509"/>
      <c r="B8" s="902"/>
      <c r="C8" s="903" t="s">
        <v>569</v>
      </c>
      <c r="D8" s="903"/>
      <c r="E8" s="903"/>
      <c r="F8" s="903"/>
      <c r="G8" s="903"/>
      <c r="H8" s="903"/>
      <c r="I8" s="903"/>
      <c r="J8" s="903"/>
      <c r="K8" s="903"/>
      <c r="L8" s="903"/>
      <c r="M8" s="903"/>
      <c r="N8" s="903"/>
      <c r="O8" s="903"/>
      <c r="P8" s="903"/>
      <c r="Q8" s="903"/>
      <c r="R8" s="903"/>
      <c r="S8" s="903"/>
      <c r="T8" s="903"/>
      <c r="U8" s="903"/>
      <c r="V8" s="903"/>
      <c r="W8" s="903"/>
      <c r="X8" s="903"/>
      <c r="Y8" s="606"/>
      <c r="Z8" s="606"/>
      <c r="AA8" s="606"/>
      <c r="AB8" s="606"/>
      <c r="AC8" s="606"/>
      <c r="AD8" s="606"/>
      <c r="AE8" s="272"/>
      <c r="AF8" s="255"/>
      <c r="AG8" s="255"/>
      <c r="AH8" s="255"/>
      <c r="AI8" s="255"/>
      <c r="AJ8" s="255"/>
      <c r="AK8" s="255"/>
      <c r="AL8" s="255"/>
      <c r="AM8" s="256"/>
    </row>
    <row r="9" spans="1:39" s="271" customFormat="1" ht="57.75" customHeight="1">
      <c r="A9" s="509"/>
      <c r="B9" s="273"/>
      <c r="C9" s="903" t="s">
        <v>568</v>
      </c>
      <c r="D9" s="903"/>
      <c r="E9" s="903"/>
      <c r="F9" s="903"/>
      <c r="G9" s="903"/>
      <c r="H9" s="903"/>
      <c r="I9" s="903"/>
      <c r="J9" s="903"/>
      <c r="K9" s="903"/>
      <c r="L9" s="903"/>
      <c r="M9" s="903"/>
      <c r="N9" s="903"/>
      <c r="O9" s="903"/>
      <c r="P9" s="903"/>
      <c r="Q9" s="903"/>
      <c r="R9" s="903"/>
      <c r="S9" s="903"/>
      <c r="T9" s="903"/>
      <c r="U9" s="903"/>
      <c r="V9" s="903"/>
      <c r="W9" s="903"/>
      <c r="X9" s="903"/>
      <c r="Y9" s="606"/>
      <c r="Z9" s="606"/>
      <c r="AA9" s="606"/>
      <c r="AB9" s="606"/>
      <c r="AC9" s="606"/>
      <c r="AD9" s="606"/>
      <c r="AE9" s="272"/>
      <c r="AF9" s="255"/>
      <c r="AG9" s="255"/>
      <c r="AH9" s="255"/>
      <c r="AI9" s="255"/>
      <c r="AJ9" s="255"/>
      <c r="AK9" s="255"/>
      <c r="AL9" s="255"/>
      <c r="AM9" s="256"/>
    </row>
    <row r="10" spans="1:39" ht="41.25" customHeight="1">
      <c r="B10" s="275"/>
      <c r="C10" s="903" t="s">
        <v>634</v>
      </c>
      <c r="D10" s="903"/>
      <c r="E10" s="903"/>
      <c r="F10" s="903"/>
      <c r="G10" s="903"/>
      <c r="H10" s="903"/>
      <c r="I10" s="903"/>
      <c r="J10" s="903"/>
      <c r="K10" s="903"/>
      <c r="L10" s="903"/>
      <c r="M10" s="903"/>
      <c r="N10" s="903"/>
      <c r="O10" s="903"/>
      <c r="P10" s="903"/>
      <c r="Q10" s="903"/>
      <c r="R10" s="903"/>
      <c r="S10" s="903"/>
      <c r="T10" s="903"/>
      <c r="U10" s="903"/>
      <c r="V10" s="903"/>
      <c r="W10" s="903"/>
      <c r="X10" s="903"/>
      <c r="Y10" s="606"/>
      <c r="Z10" s="606"/>
      <c r="AA10" s="606"/>
      <c r="AB10" s="606"/>
      <c r="AC10" s="606"/>
      <c r="AD10" s="606"/>
      <c r="AE10" s="272"/>
      <c r="AF10" s="276"/>
      <c r="AG10" s="276"/>
      <c r="AH10" s="276"/>
      <c r="AI10" s="276"/>
      <c r="AJ10" s="276"/>
      <c r="AK10" s="276"/>
      <c r="AL10" s="276"/>
    </row>
    <row r="11" spans="1:39" ht="53.25" customHeight="1">
      <c r="C11" s="903" t="s">
        <v>619</v>
      </c>
      <c r="D11" s="903"/>
      <c r="E11" s="903"/>
      <c r="F11" s="903"/>
      <c r="G11" s="903"/>
      <c r="H11" s="903"/>
      <c r="I11" s="903"/>
      <c r="J11" s="903"/>
      <c r="K11" s="903"/>
      <c r="L11" s="903"/>
      <c r="M11" s="903"/>
      <c r="N11" s="903"/>
      <c r="O11" s="903"/>
      <c r="P11" s="903"/>
      <c r="Q11" s="903"/>
      <c r="R11" s="903"/>
      <c r="S11" s="903"/>
      <c r="T11" s="903"/>
      <c r="U11" s="903"/>
      <c r="V11" s="903"/>
      <c r="W11" s="903"/>
      <c r="X11" s="903"/>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02" t="s">
        <v>528</v>
      </c>
      <c r="C13" s="591"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902"/>
      <c r="C14" s="591"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92" t="s">
        <v>211</v>
      </c>
      <c r="C19" s="894" t="s">
        <v>33</v>
      </c>
      <c r="D19" s="284" t="s">
        <v>422</v>
      </c>
      <c r="E19" s="896" t="s">
        <v>209</v>
      </c>
      <c r="F19" s="897"/>
      <c r="G19" s="897"/>
      <c r="H19" s="897"/>
      <c r="I19" s="897"/>
      <c r="J19" s="897"/>
      <c r="K19" s="897"/>
      <c r="L19" s="897"/>
      <c r="M19" s="898"/>
      <c r="N19" s="899" t="s">
        <v>213</v>
      </c>
      <c r="O19" s="284" t="s">
        <v>423</v>
      </c>
      <c r="P19" s="896" t="s">
        <v>212</v>
      </c>
      <c r="Q19" s="897"/>
      <c r="R19" s="897"/>
      <c r="S19" s="897"/>
      <c r="T19" s="897"/>
      <c r="U19" s="897"/>
      <c r="V19" s="897"/>
      <c r="W19" s="897"/>
      <c r="X19" s="898"/>
      <c r="Y19" s="889" t="s">
        <v>243</v>
      </c>
      <c r="Z19" s="890"/>
      <c r="AA19" s="890"/>
      <c r="AB19" s="890"/>
      <c r="AC19" s="890"/>
      <c r="AD19" s="890"/>
      <c r="AE19" s="890"/>
      <c r="AF19" s="890"/>
      <c r="AG19" s="890"/>
      <c r="AH19" s="890"/>
      <c r="AI19" s="890"/>
      <c r="AJ19" s="890"/>
      <c r="AK19" s="890"/>
      <c r="AL19" s="890"/>
      <c r="AM19" s="891"/>
    </row>
    <row r="20" spans="1:39" s="283" customFormat="1" ht="59.25" customHeight="1">
      <c r="A20" s="509"/>
      <c r="B20" s="893"/>
      <c r="C20" s="895"/>
      <c r="D20" s="285">
        <v>2011</v>
      </c>
      <c r="E20" s="285">
        <v>2012</v>
      </c>
      <c r="F20" s="285">
        <v>2013</v>
      </c>
      <c r="G20" s="285">
        <v>2014</v>
      </c>
      <c r="H20" s="285">
        <v>2015</v>
      </c>
      <c r="I20" s="285">
        <v>2016</v>
      </c>
      <c r="J20" s="285">
        <v>2017</v>
      </c>
      <c r="K20" s="285">
        <v>2018</v>
      </c>
      <c r="L20" s="285">
        <v>2019</v>
      </c>
      <c r="M20" s="285">
        <v>2020</v>
      </c>
      <c r="N20" s="90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GS&gt;50kW</v>
      </c>
      <c r="AB20" s="286" t="str">
        <f>'1.  LRAMVA Summary'!G52</f>
        <v>Unmetered Scattered Load</v>
      </c>
      <c r="AC20" s="286" t="str">
        <f>'1.  LRAMVA Summary'!H52</f>
        <v>Streetlighting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kWh</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f>+'7.  Persistence Report'!AQ28</f>
        <v>390643.98299045581</v>
      </c>
      <c r="E22" s="295">
        <f>+'7.  Persistence Report'!AR28</f>
        <v>390643.98299045581</v>
      </c>
      <c r="F22" s="295">
        <f>+'7.  Persistence Report'!AS28</f>
        <v>390643.98299045581</v>
      </c>
      <c r="G22" s="295">
        <f>+'7.  Persistence Report'!AT28</f>
        <v>390035.93018183939</v>
      </c>
      <c r="H22" s="295">
        <f>+'7.  Persistence Report'!AU28</f>
        <v>271268.43060384365</v>
      </c>
      <c r="I22" s="295">
        <f>+'7.  Persistence Report'!AV28</f>
        <v>0</v>
      </c>
      <c r="J22" s="295">
        <f>+'7.  Persistence Report'!AW28</f>
        <v>0</v>
      </c>
      <c r="K22" s="295">
        <f>+'7.  Persistence Report'!AX28</f>
        <v>0</v>
      </c>
      <c r="L22" s="295">
        <f>+'7.  Persistence Report'!AY28</f>
        <v>0</v>
      </c>
      <c r="M22" s="295">
        <f>+'7.  Persistence Report'!AZ28</f>
        <v>0</v>
      </c>
      <c r="N22" s="291"/>
      <c r="O22" s="295">
        <f>+'7.  Persistence Report'!L28</f>
        <v>53.707341373778483</v>
      </c>
      <c r="P22" s="295">
        <f>+'7.  Persistence Report'!M28</f>
        <v>53.707341373778483</v>
      </c>
      <c r="Q22" s="295">
        <f>+'7.  Persistence Report'!N28</f>
        <v>53.707341373778483</v>
      </c>
      <c r="R22" s="295">
        <f>+'7.  Persistence Report'!O28</f>
        <v>53.027386324298618</v>
      </c>
      <c r="S22" s="295">
        <f>+'7.  Persistence Report'!P28</f>
        <v>35.666298208810566</v>
      </c>
      <c r="T22" s="295">
        <f>+'7.  Persistence Report'!Q28</f>
        <v>0</v>
      </c>
      <c r="U22" s="295">
        <f>+'7.  Persistence Report'!R28</f>
        <v>0</v>
      </c>
      <c r="V22" s="295">
        <f>+'7.  Persistence Report'!S28</f>
        <v>0</v>
      </c>
      <c r="W22" s="295">
        <f>+'7.  Persistence Report'!T28</f>
        <v>0</v>
      </c>
      <c r="X22" s="295">
        <f>+'7.  Persistence Report'!U28</f>
        <v>0</v>
      </c>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f>+'7.  Persistence Report'!AQ27</f>
        <v>3366.5601914368071</v>
      </c>
      <c r="E25" s="295">
        <f>+'7.  Persistence Report'!AR27</f>
        <v>3366.5601914368071</v>
      </c>
      <c r="F25" s="295">
        <f>+'7.  Persistence Report'!AS27</f>
        <v>3366.5601914368071</v>
      </c>
      <c r="G25" s="295">
        <f>+'7.  Persistence Report'!AT27</f>
        <v>1313.0504703645531</v>
      </c>
      <c r="H25" s="295">
        <f>+'7.  Persistence Report'!AU27</f>
        <v>0</v>
      </c>
      <c r="I25" s="295">
        <f>+'7.  Persistence Report'!AV27</f>
        <v>0</v>
      </c>
      <c r="J25" s="295">
        <f>+'7.  Persistence Report'!AW27</f>
        <v>0</v>
      </c>
      <c r="K25" s="295">
        <f>+'7.  Persistence Report'!AX27</f>
        <v>0</v>
      </c>
      <c r="L25" s="295">
        <f>+'7.  Persistence Report'!AY27</f>
        <v>0</v>
      </c>
      <c r="M25" s="295">
        <f>+'7.  Persistence Report'!AZ27</f>
        <v>0</v>
      </c>
      <c r="N25" s="291"/>
      <c r="O25" s="295">
        <f>+'7.  Persistence Report'!L27</f>
        <v>3.0327393525281838</v>
      </c>
      <c r="P25" s="295">
        <f>+'7.  Persistence Report'!M27</f>
        <v>3.0327393525281838</v>
      </c>
      <c r="Q25" s="295">
        <f>+'7.  Persistence Report'!N27</f>
        <v>3.0327393525281838</v>
      </c>
      <c r="R25" s="295">
        <f>+'7.  Persistence Report'!O27</f>
        <v>0.73640211962187885</v>
      </c>
      <c r="S25" s="295">
        <f>+'7.  Persistence Report'!P27</f>
        <v>0</v>
      </c>
      <c r="T25" s="295">
        <f>+'7.  Persistence Report'!Q27</f>
        <v>0</v>
      </c>
      <c r="U25" s="295">
        <f>+'7.  Persistence Report'!R27</f>
        <v>0</v>
      </c>
      <c r="V25" s="295">
        <f>+'7.  Persistence Report'!S27</f>
        <v>0</v>
      </c>
      <c r="W25" s="295">
        <f>+'7.  Persistence Report'!T27</f>
        <v>0</v>
      </c>
      <c r="X25" s="295">
        <f>+'7.  Persistence Report'!U27</f>
        <v>0</v>
      </c>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f>+'7.  Persistence Report'!AQ31</f>
        <v>1270156.0624214502</v>
      </c>
      <c r="E28" s="295">
        <f>+'7.  Persistence Report'!AR31</f>
        <v>1270156.0624214502</v>
      </c>
      <c r="F28" s="295">
        <f>+'7.  Persistence Report'!AS31</f>
        <v>1270156.0624214502</v>
      </c>
      <c r="G28" s="295">
        <f>+'7.  Persistence Report'!AT31</f>
        <v>1270156.0624214502</v>
      </c>
      <c r="H28" s="295">
        <f>+'7.  Persistence Report'!AU31</f>
        <v>1270156.0624214502</v>
      </c>
      <c r="I28" s="295">
        <f>+'7.  Persistence Report'!AV31</f>
        <v>1270156.0624214502</v>
      </c>
      <c r="J28" s="295">
        <f>+'7.  Persistence Report'!AW31</f>
        <v>1270156.0624214502</v>
      </c>
      <c r="K28" s="295">
        <f>+'7.  Persistence Report'!AX31</f>
        <v>1270156.0624214502</v>
      </c>
      <c r="L28" s="295">
        <f>+'7.  Persistence Report'!AY31</f>
        <v>1270156.0624214502</v>
      </c>
      <c r="M28" s="295">
        <f>+'7.  Persistence Report'!AZ31</f>
        <v>1270156.0624214502</v>
      </c>
      <c r="N28" s="291"/>
      <c r="O28" s="295">
        <f>+'7.  Persistence Report'!L31</f>
        <v>714.99637435500267</v>
      </c>
      <c r="P28" s="295">
        <f>+'7.  Persistence Report'!M31</f>
        <v>714.99637435500267</v>
      </c>
      <c r="Q28" s="295">
        <f>+'7.  Persistence Report'!N31</f>
        <v>714.99637435500267</v>
      </c>
      <c r="R28" s="295">
        <f>+'7.  Persistence Report'!O31</f>
        <v>714.99637435500267</v>
      </c>
      <c r="S28" s="295">
        <f>+'7.  Persistence Report'!P31</f>
        <v>714.99637435500267</v>
      </c>
      <c r="T28" s="295">
        <f>+'7.  Persistence Report'!Q31</f>
        <v>714.99637435500267</v>
      </c>
      <c r="U28" s="295">
        <f>+'7.  Persistence Report'!R31</f>
        <v>714.99637435500267</v>
      </c>
      <c r="V28" s="295">
        <f>+'7.  Persistence Report'!S31</f>
        <v>714.99637435500267</v>
      </c>
      <c r="W28" s="295">
        <f>+'7.  Persistence Report'!T31</f>
        <v>714.99637435500267</v>
      </c>
      <c r="X28" s="295">
        <f>+'7.  Persistence Report'!U31</f>
        <v>714.99637435500267</v>
      </c>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f>+'7.  Persistence Report'!AQ61</f>
        <v>-195154.56210465514</v>
      </c>
      <c r="E29" s="295">
        <f>+'7.  Persistence Report'!AR61</f>
        <v>-195154.56210465514</v>
      </c>
      <c r="F29" s="295">
        <f>+'7.  Persistence Report'!AS61</f>
        <v>-195154.56210465514</v>
      </c>
      <c r="G29" s="295">
        <f>+'7.  Persistence Report'!AT61</f>
        <v>-195154.56210465514</v>
      </c>
      <c r="H29" s="295">
        <f>+'7.  Persistence Report'!AU61</f>
        <v>-195154.56210465514</v>
      </c>
      <c r="I29" s="295">
        <f>+'7.  Persistence Report'!AV61</f>
        <v>-195154.56210465514</v>
      </c>
      <c r="J29" s="295">
        <f>+'7.  Persistence Report'!AW61</f>
        <v>-195154.56210465514</v>
      </c>
      <c r="K29" s="295">
        <f>+'7.  Persistence Report'!AX61</f>
        <v>-195154.56210465514</v>
      </c>
      <c r="L29" s="295">
        <f>+'7.  Persistence Report'!AY61</f>
        <v>-195154.56210465514</v>
      </c>
      <c r="M29" s="295">
        <f>+'7.  Persistence Report'!AZ61</f>
        <v>-195154.56210465514</v>
      </c>
      <c r="N29" s="468"/>
      <c r="O29" s="295">
        <f>+'7.  Persistence Report'!L61</f>
        <v>-109.8350978431254</v>
      </c>
      <c r="P29" s="295">
        <f>+'7.  Persistence Report'!M61</f>
        <v>-109.8350978431254</v>
      </c>
      <c r="Q29" s="295">
        <f>+'7.  Persistence Report'!N61</f>
        <v>-109.8350978431254</v>
      </c>
      <c r="R29" s="295">
        <f>+'7.  Persistence Report'!O61</f>
        <v>-109.8350978431254</v>
      </c>
      <c r="S29" s="295">
        <f>+'7.  Persistence Report'!P61</f>
        <v>-109.8350978431254</v>
      </c>
      <c r="T29" s="295">
        <f>+'7.  Persistence Report'!Q61</f>
        <v>-109.8350978431254</v>
      </c>
      <c r="U29" s="295">
        <f>+'7.  Persistence Report'!R61</f>
        <v>-109.8350978431254</v>
      </c>
      <c r="V29" s="295">
        <f>+'7.  Persistence Report'!S61</f>
        <v>-109.8350978431254</v>
      </c>
      <c r="W29" s="295">
        <f>+'7.  Persistence Report'!T61</f>
        <v>-109.8350978431254</v>
      </c>
      <c r="X29" s="295">
        <f>+'7.  Persistence Report'!U61</f>
        <v>-109.8350978431254</v>
      </c>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f>+'7.  Persistence Report'!AQ30</f>
        <v>269805.5431491778</v>
      </c>
      <c r="E31" s="295">
        <f>+'7.  Persistence Report'!AR30</f>
        <v>269805.5431491778</v>
      </c>
      <c r="F31" s="295">
        <f>+'7.  Persistence Report'!AS30</f>
        <v>269805.5431491778</v>
      </c>
      <c r="G31" s="295">
        <f>+'7.  Persistence Report'!AT30</f>
        <v>269805.5431491778</v>
      </c>
      <c r="H31" s="295">
        <f>+'7.  Persistence Report'!AU30</f>
        <v>248783.91797130584</v>
      </c>
      <c r="I31" s="295">
        <f>+'7.  Persistence Report'!AV30</f>
        <v>225818.67795727879</v>
      </c>
      <c r="J31" s="295">
        <f>+'7.  Persistence Report'!AW30</f>
        <v>178193.99439985037</v>
      </c>
      <c r="K31" s="295">
        <f>+'7.  Persistence Report'!AX30</f>
        <v>177114.5077232469</v>
      </c>
      <c r="L31" s="295">
        <f>+'7.  Persistence Report'!AY30</f>
        <v>221101.37291514588</v>
      </c>
      <c r="M31" s="295">
        <f>+'7.  Persistence Report'!AZ30</f>
        <v>89078.932283694958</v>
      </c>
      <c r="N31" s="291"/>
      <c r="O31" s="295">
        <f>+'7.  Persistence Report'!L30</f>
        <v>16.770746870470699</v>
      </c>
      <c r="P31" s="295">
        <f>+'7.  Persistence Report'!M30</f>
        <v>16.770746870470699</v>
      </c>
      <c r="Q31" s="295">
        <f>+'7.  Persistence Report'!N30</f>
        <v>16.770746870470699</v>
      </c>
      <c r="R31" s="295">
        <f>+'7.  Persistence Report'!O30</f>
        <v>16.770746870470699</v>
      </c>
      <c r="S31" s="295">
        <f>+'7.  Persistence Report'!P30</f>
        <v>15.797383608776048</v>
      </c>
      <c r="T31" s="295">
        <f>+'7.  Persistence Report'!Q30</f>
        <v>14.734025246303483</v>
      </c>
      <c r="U31" s="295">
        <f>+'7.  Persistence Report'!R30</f>
        <v>12.528861899873439</v>
      </c>
      <c r="V31" s="295">
        <f>+'7.  Persistence Report'!S30</f>
        <v>12.40563282720181</v>
      </c>
      <c r="W31" s="295">
        <f>+'7.  Persistence Report'!T30</f>
        <v>14.442354451369024</v>
      </c>
      <c r="X31" s="295">
        <f>+'7.  Persistence Report'!U30</f>
        <v>8.3293259703366935</v>
      </c>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f>+'7.  Persistence Report'!AQ63</f>
        <v>3792.1041152567859</v>
      </c>
      <c r="E32" s="295">
        <f>+'7.  Persistence Report'!AR63</f>
        <v>3792.1041152567859</v>
      </c>
      <c r="F32" s="295">
        <f>+'7.  Persistence Report'!AS63</f>
        <v>3792.1041152567859</v>
      </c>
      <c r="G32" s="295">
        <f>+'7.  Persistence Report'!AT63</f>
        <v>3792.1041152567859</v>
      </c>
      <c r="H32" s="295">
        <f>+'7.  Persistence Report'!AU63</f>
        <v>3792.1041152567859</v>
      </c>
      <c r="I32" s="295">
        <f>+'7.  Persistence Report'!AV63</f>
        <v>3464.7726418676361</v>
      </c>
      <c r="J32" s="295">
        <f>+'7.  Persistence Report'!AW63</f>
        <v>2125.6080636664192</v>
      </c>
      <c r="K32" s="295">
        <f>+'7.  Persistence Report'!AX63</f>
        <v>2122.713997509305</v>
      </c>
      <c r="L32" s="295">
        <f>+'7.  Persistence Report'!AY63</f>
        <v>2122.713997509305</v>
      </c>
      <c r="M32" s="295">
        <f>+'7.  Persistence Report'!AZ63</f>
        <v>751.89635731925341</v>
      </c>
      <c r="N32" s="468"/>
      <c r="O32" s="295">
        <f>+'7.  Persistence Report'!L63</f>
        <v>0.22146894713896423</v>
      </c>
      <c r="P32" s="295">
        <f>+'7.  Persistence Report'!M63</f>
        <v>0.22146894713896423</v>
      </c>
      <c r="Q32" s="295">
        <f>+'7.  Persistence Report'!N63</f>
        <v>0.22146894713896423</v>
      </c>
      <c r="R32" s="295">
        <f>+'7.  Persistence Report'!O63</f>
        <v>0.22146894713896423</v>
      </c>
      <c r="S32" s="295">
        <f>+'7.  Persistence Report'!P63</f>
        <v>0.22146894713896423</v>
      </c>
      <c r="T32" s="295">
        <f>+'7.  Persistence Report'!Q63</f>
        <v>0.20631253425948998</v>
      </c>
      <c r="U32" s="295">
        <f>+'7.  Persistence Report'!R63</f>
        <v>0.14430526361535442</v>
      </c>
      <c r="V32" s="295">
        <f>+'7.  Persistence Report'!S63</f>
        <v>0.14397489076636888</v>
      </c>
      <c r="W32" s="295">
        <f>+'7.  Persistence Report'!T63</f>
        <v>0.14397489076636888</v>
      </c>
      <c r="X32" s="295">
        <f>+'7.  Persistence Report'!U63</f>
        <v>8.0501989972357718E-2</v>
      </c>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f>+'7.  Persistence Report'!AQ29</f>
        <v>404274.49201852741</v>
      </c>
      <c r="E34" s="295">
        <f>+'7.  Persistence Report'!AR29</f>
        <v>404274.49201852741</v>
      </c>
      <c r="F34" s="295">
        <f>+'7.  Persistence Report'!AS29</f>
        <v>404274.49201852741</v>
      </c>
      <c r="G34" s="295">
        <f>+'7.  Persistence Report'!AT29</f>
        <v>404274.49201852741</v>
      </c>
      <c r="H34" s="295">
        <f>+'7.  Persistence Report'!AU29</f>
        <v>369477.11298523634</v>
      </c>
      <c r="I34" s="295">
        <f>+'7.  Persistence Report'!AV29</f>
        <v>331462.4421595101</v>
      </c>
      <c r="J34" s="295">
        <f>+'7.  Persistence Report'!AW29</f>
        <v>249901.55118501864</v>
      </c>
      <c r="K34" s="295">
        <f>+'7.  Persistence Report'!AX29</f>
        <v>248989.92034552776</v>
      </c>
      <c r="L34" s="295">
        <f>+'7.  Persistence Report'!AY29</f>
        <v>321801.97020454495</v>
      </c>
      <c r="M34" s="295">
        <f>+'7.  Persistence Report'!AZ29</f>
        <v>103263.44767448888</v>
      </c>
      <c r="N34" s="291"/>
      <c r="O34" s="295">
        <f>+'7.  Persistence Report'!L29</f>
        <v>23.131584263030604</v>
      </c>
      <c r="P34" s="295">
        <f>+'7.  Persistence Report'!M29</f>
        <v>23.131584263030604</v>
      </c>
      <c r="Q34" s="295">
        <f>+'7.  Persistence Report'!N29</f>
        <v>23.131584263030604</v>
      </c>
      <c r="R34" s="295">
        <f>+'7.  Persistence Report'!O29</f>
        <v>23.131584263030604</v>
      </c>
      <c r="S34" s="295">
        <f>+'7.  Persistence Report'!P29</f>
        <v>21.520362957937483</v>
      </c>
      <c r="T34" s="295">
        <f>+'7.  Persistence Report'!Q29</f>
        <v>19.760171551512496</v>
      </c>
      <c r="U34" s="295">
        <f>+'7.  Persistence Report'!R29</f>
        <v>15.983661686365638</v>
      </c>
      <c r="V34" s="295">
        <f>+'7.  Persistence Report'!S29</f>
        <v>15.879594238935175</v>
      </c>
      <c r="W34" s="295">
        <f>+'7.  Persistence Report'!T29</f>
        <v>19.251006950453288</v>
      </c>
      <c r="X34" s="295">
        <f>+'7.  Persistence Report'!U29</f>
        <v>9.1320286461641018</v>
      </c>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f>+'7.  Persistence Report'!AQ62</f>
        <v>30036.244753982675</v>
      </c>
      <c r="E35" s="295">
        <f>+'7.  Persistence Report'!AR62</f>
        <v>30036.244753982675</v>
      </c>
      <c r="F35" s="295">
        <f>+'7.  Persistence Report'!AS62</f>
        <v>30036.244753982675</v>
      </c>
      <c r="G35" s="295">
        <f>+'7.  Persistence Report'!AT62</f>
        <v>30036.244753982675</v>
      </c>
      <c r="H35" s="295">
        <f>+'7.  Persistence Report'!AU62</f>
        <v>30036.244753982675</v>
      </c>
      <c r="I35" s="295">
        <f>+'7.  Persistence Report'!AV62</f>
        <v>27294.337012146418</v>
      </c>
      <c r="J35" s="295">
        <f>+'7.  Persistence Report'!AW62</f>
        <v>14735.916557071974</v>
      </c>
      <c r="K35" s="295">
        <f>+'7.  Persistence Report'!AX62</f>
        <v>14732.914486525633</v>
      </c>
      <c r="L35" s="295">
        <f>+'7.  Persistence Report'!AY62</f>
        <v>14732.914486525633</v>
      </c>
      <c r="M35" s="295">
        <f>+'7.  Persistence Report'!AZ62</f>
        <v>3250.194962594248</v>
      </c>
      <c r="N35" s="468"/>
      <c r="O35" s="295">
        <f>+'7.  Persistence Report'!L62</f>
        <v>1.4838533192928014</v>
      </c>
      <c r="P35" s="295">
        <f>+'7.  Persistence Report'!M62</f>
        <v>1.4838533192928014</v>
      </c>
      <c r="Q35" s="295">
        <f>+'7.  Persistence Report'!N62</f>
        <v>1.4838533192928014</v>
      </c>
      <c r="R35" s="295">
        <f>+'7.  Persistence Report'!O62</f>
        <v>1.4838533192928014</v>
      </c>
      <c r="S35" s="295">
        <f>+'7.  Persistence Report'!P62</f>
        <v>1.4838533192928014</v>
      </c>
      <c r="T35" s="295">
        <f>+'7.  Persistence Report'!Q62</f>
        <v>1.3568949019355696</v>
      </c>
      <c r="U35" s="295">
        <f>+'7.  Persistence Report'!R62</f>
        <v>0.77540298623195536</v>
      </c>
      <c r="V35" s="295">
        <f>+'7.  Persistence Report'!S62</f>
        <v>0.775060284114793</v>
      </c>
      <c r="W35" s="295">
        <f>+'7.  Persistence Report'!T62</f>
        <v>0.775060284114793</v>
      </c>
      <c r="X35" s="295">
        <f>+'7.  Persistence Report'!U62</f>
        <v>0.24337649495163005</v>
      </c>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v>1</v>
      </c>
      <c r="Z37" s="410"/>
      <c r="AA37" s="410"/>
      <c r="AB37" s="410"/>
      <c r="AC37" s="410"/>
      <c r="AD37" s="410"/>
      <c r="AE37" s="410"/>
      <c r="AF37" s="410"/>
      <c r="AG37" s="410"/>
      <c r="AH37" s="410"/>
      <c r="AI37" s="410"/>
      <c r="AJ37" s="410"/>
      <c r="AK37" s="410"/>
      <c r="AL37" s="410"/>
      <c r="AM37" s="296">
        <f>SUM(Y37:AL37)</f>
        <v>1</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1</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f>+'7.  Persistence Report'!AQ41+'7.  Persistence Report'!AQ83</f>
        <v>899</v>
      </c>
      <c r="E40" s="295">
        <f>+'7.  Persistence Report'!AR41+'7.  Persistence Report'!AR83</f>
        <v>0</v>
      </c>
      <c r="F40" s="295">
        <f>+'7.  Persistence Report'!AS41+'7.  Persistence Report'!AS83</f>
        <v>991.19600000000003</v>
      </c>
      <c r="G40" s="295">
        <f>+'7.  Persistence Report'!AT41+'7.  Persistence Report'!AT83</f>
        <v>0</v>
      </c>
      <c r="H40" s="295">
        <f>+'7.  Persistence Report'!AU41+'7.  Persistence Report'!AU83</f>
        <v>0</v>
      </c>
      <c r="I40" s="295">
        <f>+'7.  Persistence Report'!AV41+'7.  Persistence Report'!AV83</f>
        <v>0</v>
      </c>
      <c r="J40" s="295">
        <f>+'7.  Persistence Report'!AW41+'7.  Persistence Report'!AW83</f>
        <v>0</v>
      </c>
      <c r="K40" s="295">
        <f>+'7.  Persistence Report'!AX41+'7.  Persistence Report'!AX83</f>
        <v>0</v>
      </c>
      <c r="L40" s="295">
        <f>+'7.  Persistence Report'!AY41+'7.  Persistence Report'!AY83</f>
        <v>0</v>
      </c>
      <c r="M40" s="295">
        <f>+'7.  Persistence Report'!AZ41+'7.  Persistence Report'!AZ83</f>
        <v>0</v>
      </c>
      <c r="N40" s="291"/>
      <c r="O40" s="295">
        <f>+'7.  Persistence Report'!L83</f>
        <v>0</v>
      </c>
      <c r="P40" s="295">
        <f>+'7.  Persistence Report'!M83</f>
        <v>0</v>
      </c>
      <c r="Q40" s="295">
        <f>+'7.  Persistence Report'!N83</f>
        <v>224.9203</v>
      </c>
      <c r="R40" s="295">
        <f>+'7.  Persistence Report'!O83</f>
        <v>0</v>
      </c>
      <c r="S40" s="295">
        <f>+'7.  Persistence Report'!P83</f>
        <v>0</v>
      </c>
      <c r="T40" s="295">
        <f>+'7.  Persistence Report'!Q83</f>
        <v>0</v>
      </c>
      <c r="U40" s="295">
        <f>+'7.  Persistence Report'!R83</f>
        <v>0</v>
      </c>
      <c r="V40" s="295">
        <f>+'7.  Persistence Report'!S83</f>
        <v>0</v>
      </c>
      <c r="W40" s="295">
        <f>+'7.  Persistence Report'!T83</f>
        <v>0</v>
      </c>
      <c r="X40" s="295">
        <f>+'7.  Persistence Report'!U83</f>
        <v>0</v>
      </c>
      <c r="Y40" s="410">
        <v>1</v>
      </c>
      <c r="Z40" s="410"/>
      <c r="AA40" s="410"/>
      <c r="AB40" s="410"/>
      <c r="AC40" s="410"/>
      <c r="AD40" s="410"/>
      <c r="AE40" s="410"/>
      <c r="AF40" s="410"/>
      <c r="AG40" s="410"/>
      <c r="AH40" s="410"/>
      <c r="AI40" s="410"/>
      <c r="AJ40" s="410"/>
      <c r="AK40" s="410"/>
      <c r="AL40" s="410"/>
      <c r="AM40" s="296">
        <f>SUM(Y40:AL40)</f>
        <v>1</v>
      </c>
    </row>
    <row r="41" spans="1:39" s="283" customFormat="1" ht="15" outlineLevel="1">
      <c r="A41" s="509"/>
      <c r="B41" s="294" t="s">
        <v>214</v>
      </c>
      <c r="C41" s="291" t="s">
        <v>163</v>
      </c>
      <c r="D41" s="295">
        <f>+'7.  Persistence Report'!AQ142</f>
        <v>0</v>
      </c>
      <c r="E41" s="295">
        <f>+'7.  Persistence Report'!AR142</f>
        <v>0</v>
      </c>
      <c r="F41" s="295">
        <f>+'7.  Persistence Report'!AS142</f>
        <v>0</v>
      </c>
      <c r="G41" s="295">
        <f>+'7.  Persistence Report'!AT142</f>
        <v>0</v>
      </c>
      <c r="H41" s="295">
        <f>+'7.  Persistence Report'!AU142</f>
        <v>0</v>
      </c>
      <c r="I41" s="295">
        <f>+'7.  Persistence Report'!AV142</f>
        <v>0</v>
      </c>
      <c r="J41" s="295">
        <f>+'7.  Persistence Report'!AW142</f>
        <v>0</v>
      </c>
      <c r="K41" s="295">
        <f>+'7.  Persistence Report'!AX142</f>
        <v>0</v>
      </c>
      <c r="L41" s="295">
        <f>+'7.  Persistence Report'!AY142</f>
        <v>0</v>
      </c>
      <c r="M41" s="295">
        <f>+'7.  Persistence Report'!AZ142</f>
        <v>0</v>
      </c>
      <c r="N41" s="291"/>
      <c r="O41" s="295"/>
      <c r="P41" s="295"/>
      <c r="Q41" s="295"/>
      <c r="R41" s="295"/>
      <c r="S41" s="295"/>
      <c r="T41" s="295"/>
      <c r="U41" s="295"/>
      <c r="V41" s="295"/>
      <c r="W41" s="295"/>
      <c r="X41" s="295"/>
      <c r="Y41" s="411">
        <f>Y40</f>
        <v>1</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f>+'7.  Persistence Report'!L41</f>
        <v>347.20000000000005</v>
      </c>
      <c r="P43" s="295">
        <f>+'7.  Persistence Report'!M41</f>
        <v>0</v>
      </c>
      <c r="Q43" s="295">
        <f>+'7.  Persistence Report'!N41</f>
        <v>0</v>
      </c>
      <c r="R43" s="295">
        <f>+'7.  Persistence Report'!O41</f>
        <v>0</v>
      </c>
      <c r="S43" s="295">
        <f>+'7.  Persistence Report'!P41</f>
        <v>0</v>
      </c>
      <c r="T43" s="295">
        <f>+'7.  Persistence Report'!Q41</f>
        <v>0</v>
      </c>
      <c r="U43" s="295">
        <f>+'7.  Persistence Report'!R41</f>
        <v>0</v>
      </c>
      <c r="V43" s="295">
        <f>+'7.  Persistence Report'!S41</f>
        <v>0</v>
      </c>
      <c r="W43" s="295">
        <f>+'7.  Persistence Report'!T41</f>
        <v>0</v>
      </c>
      <c r="X43" s="295">
        <f>+'7.  Persistence Report'!U41</f>
        <v>0</v>
      </c>
      <c r="Y43" s="410">
        <v>1</v>
      </c>
      <c r="Z43" s="410"/>
      <c r="AA43" s="410"/>
      <c r="AB43" s="410"/>
      <c r="AC43" s="410"/>
      <c r="AD43" s="410"/>
      <c r="AE43" s="410"/>
      <c r="AF43" s="410"/>
      <c r="AG43" s="410"/>
      <c r="AH43" s="410"/>
      <c r="AI43" s="410"/>
      <c r="AJ43" s="410"/>
      <c r="AK43" s="410"/>
      <c r="AL43" s="410"/>
      <c r="AM43" s="296">
        <f>SUM(Y43:AL43)</f>
        <v>1</v>
      </c>
    </row>
    <row r="44" spans="1:39" s="283" customFormat="1" ht="15" outlineLevel="1">
      <c r="A44" s="509"/>
      <c r="B44" s="294" t="s">
        <v>214</v>
      </c>
      <c r="C44" s="291" t="s">
        <v>163</v>
      </c>
      <c r="D44" s="295"/>
      <c r="E44" s="295"/>
      <c r="F44" s="295"/>
      <c r="G44" s="295"/>
      <c r="H44" s="295"/>
      <c r="I44" s="295"/>
      <c r="J44" s="295"/>
      <c r="K44" s="295"/>
      <c r="L44" s="295"/>
      <c r="M44" s="295"/>
      <c r="N44" s="291"/>
      <c r="O44" s="295">
        <f>+'7.  Persistence Report'!L142</f>
        <v>0</v>
      </c>
      <c r="P44" s="295">
        <f>+'7.  Persistence Report'!M142</f>
        <v>0</v>
      </c>
      <c r="Q44" s="295">
        <f>+'7.  Persistence Report'!N142</f>
        <v>0</v>
      </c>
      <c r="R44" s="295">
        <f>+'7.  Persistence Report'!O142</f>
        <v>192.1163</v>
      </c>
      <c r="S44" s="295">
        <f>+'7.  Persistence Report'!P142</f>
        <v>0</v>
      </c>
      <c r="T44" s="295">
        <f>+'7.  Persistence Report'!Q142</f>
        <v>0</v>
      </c>
      <c r="U44" s="295">
        <f>+'7.  Persistence Report'!R142</f>
        <v>0</v>
      </c>
      <c r="V44" s="295">
        <f>+'7.  Persistence Report'!S142</f>
        <v>0</v>
      </c>
      <c r="W44" s="295">
        <f>+'7.  Persistence Report'!T142</f>
        <v>0</v>
      </c>
      <c r="X44" s="295">
        <f>+'7.  Persistence Report'!U142</f>
        <v>0</v>
      </c>
      <c r="Y44" s="411">
        <f>Y43</f>
        <v>1</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v>1</v>
      </c>
      <c r="Z46" s="410"/>
      <c r="AA46" s="410"/>
      <c r="AB46" s="410"/>
      <c r="AC46" s="410"/>
      <c r="AD46" s="410"/>
      <c r="AE46" s="410"/>
      <c r="AF46" s="410"/>
      <c r="AG46" s="410"/>
      <c r="AH46" s="410"/>
      <c r="AI46" s="410"/>
      <c r="AJ46" s="410"/>
      <c r="AK46" s="410"/>
      <c r="AL46" s="410"/>
      <c r="AM46" s="296">
        <f>SUM(Y46:AL46)</f>
        <v>1</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1</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f>+'7.  Persistence Report'!AQ35</f>
        <v>1495229.5495568444</v>
      </c>
      <c r="E50" s="295">
        <f>+'7.  Persistence Report'!AR35</f>
        <v>1495229.5495568444</v>
      </c>
      <c r="F50" s="295">
        <f>+'7.  Persistence Report'!AS35</f>
        <v>1495229.5495568444</v>
      </c>
      <c r="G50" s="295">
        <f>+'7.  Persistence Report'!AT35</f>
        <v>1495229.5495568444</v>
      </c>
      <c r="H50" s="295">
        <f>+'7.  Persistence Report'!AU35</f>
        <v>1495229.5495568444</v>
      </c>
      <c r="I50" s="295">
        <f>+'7.  Persistence Report'!AV35</f>
        <v>1495229.5495568444</v>
      </c>
      <c r="J50" s="295">
        <f>+'7.  Persistence Report'!AW35</f>
        <v>1495229.5495568444</v>
      </c>
      <c r="K50" s="295">
        <f>+'7.  Persistence Report'!AX35</f>
        <v>1495229.5495568444</v>
      </c>
      <c r="L50" s="295">
        <f>+'7.  Persistence Report'!AY35</f>
        <v>1126538.6661992536</v>
      </c>
      <c r="M50" s="295">
        <f>+'7.  Persistence Report'!AZ35</f>
        <v>1126538.6661992536</v>
      </c>
      <c r="N50" s="295">
        <v>12</v>
      </c>
      <c r="O50" s="295">
        <f>+'7.  Persistence Report'!L35</f>
        <v>294.74587533743238</v>
      </c>
      <c r="P50" s="295">
        <f>+'7.  Persistence Report'!M35</f>
        <v>294.74587533743238</v>
      </c>
      <c r="Q50" s="295">
        <f>+'7.  Persistence Report'!N35</f>
        <v>294.74587533743238</v>
      </c>
      <c r="R50" s="295">
        <f>+'7.  Persistence Report'!O35</f>
        <v>294.74587533743238</v>
      </c>
      <c r="S50" s="295">
        <f>+'7.  Persistence Report'!P35</f>
        <v>294.74587533743238</v>
      </c>
      <c r="T50" s="295">
        <f>+'7.  Persistence Report'!Q35</f>
        <v>294.74587533743238</v>
      </c>
      <c r="U50" s="295">
        <f>+'7.  Persistence Report'!R35</f>
        <v>294.74587533743238</v>
      </c>
      <c r="V50" s="295">
        <f>+'7.  Persistence Report'!S35</f>
        <v>294.74587533743238</v>
      </c>
      <c r="W50" s="295">
        <f>+'7.  Persistence Report'!T35</f>
        <v>185.69506197022631</v>
      </c>
      <c r="X50" s="295">
        <f>+'7.  Persistence Report'!U35</f>
        <v>185.69506197022631</v>
      </c>
      <c r="Y50" s="415">
        <v>0</v>
      </c>
      <c r="Z50" s="415">
        <v>8.7007716977742511E-2</v>
      </c>
      <c r="AA50" s="415">
        <v>0.93237704918032782</v>
      </c>
      <c r="AB50" s="415"/>
      <c r="AC50" s="415"/>
      <c r="AD50" s="415"/>
      <c r="AE50" s="415"/>
      <c r="AF50" s="415"/>
      <c r="AG50" s="415"/>
      <c r="AH50" s="415"/>
      <c r="AI50" s="415"/>
      <c r="AJ50" s="415"/>
      <c r="AK50" s="415"/>
      <c r="AL50" s="415"/>
      <c r="AM50" s="296">
        <f>SUM(Y50:AL50)</f>
        <v>1.0193847661580704</v>
      </c>
    </row>
    <row r="51" spans="1:42" s="283" customFormat="1" ht="15" outlineLevel="1">
      <c r="A51" s="509"/>
      <c r="B51" s="294" t="s">
        <v>214</v>
      </c>
      <c r="C51" s="291" t="s">
        <v>163</v>
      </c>
      <c r="D51" s="295">
        <f>+'7.  Persistence Report'!AQ57</f>
        <v>207471.43137827021</v>
      </c>
      <c r="E51" s="295">
        <f>+'7.  Persistence Report'!AR57</f>
        <v>207471.43137827021</v>
      </c>
      <c r="F51" s="295">
        <f>+'7.  Persistence Report'!AS57</f>
        <v>207471.43137827021</v>
      </c>
      <c r="G51" s="295">
        <f>+'7.  Persistence Report'!AT57</f>
        <v>207471.43137827021</v>
      </c>
      <c r="H51" s="295">
        <f>+'7.  Persistence Report'!AU57</f>
        <v>207471.43137827021</v>
      </c>
      <c r="I51" s="295">
        <f>+'7.  Persistence Report'!AV57</f>
        <v>207471.43137827021</v>
      </c>
      <c r="J51" s="295">
        <f>+'7.  Persistence Report'!AW57</f>
        <v>207471.43137827021</v>
      </c>
      <c r="K51" s="295">
        <f>+'7.  Persistence Report'!AX57</f>
        <v>207471.43137827021</v>
      </c>
      <c r="L51" s="295">
        <f>+'7.  Persistence Report'!AY57</f>
        <v>207471.43137827021</v>
      </c>
      <c r="M51" s="295">
        <f>+'7.  Persistence Report'!AZ57</f>
        <v>207471.43137827021</v>
      </c>
      <c r="N51" s="295">
        <f>N50</f>
        <v>12</v>
      </c>
      <c r="O51" s="295">
        <f>+'7.  Persistence Report'!L57</f>
        <v>41.948596109099718</v>
      </c>
      <c r="P51" s="295">
        <f>+'7.  Persistence Report'!M57</f>
        <v>41.948596109099718</v>
      </c>
      <c r="Q51" s="295">
        <f>+'7.  Persistence Report'!N57</f>
        <v>41.948596109099718</v>
      </c>
      <c r="R51" s="295">
        <f>+'7.  Persistence Report'!O57</f>
        <v>41.948596109099718</v>
      </c>
      <c r="S51" s="295">
        <f>+'7.  Persistence Report'!P57</f>
        <v>41.948596109099718</v>
      </c>
      <c r="T51" s="295">
        <f>+'7.  Persistence Report'!Q57</f>
        <v>41.948596109099718</v>
      </c>
      <c r="U51" s="295">
        <f>+'7.  Persistence Report'!R57</f>
        <v>41.948596109099718</v>
      </c>
      <c r="V51" s="295">
        <f>+'7.  Persistence Report'!S57</f>
        <v>41.948596109099718</v>
      </c>
      <c r="W51" s="295">
        <f>+'7.  Persistence Report'!T57</f>
        <v>41.948596109099718</v>
      </c>
      <c r="X51" s="295">
        <f>+'7.  Persistence Report'!U57</f>
        <v>41.948596109099718</v>
      </c>
      <c r="Y51" s="411">
        <f>Y50</f>
        <v>0</v>
      </c>
      <c r="Z51" s="411">
        <f>Z50</f>
        <v>8.7007716977742511E-2</v>
      </c>
      <c r="AA51" s="411">
        <f t="shared" ref="AA51:AL51" si="9">AA50</f>
        <v>0.93237704918032782</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f>+'7.  Persistence Report'!AQ34</f>
        <v>289028.77984196664</v>
      </c>
      <c r="E53" s="295">
        <f>+'7.  Persistence Report'!AR34</f>
        <v>289028.77984196664</v>
      </c>
      <c r="F53" s="295">
        <f>+'7.  Persistence Report'!AS34</f>
        <v>289028.77984196664</v>
      </c>
      <c r="G53" s="295">
        <f>+'7.  Persistence Report'!AT34</f>
        <v>229061.6062179241</v>
      </c>
      <c r="H53" s="295">
        <f>+'7.  Persistence Report'!AU34</f>
        <v>229061.6062179241</v>
      </c>
      <c r="I53" s="295">
        <f>+'7.  Persistence Report'!AV34</f>
        <v>229061.6062179241</v>
      </c>
      <c r="J53" s="295">
        <f>+'7.  Persistence Report'!AW34</f>
        <v>121137.68393180214</v>
      </c>
      <c r="K53" s="295">
        <f>+'7.  Persistence Report'!AX34</f>
        <v>121137.68393180214</v>
      </c>
      <c r="L53" s="295">
        <f>+'7.  Persistence Report'!AY34</f>
        <v>121137.68393180214</v>
      </c>
      <c r="M53" s="295">
        <f>+'7.  Persistence Report'!AZ34</f>
        <v>121137.68393180214</v>
      </c>
      <c r="N53" s="295">
        <v>12</v>
      </c>
      <c r="O53" s="295">
        <f>+'7.  Persistence Report'!L34</f>
        <v>112.2332482400998</v>
      </c>
      <c r="P53" s="295">
        <f>+'7.  Persistence Report'!M34</f>
        <v>112.2332482400998</v>
      </c>
      <c r="Q53" s="295">
        <f>+'7.  Persistence Report'!N34</f>
        <v>112.2332482400998</v>
      </c>
      <c r="R53" s="295">
        <f>+'7.  Persistence Report'!O34</f>
        <v>91.611383330664779</v>
      </c>
      <c r="S53" s="295">
        <f>+'7.  Persistence Report'!P34</f>
        <v>91.611383330664779</v>
      </c>
      <c r="T53" s="295">
        <f>+'7.  Persistence Report'!Q34</f>
        <v>91.611383330664779</v>
      </c>
      <c r="U53" s="295">
        <f>+'7.  Persistence Report'!R34</f>
        <v>47.414677577337642</v>
      </c>
      <c r="V53" s="295">
        <f>+'7.  Persistence Report'!S34</f>
        <v>47.414677577337642</v>
      </c>
      <c r="W53" s="295">
        <f>+'7.  Persistence Report'!T34</f>
        <v>47.414677577337642</v>
      </c>
      <c r="X53" s="295">
        <f>+'7.  Persistence Report'!U34</f>
        <v>47.414677577337642</v>
      </c>
      <c r="Y53" s="415">
        <v>0</v>
      </c>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f>+'7.  Persistence Report'!AQ58</f>
        <v>84376.299240165274</v>
      </c>
      <c r="E54" s="295">
        <f>+'7.  Persistence Report'!AR58</f>
        <v>84376.299240165274</v>
      </c>
      <c r="F54" s="295">
        <f>+'7.  Persistence Report'!AS58</f>
        <v>84376.299240165274</v>
      </c>
      <c r="G54" s="295">
        <f>+'7.  Persistence Report'!AT58</f>
        <v>44364.778948919069</v>
      </c>
      <c r="H54" s="295">
        <f>+'7.  Persistence Report'!AU58</f>
        <v>44364.778948919069</v>
      </c>
      <c r="I54" s="295">
        <f>+'7.  Persistence Report'!AV58</f>
        <v>44364.778948919069</v>
      </c>
      <c r="J54" s="295">
        <f>+'7.  Persistence Report'!AW58</f>
        <v>18868.78296783135</v>
      </c>
      <c r="K54" s="295">
        <f>+'7.  Persistence Report'!AX58</f>
        <v>18868.78296783135</v>
      </c>
      <c r="L54" s="295">
        <f>+'7.  Persistence Report'!AY58</f>
        <v>18868.78296783135</v>
      </c>
      <c r="M54" s="295">
        <f>+'7.  Persistence Report'!AZ58</f>
        <v>18868.78296783135</v>
      </c>
      <c r="N54" s="295">
        <f>N53</f>
        <v>12</v>
      </c>
      <c r="O54" s="295">
        <f>+'7.  Persistence Report'!L58</f>
        <v>30.56900409403751</v>
      </c>
      <c r="P54" s="295">
        <f>+'7.  Persistence Report'!M58</f>
        <v>30.56900409403751</v>
      </c>
      <c r="Q54" s="295">
        <f>+'7.  Persistence Report'!N58</f>
        <v>30.56900409403751</v>
      </c>
      <c r="R54" s="295">
        <f>+'7.  Persistence Report'!O58</f>
        <v>16.838760547051034</v>
      </c>
      <c r="S54" s="295">
        <f>+'7.  Persistence Report'!P58</f>
        <v>16.838760547051034</v>
      </c>
      <c r="T54" s="295">
        <f>+'7.  Persistence Report'!Q58</f>
        <v>16.838760547051034</v>
      </c>
      <c r="U54" s="295">
        <f>+'7.  Persistence Report'!R58</f>
        <v>6.5142902588454676</v>
      </c>
      <c r="V54" s="295">
        <f>+'7.  Persistence Report'!S58</f>
        <v>6.5142902588454676</v>
      </c>
      <c r="W54" s="295">
        <f>+'7.  Persistence Report'!T58</f>
        <v>6.5142902588454676</v>
      </c>
      <c r="X54" s="295">
        <f>+'7.  Persistence Report'!U58</f>
        <v>6.5142902588454676</v>
      </c>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v>1</v>
      </c>
      <c r="AA56" s="415"/>
      <c r="AB56" s="415"/>
      <c r="AC56" s="415"/>
      <c r="AD56" s="415"/>
      <c r="AE56" s="415"/>
      <c r="AF56" s="415"/>
      <c r="AG56" s="415"/>
      <c r="AH56" s="415"/>
      <c r="AI56" s="415"/>
      <c r="AJ56" s="415"/>
      <c r="AK56" s="415"/>
      <c r="AL56" s="415"/>
      <c r="AM56" s="296">
        <f>SUM(Y56:AL56)</f>
        <v>1</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1</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v>1</v>
      </c>
      <c r="AA59" s="415"/>
      <c r="AB59" s="415"/>
      <c r="AC59" s="415"/>
      <c r="AD59" s="415"/>
      <c r="AE59" s="415"/>
      <c r="AF59" s="415"/>
      <c r="AG59" s="415"/>
      <c r="AH59" s="415"/>
      <c r="AI59" s="415"/>
      <c r="AJ59" s="415"/>
      <c r="AK59" s="415"/>
      <c r="AL59" s="415"/>
      <c r="AM59" s="296">
        <f>SUM(Y59:AL59)</f>
        <v>1</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1</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f>+'7.  Persistence Report'!AQ36</f>
        <v>0</v>
      </c>
      <c r="E62" s="295">
        <f>+'7.  Persistence Report'!AR36</f>
        <v>0</v>
      </c>
      <c r="F62" s="295">
        <f>+'7.  Persistence Report'!AS36</f>
        <v>0</v>
      </c>
      <c r="G62" s="295">
        <f>+'7.  Persistence Report'!AT36</f>
        <v>0</v>
      </c>
      <c r="H62" s="295">
        <f>+'7.  Persistence Report'!AU36</f>
        <v>0</v>
      </c>
      <c r="I62" s="295">
        <f>+'7.  Persistence Report'!AV36</f>
        <v>0</v>
      </c>
      <c r="J62" s="295">
        <f>+'7.  Persistence Report'!AW36</f>
        <v>0</v>
      </c>
      <c r="K62" s="295">
        <f>+'7.  Persistence Report'!AX36</f>
        <v>0</v>
      </c>
      <c r="L62" s="295">
        <f>+'7.  Persistence Report'!AY36</f>
        <v>0</v>
      </c>
      <c r="M62" s="295">
        <f>+'7.  Persistence Report'!AZ36</f>
        <v>0</v>
      </c>
      <c r="N62" s="295">
        <v>12</v>
      </c>
      <c r="O62" s="295">
        <f>+'7.  Persistence Report'!L36</f>
        <v>0</v>
      </c>
      <c r="P62" s="295">
        <f>+'7.  Persistence Report'!M36</f>
        <v>0</v>
      </c>
      <c r="Q62" s="295">
        <f>+'7.  Persistence Report'!N36</f>
        <v>0</v>
      </c>
      <c r="R62" s="295">
        <f>+'7.  Persistence Report'!O36</f>
        <v>0</v>
      </c>
      <c r="S62" s="295">
        <f>+'7.  Persistence Report'!P36</f>
        <v>0</v>
      </c>
      <c r="T62" s="295">
        <f>+'7.  Persistence Report'!Q36</f>
        <v>0</v>
      </c>
      <c r="U62" s="295">
        <f>+'7.  Persistence Report'!R36</f>
        <v>0</v>
      </c>
      <c r="V62" s="295">
        <f>+'7.  Persistence Report'!S36</f>
        <v>0</v>
      </c>
      <c r="W62" s="295">
        <f>+'7.  Persistence Report'!T36</f>
        <v>0</v>
      </c>
      <c r="X62" s="295">
        <f>+'7.  Persistence Report'!U36</f>
        <v>0</v>
      </c>
      <c r="Y62" s="415"/>
      <c r="Z62" s="415">
        <v>1</v>
      </c>
      <c r="AA62" s="415"/>
      <c r="AB62" s="415"/>
      <c r="AC62" s="415"/>
      <c r="AD62" s="415"/>
      <c r="AE62" s="415"/>
      <c r="AF62" s="415"/>
      <c r="AG62" s="415"/>
      <c r="AH62" s="415"/>
      <c r="AI62" s="415"/>
      <c r="AJ62" s="415"/>
      <c r="AK62" s="415"/>
      <c r="AL62" s="415"/>
      <c r="AM62" s="296">
        <f>SUM(Y62:AL62)</f>
        <v>1</v>
      </c>
    </row>
    <row r="63" spans="1:42" s="283" customFormat="1" ht="15" outlineLevel="1">
      <c r="A63" s="509"/>
      <c r="B63" s="315" t="s">
        <v>214</v>
      </c>
      <c r="C63" s="291" t="s">
        <v>163</v>
      </c>
      <c r="D63" s="295">
        <f>+'7.  Persistence Report'!AQ59+'7.  Persistence Report'!AQ102</f>
        <v>79194.885244689227</v>
      </c>
      <c r="E63" s="295">
        <f>+'7.  Persistence Report'!AR59+'7.  Persistence Report'!AR102</f>
        <v>79194.885244689227</v>
      </c>
      <c r="F63" s="295">
        <f>+'7.  Persistence Report'!AS59+'7.  Persistence Report'!AS102</f>
        <v>79194.885244689227</v>
      </c>
      <c r="G63" s="295">
        <f>+'7.  Persistence Report'!AT59+'7.  Persistence Report'!AT102</f>
        <v>79194.885244689227</v>
      </c>
      <c r="H63" s="295">
        <f>+'7.  Persistence Report'!AU59+'7.  Persistence Report'!AU102</f>
        <v>75528.763387689221</v>
      </c>
      <c r="I63" s="295">
        <f>+'7.  Persistence Report'!AV59+'7.  Persistence Report'!AV102</f>
        <v>0</v>
      </c>
      <c r="J63" s="295">
        <f>+'7.  Persistence Report'!AW59+'7.  Persistence Report'!AW102</f>
        <v>0</v>
      </c>
      <c r="K63" s="295">
        <f>+'7.  Persistence Report'!AX59+'7.  Persistence Report'!AX102</f>
        <v>0</v>
      </c>
      <c r="L63" s="295">
        <f>+'7.  Persistence Report'!AY59+'7.  Persistence Report'!AY102</f>
        <v>0</v>
      </c>
      <c r="M63" s="295">
        <f>+'7.  Persistence Report'!AZ59+'7.  Persistence Report'!AZ102</f>
        <v>0</v>
      </c>
      <c r="N63" s="295">
        <f>N62</f>
        <v>12</v>
      </c>
      <c r="O63" s="295">
        <f>+'7.  Persistence Report'!L59+'7.  Persistence Report'!L102</f>
        <v>16.27184956469435</v>
      </c>
      <c r="P63" s="295">
        <f>+'7.  Persistence Report'!M59+'7.  Persistence Report'!M102</f>
        <v>16.27184956469435</v>
      </c>
      <c r="Q63" s="295">
        <f>+'7.  Persistence Report'!N59+'7.  Persistence Report'!N102</f>
        <v>16.27184956469435</v>
      </c>
      <c r="R63" s="295">
        <f>+'7.  Persistence Report'!O59+'7.  Persistence Report'!O102</f>
        <v>16.27184956469435</v>
      </c>
      <c r="S63" s="295">
        <f>+'7.  Persistence Report'!P59+'7.  Persistence Report'!P102</f>
        <v>15.531523888694348</v>
      </c>
      <c r="T63" s="295">
        <f>+'7.  Persistence Report'!Q59+'7.  Persistence Report'!Q102</f>
        <v>0</v>
      </c>
      <c r="U63" s="295">
        <f>+'7.  Persistence Report'!R59+'7.  Persistence Report'!R102</f>
        <v>0</v>
      </c>
      <c r="V63" s="295">
        <f>+'7.  Persistence Report'!S59+'7.  Persistence Report'!S102</f>
        <v>0</v>
      </c>
      <c r="W63" s="295">
        <f>+'7.  Persistence Report'!T59+'7.  Persistence Report'!T102</f>
        <v>0</v>
      </c>
      <c r="X63" s="295">
        <f>+'7.  Persistence Report'!U59+'7.  Persistence Report'!U102</f>
        <v>0</v>
      </c>
      <c r="Y63" s="411">
        <f>Y62</f>
        <v>0</v>
      </c>
      <c r="Z63" s="411">
        <f>Z62</f>
        <v>1</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v>1</v>
      </c>
      <c r="AA65" s="415"/>
      <c r="AB65" s="415"/>
      <c r="AC65" s="415"/>
      <c r="AD65" s="415"/>
      <c r="AE65" s="415"/>
      <c r="AF65" s="415"/>
      <c r="AG65" s="415"/>
      <c r="AH65" s="415"/>
      <c r="AI65" s="415"/>
      <c r="AJ65" s="415"/>
      <c r="AK65" s="415"/>
      <c r="AL65" s="415"/>
      <c r="AM65" s="296">
        <f>SUM(Y65:AL65)</f>
        <v>1</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1</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v>1</v>
      </c>
      <c r="AA68" s="415"/>
      <c r="AB68" s="415"/>
      <c r="AC68" s="415"/>
      <c r="AD68" s="415"/>
      <c r="AE68" s="415"/>
      <c r="AF68" s="415"/>
      <c r="AG68" s="415"/>
      <c r="AH68" s="415"/>
      <c r="AI68" s="415"/>
      <c r="AJ68" s="415"/>
      <c r="AK68" s="415"/>
      <c r="AL68" s="415"/>
      <c r="AM68" s="296">
        <f>SUM(Y68:AL68)</f>
        <v>1</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1</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v>1</v>
      </c>
      <c r="AA71" s="415"/>
      <c r="AB71" s="415"/>
      <c r="AC71" s="415"/>
      <c r="AD71" s="415"/>
      <c r="AE71" s="415"/>
      <c r="AF71" s="415"/>
      <c r="AG71" s="415"/>
      <c r="AH71" s="415"/>
      <c r="AI71" s="415"/>
      <c r="AJ71" s="415"/>
      <c r="AK71" s="415"/>
      <c r="AL71" s="415"/>
      <c r="AM71" s="296">
        <f>SUM(Y71:AL71)</f>
        <v>1</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1</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v>1</v>
      </c>
      <c r="AA75" s="415"/>
      <c r="AB75" s="415"/>
      <c r="AC75" s="415"/>
      <c r="AD75" s="415"/>
      <c r="AE75" s="415"/>
      <c r="AF75" s="415"/>
      <c r="AG75" s="415"/>
      <c r="AH75" s="415"/>
      <c r="AI75" s="415"/>
      <c r="AJ75" s="415"/>
      <c r="AK75" s="415"/>
      <c r="AL75" s="415"/>
      <c r="AM75" s="296">
        <f>SUM(Y75:AL75)</f>
        <v>1</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1</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v>1</v>
      </c>
      <c r="AA78" s="415"/>
      <c r="AB78" s="415"/>
      <c r="AC78" s="415"/>
      <c r="AD78" s="415"/>
      <c r="AE78" s="415"/>
      <c r="AF78" s="415"/>
      <c r="AG78" s="415"/>
      <c r="AH78" s="415"/>
      <c r="AI78" s="415"/>
      <c r="AJ78" s="415"/>
      <c r="AK78" s="415"/>
      <c r="AL78" s="415"/>
      <c r="AM78" s="296">
        <f>SUM(Y78:AL78)</f>
        <v>1</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1</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v>1</v>
      </c>
      <c r="AA81" s="415"/>
      <c r="AB81" s="415"/>
      <c r="AC81" s="415"/>
      <c r="AD81" s="415"/>
      <c r="AE81" s="415"/>
      <c r="AF81" s="415"/>
      <c r="AG81" s="415"/>
      <c r="AH81" s="415"/>
      <c r="AI81" s="415"/>
      <c r="AJ81" s="415"/>
      <c r="AK81" s="415"/>
      <c r="AL81" s="415"/>
      <c r="AM81" s="296">
        <f>SUM(Y81:AL81)</f>
        <v>1</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1</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f>+'7.  Persistence Report'!AQ38</f>
        <v>388884.01783508697</v>
      </c>
      <c r="E84" s="295">
        <f>+'7.  Persistence Report'!AR38</f>
        <v>388884.01783508697</v>
      </c>
      <c r="F84" s="295">
        <f>+'7.  Persistence Report'!AS38</f>
        <v>388884.01783508697</v>
      </c>
      <c r="G84" s="295">
        <f>+'7.  Persistence Report'!AT38</f>
        <v>388884.01783508697</v>
      </c>
      <c r="H84" s="295">
        <f>+'7.  Persistence Report'!AU38</f>
        <v>388884.01783508697</v>
      </c>
      <c r="I84" s="295">
        <f>+'7.  Persistence Report'!AV38</f>
        <v>388884.01783508697</v>
      </c>
      <c r="J84" s="295">
        <f>+'7.  Persistence Report'!AW38</f>
        <v>388884.01783508697</v>
      </c>
      <c r="K84" s="295">
        <f>+'7.  Persistence Report'!AX38</f>
        <v>388884.01783508697</v>
      </c>
      <c r="L84" s="295">
        <f>+'7.  Persistence Report'!AY38</f>
        <v>233591.6098187328</v>
      </c>
      <c r="M84" s="295">
        <f>+'7.  Persistence Report'!AZ38</f>
        <v>233591.6098187328</v>
      </c>
      <c r="N84" s="295">
        <v>12</v>
      </c>
      <c r="O84" s="295">
        <f>+'7.  Persistence Report'!L38</f>
        <v>76.075778502672165</v>
      </c>
      <c r="P84" s="295">
        <f>+'7.  Persistence Report'!M38</f>
        <v>76.075778502672165</v>
      </c>
      <c r="Q84" s="295">
        <f>+'7.  Persistence Report'!N38</f>
        <v>76.075778502672165</v>
      </c>
      <c r="R84" s="295">
        <f>+'7.  Persistence Report'!O38</f>
        <v>76.075778502672165</v>
      </c>
      <c r="S84" s="295">
        <f>+'7.  Persistence Report'!P38</f>
        <v>76.075778502672165</v>
      </c>
      <c r="T84" s="295">
        <f>+'7.  Persistence Report'!Q38</f>
        <v>76.075778502672165</v>
      </c>
      <c r="U84" s="295">
        <f>+'7.  Persistence Report'!R38</f>
        <v>76.075778502672165</v>
      </c>
      <c r="V84" s="295">
        <f>+'7.  Persistence Report'!S38</f>
        <v>76.075778502672165</v>
      </c>
      <c r="W84" s="295">
        <f>+'7.  Persistence Report'!T38</f>
        <v>27.524017772750568</v>
      </c>
      <c r="X84" s="295">
        <f>+'7.  Persistence Report'!U38</f>
        <v>27.524017772750568</v>
      </c>
      <c r="Y84" s="410"/>
      <c r="Z84" s="415">
        <v>8.7007716977742511E-2</v>
      </c>
      <c r="AA84" s="415">
        <v>0.93237704918032782</v>
      </c>
      <c r="AB84" s="415"/>
      <c r="AC84" s="415"/>
      <c r="AD84" s="415"/>
      <c r="AE84" s="415"/>
      <c r="AF84" s="415"/>
      <c r="AG84" s="415"/>
      <c r="AH84" s="415"/>
      <c r="AI84" s="415"/>
      <c r="AJ84" s="415"/>
      <c r="AK84" s="415"/>
      <c r="AL84" s="415"/>
      <c r="AM84" s="296">
        <f>SUM(Y84:AL84)</f>
        <v>1.0193847661580704</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8.7007716977742511E-2</v>
      </c>
      <c r="AA85" s="411">
        <f t="shared" ref="AA85:AL85" si="20">AA84</f>
        <v>0.93237704918032782</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f>+'7.  Persistence Report'!AQ37</f>
        <v>47935.549999999996</v>
      </c>
      <c r="E87" s="295">
        <f>+'7.  Persistence Report'!AR37</f>
        <v>0</v>
      </c>
      <c r="F87" s="295">
        <f>+'7.  Persistence Report'!AS37</f>
        <v>0</v>
      </c>
      <c r="G87" s="295">
        <f>+'7.  Persistence Report'!AT37</f>
        <v>0</v>
      </c>
      <c r="H87" s="295">
        <f>+'7.  Persistence Report'!AU37</f>
        <v>0</v>
      </c>
      <c r="I87" s="295">
        <f>+'7.  Persistence Report'!AV37</f>
        <v>0</v>
      </c>
      <c r="J87" s="295">
        <f>+'7.  Persistence Report'!AW37</f>
        <v>0</v>
      </c>
      <c r="K87" s="295">
        <f>+'7.  Persistence Report'!AX37</f>
        <v>0</v>
      </c>
      <c r="L87" s="295">
        <f>+'7.  Persistence Report'!AY37</f>
        <v>0</v>
      </c>
      <c r="M87" s="295">
        <f>+'7.  Persistence Report'!AZ37</f>
        <v>0</v>
      </c>
      <c r="N87" s="291"/>
      <c r="O87" s="295">
        <f>+'7.  Persistence Report'!L37</f>
        <v>816.6345</v>
      </c>
      <c r="P87" s="295">
        <f>+'7.  Persistence Report'!M37</f>
        <v>0</v>
      </c>
      <c r="Q87" s="295">
        <f>+'7.  Persistence Report'!N37</f>
        <v>0</v>
      </c>
      <c r="R87" s="295">
        <f>+'7.  Persistence Report'!O37</f>
        <v>0</v>
      </c>
      <c r="S87" s="295">
        <f>+'7.  Persistence Report'!P37</f>
        <v>0</v>
      </c>
      <c r="T87" s="295">
        <f>+'7.  Persistence Report'!Q37</f>
        <v>0</v>
      </c>
      <c r="U87" s="295">
        <f>+'7.  Persistence Report'!R37</f>
        <v>0</v>
      </c>
      <c r="V87" s="295">
        <f>+'7.  Persistence Report'!S37</f>
        <v>0</v>
      </c>
      <c r="W87" s="295">
        <f>+'7.  Persistence Report'!T37</f>
        <v>0</v>
      </c>
      <c r="X87" s="295">
        <f>+'7.  Persistence Report'!U37</f>
        <v>0</v>
      </c>
      <c r="Y87" s="410"/>
      <c r="Z87" s="415">
        <v>1</v>
      </c>
      <c r="AA87" s="415"/>
      <c r="AB87" s="415"/>
      <c r="AC87" s="415"/>
      <c r="AD87" s="415"/>
      <c r="AE87" s="415"/>
      <c r="AF87" s="415"/>
      <c r="AG87" s="415"/>
      <c r="AH87" s="415"/>
      <c r="AI87" s="415"/>
      <c r="AJ87" s="415"/>
      <c r="AK87" s="415"/>
      <c r="AL87" s="415"/>
      <c r="AM87" s="296">
        <f>SUM(Y87:AL87)</f>
        <v>1</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1</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90"/>
      <c r="Q90" s="290"/>
      <c r="R90" s="290"/>
      <c r="S90" s="290"/>
      <c r="T90" s="290"/>
      <c r="U90" s="290"/>
      <c r="V90" s="290"/>
      <c r="W90" s="290"/>
      <c r="X90" s="290"/>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v>1</v>
      </c>
      <c r="Z91" s="410"/>
      <c r="AA91" s="410"/>
      <c r="AB91" s="410"/>
      <c r="AC91" s="410"/>
      <c r="AD91" s="410"/>
      <c r="AE91" s="410"/>
      <c r="AF91" s="410"/>
      <c r="AG91" s="410"/>
      <c r="AH91" s="410"/>
      <c r="AI91" s="410"/>
      <c r="AJ91" s="410"/>
      <c r="AK91" s="410"/>
      <c r="AL91" s="410"/>
      <c r="AM91" s="296">
        <f>SUM(Y91:AL91)</f>
        <v>1</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1</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90"/>
      <c r="Q94" s="290"/>
      <c r="R94" s="290"/>
      <c r="S94" s="290"/>
      <c r="T94" s="290"/>
      <c r="U94" s="290"/>
      <c r="V94" s="290"/>
      <c r="W94" s="290"/>
      <c r="X94" s="290"/>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90"/>
      <c r="F101" s="290"/>
      <c r="G101" s="290"/>
      <c r="H101" s="290"/>
      <c r="I101" s="290"/>
      <c r="J101" s="290"/>
      <c r="K101" s="290"/>
      <c r="L101" s="290"/>
      <c r="M101" s="290"/>
      <c r="N101" s="291"/>
      <c r="O101" s="290"/>
      <c r="P101" s="290"/>
      <c r="Q101" s="290"/>
      <c r="R101" s="290"/>
      <c r="S101" s="290"/>
      <c r="T101" s="290"/>
      <c r="U101" s="290"/>
      <c r="V101" s="290"/>
      <c r="W101" s="290"/>
      <c r="X101" s="290"/>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f>+'7.  Persistence Report'!AQ39</f>
        <v>2715718.7518476401</v>
      </c>
      <c r="E102" s="295">
        <f>+'7.  Persistence Report'!AR39</f>
        <v>2715718.7518476401</v>
      </c>
      <c r="F102" s="295">
        <f>+'7.  Persistence Report'!AS39</f>
        <v>2715718.7518476401</v>
      </c>
      <c r="G102" s="295">
        <f>+'7.  Persistence Report'!AT39</f>
        <v>2715718.7518476401</v>
      </c>
      <c r="H102" s="295">
        <f>+'7.  Persistence Report'!AU39</f>
        <v>2715718.7518476401</v>
      </c>
      <c r="I102" s="295">
        <f>+'7.  Persistence Report'!AV39</f>
        <v>2715718.7518476401</v>
      </c>
      <c r="J102" s="295">
        <f>+'7.  Persistence Report'!AW39</f>
        <v>2715718.7518476401</v>
      </c>
      <c r="K102" s="295">
        <f>+'7.  Persistence Report'!AX39</f>
        <v>2715718.7518476401</v>
      </c>
      <c r="L102" s="295">
        <f>+'7.  Persistence Report'!AY39</f>
        <v>2715718.7518476401</v>
      </c>
      <c r="M102" s="295">
        <f>+'7.  Persistence Report'!AZ39</f>
        <v>2715718.7518476401</v>
      </c>
      <c r="N102" s="295">
        <v>12</v>
      </c>
      <c r="O102" s="295">
        <f>+'7.  Persistence Report'!L39</f>
        <v>459.37568600000003</v>
      </c>
      <c r="P102" s="295">
        <f>+'7.  Persistence Report'!M39</f>
        <v>459.37568600000003</v>
      </c>
      <c r="Q102" s="295">
        <f>+'7.  Persistence Report'!N39</f>
        <v>459.37568600000003</v>
      </c>
      <c r="R102" s="295">
        <f>+'7.  Persistence Report'!O39</f>
        <v>459.37568600000003</v>
      </c>
      <c r="S102" s="295">
        <f>+'7.  Persistence Report'!P39</f>
        <v>459.37568600000003</v>
      </c>
      <c r="T102" s="295">
        <f>+'7.  Persistence Report'!Q39</f>
        <v>459.37568600000003</v>
      </c>
      <c r="U102" s="295">
        <f>+'7.  Persistence Report'!R39</f>
        <v>459.37568600000003</v>
      </c>
      <c r="V102" s="295">
        <f>+'7.  Persistence Report'!S39</f>
        <v>459.37568600000003</v>
      </c>
      <c r="W102" s="295">
        <f>+'7.  Persistence Report'!T39</f>
        <v>459.37568600000003</v>
      </c>
      <c r="X102" s="295">
        <f>+'7.  Persistence Report'!U39</f>
        <v>459.37568600000003</v>
      </c>
      <c r="Y102" s="410"/>
      <c r="Z102" s="410">
        <v>8.7007716977742511E-2</v>
      </c>
      <c r="AA102" s="410">
        <v>0.93237704918032782</v>
      </c>
      <c r="AB102" s="410"/>
      <c r="AC102" s="410"/>
      <c r="AD102" s="410"/>
      <c r="AE102" s="415"/>
      <c r="AF102" s="415"/>
      <c r="AG102" s="415"/>
      <c r="AH102" s="415"/>
      <c r="AI102" s="415"/>
      <c r="AJ102" s="415"/>
      <c r="AK102" s="415"/>
      <c r="AL102" s="415"/>
      <c r="AM102" s="296">
        <f>SUM(Y102:AL102)</f>
        <v>1.0193847661580704</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8.7007716977742511E-2</v>
      </c>
      <c r="AA103" s="411">
        <f t="shared" ref="AA103:AL103" si="25">AA102</f>
        <v>0.93237704918032782</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f>+'7.  Persistence Report'!AQ40</f>
        <v>74195.337018955426</v>
      </c>
      <c r="E105" s="295">
        <f>+'7.  Persistence Report'!AR40</f>
        <v>74195.337018955426</v>
      </c>
      <c r="F105" s="295">
        <f>+'7.  Persistence Report'!AS40</f>
        <v>74195.337018955426</v>
      </c>
      <c r="G105" s="295">
        <f>+'7.  Persistence Report'!AT40</f>
        <v>74195.337018955426</v>
      </c>
      <c r="H105" s="295">
        <f>+'7.  Persistence Report'!AU40</f>
        <v>74195.337018955426</v>
      </c>
      <c r="I105" s="295">
        <f>+'7.  Persistence Report'!AV40</f>
        <v>74195.337018955426</v>
      </c>
      <c r="J105" s="295">
        <f>+'7.  Persistence Report'!AW40</f>
        <v>74195.337018955426</v>
      </c>
      <c r="K105" s="295">
        <f>+'7.  Persistence Report'!AX40</f>
        <v>74195.337018955426</v>
      </c>
      <c r="L105" s="295">
        <f>+'7.  Persistence Report'!AY40</f>
        <v>74195.337018955426</v>
      </c>
      <c r="M105" s="295">
        <f>+'7.  Persistence Report'!AZ40</f>
        <v>74195.337018955426</v>
      </c>
      <c r="N105" s="295">
        <v>12</v>
      </c>
      <c r="O105" s="295">
        <f>+'7.  Persistence Report'!L40</f>
        <v>14.446132597148642</v>
      </c>
      <c r="P105" s="295">
        <f>+'7.  Persistence Report'!M40</f>
        <v>14.446132597148642</v>
      </c>
      <c r="Q105" s="295">
        <f>+'7.  Persistence Report'!N40</f>
        <v>14.446132597148642</v>
      </c>
      <c r="R105" s="295">
        <f>+'7.  Persistence Report'!O40</f>
        <v>14.446132597148642</v>
      </c>
      <c r="S105" s="295">
        <f>+'7.  Persistence Report'!P40</f>
        <v>14.446132597148642</v>
      </c>
      <c r="T105" s="295">
        <f>+'7.  Persistence Report'!Q40</f>
        <v>14.446132597148642</v>
      </c>
      <c r="U105" s="295">
        <f>+'7.  Persistence Report'!R40</f>
        <v>14.446132597148642</v>
      </c>
      <c r="V105" s="295">
        <f>+'7.  Persistence Report'!S40</f>
        <v>14.446132597148642</v>
      </c>
      <c r="W105" s="295">
        <f>+'7.  Persistence Report'!T40</f>
        <v>14.446132597148642</v>
      </c>
      <c r="X105" s="295">
        <f>+'7.  Persistence Report'!U40</f>
        <v>14.446132597148642</v>
      </c>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f>+'7.  Persistence Report'!AQ60</f>
        <v>-24400.337018955426</v>
      </c>
      <c r="E106" s="295">
        <f>+'7.  Persistence Report'!AR60</f>
        <v>-24400.337018955426</v>
      </c>
      <c r="F106" s="295">
        <f>+'7.  Persistence Report'!AS60</f>
        <v>-24400.337018955426</v>
      </c>
      <c r="G106" s="295">
        <f>+'7.  Persistence Report'!AT60</f>
        <v>-24400.337018955426</v>
      </c>
      <c r="H106" s="295">
        <f>+'7.  Persistence Report'!AU60</f>
        <v>-24400.337018955401</v>
      </c>
      <c r="I106" s="295">
        <f>+'7.  Persistence Report'!AV60</f>
        <v>-24400.337018955401</v>
      </c>
      <c r="J106" s="295">
        <f>+'7.  Persistence Report'!AW60</f>
        <v>-24400.337018955401</v>
      </c>
      <c r="K106" s="295">
        <f>+'7.  Persistence Report'!AX60</f>
        <v>-24400.337018955401</v>
      </c>
      <c r="L106" s="295">
        <f>+'7.  Persistence Report'!AY60</f>
        <v>-24400.337018955401</v>
      </c>
      <c r="M106" s="295">
        <f>+'7.  Persistence Report'!AZ60</f>
        <v>-24400.337018955401</v>
      </c>
      <c r="N106" s="295">
        <f>N105</f>
        <v>12</v>
      </c>
      <c r="O106" s="295">
        <f>+'7.  Persistence Report'!L60</f>
        <v>-0.94613259714864184</v>
      </c>
      <c r="P106" s="295">
        <f>+'7.  Persistence Report'!M60</f>
        <v>-0.94613259714864184</v>
      </c>
      <c r="Q106" s="295">
        <f>+'7.  Persistence Report'!N60</f>
        <v>-0.94613259714864184</v>
      </c>
      <c r="R106" s="295">
        <f>+'7.  Persistence Report'!O60</f>
        <v>-0.94613259714864184</v>
      </c>
      <c r="S106" s="295">
        <f>+'7.  Persistence Report'!P60</f>
        <v>-0.94613259714864195</v>
      </c>
      <c r="T106" s="295">
        <f>+'7.  Persistence Report'!Q60</f>
        <v>-0.94613259714864195</v>
      </c>
      <c r="U106" s="295">
        <f>+'7.  Persistence Report'!R60</f>
        <v>-0.94613259714864195</v>
      </c>
      <c r="V106" s="295">
        <f>+'7.  Persistence Report'!S60</f>
        <v>-0.94613259714864195</v>
      </c>
      <c r="W106" s="295">
        <f>+'7.  Persistence Report'!T60</f>
        <v>-0.94613259714864195</v>
      </c>
      <c r="X106" s="295">
        <f>+'7.  Persistence Report'!U60</f>
        <v>-0.94613259714864195</v>
      </c>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v>1</v>
      </c>
      <c r="AA118" s="410"/>
      <c r="AB118" s="410"/>
      <c r="AC118" s="410"/>
      <c r="AD118" s="410"/>
      <c r="AE118" s="415"/>
      <c r="AF118" s="415"/>
      <c r="AG118" s="415"/>
      <c r="AH118" s="415"/>
      <c r="AI118" s="415"/>
      <c r="AJ118" s="415"/>
      <c r="AK118" s="415"/>
      <c r="AL118" s="415"/>
      <c r="AM118" s="296">
        <f>SUM(Y118:AL118)</f>
        <v>1</v>
      </c>
    </row>
    <row r="119" spans="1:39" s="283" customFormat="1" ht="15" outlineLevel="1">
      <c r="A119" s="509"/>
      <c r="B119" s="324" t="s">
        <v>214</v>
      </c>
      <c r="C119" s="291" t="s">
        <v>163</v>
      </c>
      <c r="D119" s="295">
        <f>+'7.  Persistence Report'!AQ90</f>
        <v>190792</v>
      </c>
      <c r="E119" s="295">
        <f>+'7.  Persistence Report'!AR90</f>
        <v>190792</v>
      </c>
      <c r="F119" s="295">
        <f>+'7.  Persistence Report'!AS90</f>
        <v>190792</v>
      </c>
      <c r="G119" s="295">
        <f>+'7.  Persistence Report'!AT90</f>
        <v>190792</v>
      </c>
      <c r="H119" s="295">
        <f>+'7.  Persistence Report'!AU90</f>
        <v>190792</v>
      </c>
      <c r="I119" s="295">
        <f>+'7.  Persistence Report'!AV90</f>
        <v>190792</v>
      </c>
      <c r="J119" s="295">
        <f>+'7.  Persistence Report'!AW90</f>
        <v>190792</v>
      </c>
      <c r="K119" s="295">
        <f>+'7.  Persistence Report'!AX90</f>
        <v>190792</v>
      </c>
      <c r="L119" s="295">
        <f>+'7.  Persistence Report'!AY90</f>
        <v>190792</v>
      </c>
      <c r="M119" s="295">
        <f>+'7.  Persistence Report'!AZ90</f>
        <v>190792</v>
      </c>
      <c r="N119" s="295">
        <f>N118</f>
        <v>0</v>
      </c>
      <c r="O119" s="295">
        <f>+'7.  Persistence Report'!L90</f>
        <v>38.9</v>
      </c>
      <c r="P119" s="295">
        <f>+'7.  Persistence Report'!M90</f>
        <v>38.9</v>
      </c>
      <c r="Q119" s="295">
        <f>+'7.  Persistence Report'!N90</f>
        <v>38.9</v>
      </c>
      <c r="R119" s="295">
        <f>+'7.  Persistence Report'!O90</f>
        <v>38.9</v>
      </c>
      <c r="S119" s="295">
        <f>+'7.  Persistence Report'!P90</f>
        <v>38.9</v>
      </c>
      <c r="T119" s="295">
        <f>+'7.  Persistence Report'!Q90</f>
        <v>38.9</v>
      </c>
      <c r="U119" s="295">
        <f>+'7.  Persistence Report'!R90</f>
        <v>38.9</v>
      </c>
      <c r="V119" s="295">
        <f>+'7.  Persistence Report'!S90</f>
        <v>38.9</v>
      </c>
      <c r="W119" s="295">
        <f>+'7.  Persistence Report'!T90</f>
        <v>38.9</v>
      </c>
      <c r="X119" s="295">
        <f>+'7.  Persistence Report'!U90</f>
        <v>38.9</v>
      </c>
      <c r="Y119" s="411">
        <f>Y118</f>
        <v>0</v>
      </c>
      <c r="Z119" s="411">
        <f t="shared" ref="Z119:AL119" si="30">Z118</f>
        <v>1</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7726245.692480294</v>
      </c>
      <c r="E127" s="328">
        <f t="shared" ref="E127:X127" si="33">SUM(E22:E125)</f>
        <v>7677411.1424802952</v>
      </c>
      <c r="F127" s="328">
        <f t="shared" si="33"/>
        <v>7678402.3384802956</v>
      </c>
      <c r="G127" s="328">
        <f t="shared" si="33"/>
        <v>7574770.8860353176</v>
      </c>
      <c r="H127" s="328">
        <f t="shared" si="33"/>
        <v>7395205.2099187933</v>
      </c>
      <c r="I127" s="328">
        <f t="shared" si="33"/>
        <v>6984358.8658722825</v>
      </c>
      <c r="J127" s="328">
        <f t="shared" si="33"/>
        <v>6707855.7880398771</v>
      </c>
      <c r="K127" s="328">
        <f t="shared" si="33"/>
        <v>6705858.7743870802</v>
      </c>
      <c r="L127" s="328">
        <f t="shared" si="33"/>
        <v>6298674.3980640508</v>
      </c>
      <c r="M127" s="328">
        <f t="shared" si="33"/>
        <v>5935259.8977384223</v>
      </c>
      <c r="N127" s="328"/>
      <c r="O127" s="328">
        <f t="shared" si="33"/>
        <v>2950.9635484861533</v>
      </c>
      <c r="P127" s="328">
        <f t="shared" si="33"/>
        <v>1787.1290484861534</v>
      </c>
      <c r="Q127" s="328">
        <f t="shared" si="33"/>
        <v>2012.0493484861533</v>
      </c>
      <c r="R127" s="328">
        <f t="shared" si="33"/>
        <v>1941.9169477473454</v>
      </c>
      <c r="S127" s="328">
        <f t="shared" si="33"/>
        <v>1728.3782472694477</v>
      </c>
      <c r="T127" s="328">
        <f t="shared" si="33"/>
        <v>1674.2147605728085</v>
      </c>
      <c r="U127" s="328">
        <f t="shared" si="33"/>
        <v>1613.0684121333513</v>
      </c>
      <c r="V127" s="328">
        <f t="shared" si="33"/>
        <v>1612.840442538283</v>
      </c>
      <c r="W127" s="328">
        <f t="shared" si="33"/>
        <v>1460.6460027768408</v>
      </c>
      <c r="X127" s="328">
        <f t="shared" si="33"/>
        <v>1443.8188393015619</v>
      </c>
      <c r="Y127" s="329">
        <f>IF(Y21="kWh",SUMPRODUCT(D22:D125,Y22:Y125))</f>
        <v>2177819.4275356326</v>
      </c>
      <c r="Z127" s="329">
        <f>IF(Z21="kWh",SUMPRODUCT(D22:D125,Z22:Z125))</f>
        <v>1109600.0384866183</v>
      </c>
      <c r="AA127" s="329">
        <f>IF(AA21="kW",SUMPRODUCT(N22:N125,O22:O125,AA22:AA125),SUMPRODUCT(D22:D125,AA22:AA125))</f>
        <v>9920.0262505792125</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1.6400000000000001E-2</v>
      </c>
      <c r="Z130" s="341">
        <f>HLOOKUP(Z$20,'3.  Distribution Rates'!$C$122:$P$133,3,FALSE)</f>
        <v>1.35E-2</v>
      </c>
      <c r="AA130" s="341">
        <f>HLOOKUP(AA$20,'3.  Distribution Rates'!$C$122:$P$133,3,FALSE)</f>
        <v>2.8207</v>
      </c>
      <c r="AB130" s="341">
        <f>HLOOKUP(AB$20,'3.  Distribution Rates'!$C$122:$P$133,3,FALSE)</f>
        <v>1.7500000000000002E-2</v>
      </c>
      <c r="AC130" s="341">
        <f>HLOOKUP(AC$20,'3.  Distribution Rates'!$C$122:$P$133,3,FALSE)</f>
        <v>3.7553000000000001</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4">Y127*Y130</f>
        <v>35716.238611584376</v>
      </c>
      <c r="Z131" s="346">
        <f t="shared" si="34"/>
        <v>14979.600519569347</v>
      </c>
      <c r="AA131" s="347">
        <f t="shared" si="34"/>
        <v>27981.418045008784</v>
      </c>
      <c r="AB131" s="347">
        <f t="shared" si="34"/>
        <v>0</v>
      </c>
      <c r="AC131" s="347">
        <f t="shared" si="34"/>
        <v>0</v>
      </c>
      <c r="AD131" s="347">
        <f t="shared" si="34"/>
        <v>0</v>
      </c>
      <c r="AE131" s="347">
        <f>AE127*AE130</f>
        <v>0</v>
      </c>
      <c r="AF131" s="347">
        <f t="shared" ref="AF131:AL131" si="35">AF127*AF130</f>
        <v>0</v>
      </c>
      <c r="AG131" s="347">
        <f t="shared" si="35"/>
        <v>0</v>
      </c>
      <c r="AH131" s="347">
        <f t="shared" si="35"/>
        <v>0</v>
      </c>
      <c r="AI131" s="347">
        <f t="shared" si="35"/>
        <v>0</v>
      </c>
      <c r="AJ131" s="347">
        <f t="shared" si="35"/>
        <v>0</v>
      </c>
      <c r="AK131" s="347">
        <f t="shared" si="35"/>
        <v>0</v>
      </c>
      <c r="AL131" s="347">
        <f t="shared" si="35"/>
        <v>0</v>
      </c>
      <c r="AM131" s="407">
        <f>SUM(Y131:AL131)</f>
        <v>78677.257176162515</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6">Y128*Y130</f>
        <v>0</v>
      </c>
      <c r="Z132" s="347">
        <f t="shared" si="36"/>
        <v>0</v>
      </c>
      <c r="AA132" s="347">
        <f t="shared" si="36"/>
        <v>0</v>
      </c>
      <c r="AB132" s="347">
        <f t="shared" si="36"/>
        <v>0</v>
      </c>
      <c r="AC132" s="347">
        <f t="shared" si="36"/>
        <v>0</v>
      </c>
      <c r="AD132" s="347">
        <f t="shared" si="36"/>
        <v>0</v>
      </c>
      <c r="AE132" s="347">
        <f>AE128*AE130</f>
        <v>0</v>
      </c>
      <c r="AF132" s="347">
        <f t="shared" ref="AF132:AL132" si="37">AF128*AF130</f>
        <v>0</v>
      </c>
      <c r="AG132" s="347">
        <f t="shared" si="37"/>
        <v>0</v>
      </c>
      <c r="AH132" s="347">
        <f t="shared" si="37"/>
        <v>0</v>
      </c>
      <c r="AI132" s="347">
        <f t="shared" si="37"/>
        <v>0</v>
      </c>
      <c r="AJ132" s="347">
        <f t="shared" si="37"/>
        <v>0</v>
      </c>
      <c r="AK132" s="347">
        <f t="shared" si="37"/>
        <v>0</v>
      </c>
      <c r="AL132" s="347">
        <f t="shared" si="37"/>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78677.257176162515</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2176920.4275356326</v>
      </c>
      <c r="Z135" s="291">
        <f>SUMPRODUCT(E22:E125,Z22:Z125)</f>
        <v>1061664.4884866183</v>
      </c>
      <c r="AA135" s="291">
        <f>IF(AA21="kW",SUMPRODUCT(N22:N125,P22:P125,AA22:AA125),SUMPRODUCT(E22:E125,AA22:AA125))</f>
        <v>9920.0262505792125</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2177911.6235356326</v>
      </c>
      <c r="Z136" s="291">
        <f>SUMPRODUCT(F22:F125,Z22:Z125)</f>
        <v>1061664.4884866183</v>
      </c>
      <c r="AA136" s="291">
        <f>IF(AA21="kW",SUMPRODUCT(N22:N125,Q22:Q125,AA22:AA125),SUMPRODUCT(F22:F125,AA22:AA125))</f>
        <v>9920.0262505792125</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2174258.8650059439</v>
      </c>
      <c r="Z137" s="291">
        <f>SUMPRODUCT(G22:G125,Z22:Z125)</f>
        <v>961685.79457132961</v>
      </c>
      <c r="AA137" s="291">
        <f>IF(AA21="kW",SUMPRODUCT(N22:N125,R22:R125,AA22:AA125),SUMPRODUCT(G22:G125,AA22:AA125))</f>
        <v>9920.0262505792125</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1998359.3107464202</v>
      </c>
      <c r="Z138" s="291">
        <f>SUMPRODUCT(H22:H125,Z22:Z125)</f>
        <v>958019.67271432956</v>
      </c>
      <c r="AA138" s="291">
        <f>IF(AA21="kW",SUMPRODUCT(N22:N125,S22:S125,AA22:AA125),SUMPRODUCT(H22:H125,AA22:AA125))</f>
        <v>9920.0262505792125</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1663041.7300875976</v>
      </c>
      <c r="Z139" s="291">
        <f>SUMPRODUCT(I22:I125,Z22:Z125)</f>
        <v>882490.90932664042</v>
      </c>
      <c r="AA139" s="291">
        <f>IF(AA21="kW",SUMPRODUCT(N22:N125,T22:T125,AA22:AA125),SUMPRODUCT(I22:I125,AA22:AA125))</f>
        <v>9920.0262505792125</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1519958.5705224022</v>
      </c>
      <c r="Z140" s="291">
        <f>SUMPRODUCT(J22:J125,Z22:Z125)</f>
        <v>749070.99105943076</v>
      </c>
      <c r="AA140" s="291">
        <f>IF(AA21="kW",SUMPRODUCT(N22:N125,U22:U125,AA22:AA125),SUMPRODUCT(J22:J125,AA22:AA125))</f>
        <v>9920.0262505792125</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1517961.5568696046</v>
      </c>
      <c r="Z141" s="291">
        <f>SUMPRODUCT(K22:K125,Z22:Z125)</f>
        <v>749070.99105943076</v>
      </c>
      <c r="AA141" s="291">
        <f>IF(AA21="kW",SUMPRODUCT(N22:N125,V22:V125,AA22:AA125),SUMPRODUCT(K22:K125,AA22:AA125))</f>
        <v>9920.0262505792125</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1634760.4719205208</v>
      </c>
      <c r="Z142" s="291">
        <f>SUMPRODUCT(L22:L125,Z22:Z125)</f>
        <v>703480.40114250057</v>
      </c>
      <c r="AA142" s="291">
        <f>IF(AA21="kW",SUMPRODUCT(N22:N125,W22:W125,AA22:AA125),SUMPRODUCT(L22:L125,AA22:AA125))</f>
        <v>8156.6859748203651</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1271345.9715948922</v>
      </c>
      <c r="Z143" s="326">
        <f>SUMPRODUCT(M22:M125,Z22:Z125)</f>
        <v>703480.40114250057</v>
      </c>
      <c r="AA143" s="326">
        <f>IF(AA21="kW",SUMPRODUCT(N22:N125,X22:X125,AA22:AA125),SUMPRODUCT(M22:M125,AA22:AA125))</f>
        <v>8156.6859748203651</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527</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92" t="s">
        <v>211</v>
      </c>
      <c r="C147" s="894" t="s">
        <v>33</v>
      </c>
      <c r="D147" s="284" t="s">
        <v>422</v>
      </c>
      <c r="E147" s="896" t="s">
        <v>209</v>
      </c>
      <c r="F147" s="897"/>
      <c r="G147" s="897"/>
      <c r="H147" s="897"/>
      <c r="I147" s="897"/>
      <c r="J147" s="897"/>
      <c r="K147" s="897"/>
      <c r="L147" s="897"/>
      <c r="M147" s="898"/>
      <c r="N147" s="899" t="s">
        <v>213</v>
      </c>
      <c r="O147" s="284" t="s">
        <v>423</v>
      </c>
      <c r="P147" s="896" t="s">
        <v>212</v>
      </c>
      <c r="Q147" s="897"/>
      <c r="R147" s="897"/>
      <c r="S147" s="897"/>
      <c r="T147" s="897"/>
      <c r="U147" s="897"/>
      <c r="V147" s="897"/>
      <c r="W147" s="897"/>
      <c r="X147" s="898"/>
      <c r="Y147" s="889" t="s">
        <v>243</v>
      </c>
      <c r="Z147" s="890"/>
      <c r="AA147" s="890"/>
      <c r="AB147" s="890"/>
      <c r="AC147" s="890"/>
      <c r="AD147" s="890"/>
      <c r="AE147" s="890"/>
      <c r="AF147" s="890"/>
      <c r="AG147" s="890"/>
      <c r="AH147" s="890"/>
      <c r="AI147" s="890"/>
      <c r="AJ147" s="890"/>
      <c r="AK147" s="890"/>
      <c r="AL147" s="890"/>
      <c r="AM147" s="891"/>
    </row>
    <row r="148" spans="1:39" ht="60.75" customHeight="1">
      <c r="B148" s="893"/>
      <c r="C148" s="895"/>
      <c r="D148" s="285">
        <v>2012</v>
      </c>
      <c r="E148" s="285">
        <v>2013</v>
      </c>
      <c r="F148" s="285">
        <v>2014</v>
      </c>
      <c r="G148" s="285">
        <v>2015</v>
      </c>
      <c r="H148" s="285">
        <v>2016</v>
      </c>
      <c r="I148" s="285">
        <v>2017</v>
      </c>
      <c r="J148" s="285">
        <v>2018</v>
      </c>
      <c r="K148" s="285">
        <v>2019</v>
      </c>
      <c r="L148" s="285">
        <v>2020</v>
      </c>
      <c r="M148" s="285">
        <v>2021</v>
      </c>
      <c r="N148" s="90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GS&gt;50kW</v>
      </c>
      <c r="AB148" s="285" t="str">
        <f>'1.  LRAMVA Summary'!G52</f>
        <v>Unmetered Scattered Load</v>
      </c>
      <c r="AC148" s="285" t="str">
        <f>'1.  LRAMVA Summary'!H52</f>
        <v>Streetlighting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kWh</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f>+'7.  Persistence Report'!AR46</f>
        <v>228274.88540284295</v>
      </c>
      <c r="E150" s="295">
        <f>+'7.  Persistence Report'!AS46</f>
        <v>228274.88540284295</v>
      </c>
      <c r="F150" s="295">
        <f>+'7.  Persistence Report'!AT46</f>
        <v>228274.88540284295</v>
      </c>
      <c r="G150" s="295">
        <f>+'7.  Persistence Report'!AU46</f>
        <v>228069.91529284298</v>
      </c>
      <c r="H150" s="295">
        <f>+'7.  Persistence Report'!AV46</f>
        <v>126065.11377324053</v>
      </c>
      <c r="I150" s="295">
        <f>+'7.  Persistence Report'!AW46</f>
        <v>0</v>
      </c>
      <c r="J150" s="295">
        <f>+'7.  Persistence Report'!AX46</f>
        <v>0</v>
      </c>
      <c r="K150" s="295">
        <f>+'7.  Persistence Report'!AY46</f>
        <v>0</v>
      </c>
      <c r="L150" s="295">
        <f>+'7.  Persistence Report'!AZ46</f>
        <v>0</v>
      </c>
      <c r="M150" s="295">
        <f>+'7.  Persistence Report'!BA46</f>
        <v>0</v>
      </c>
      <c r="N150" s="291"/>
      <c r="O150" s="295">
        <f>+'7.  Persistence Report'!M46</f>
        <v>32.157648618932178</v>
      </c>
      <c r="P150" s="295">
        <f>+'7.  Persistence Report'!N46</f>
        <v>32.157648618932178</v>
      </c>
      <c r="Q150" s="295">
        <f>+'7.  Persistence Report'!O46</f>
        <v>32.157648618932178</v>
      </c>
      <c r="R150" s="295">
        <f>+'7.  Persistence Report'!P46</f>
        <v>31.928440794690601</v>
      </c>
      <c r="S150" s="295">
        <f>+'7.  Persistence Report'!Q46</f>
        <v>16.575006282726346</v>
      </c>
      <c r="T150" s="295">
        <f>+'7.  Persistence Report'!R46</f>
        <v>0</v>
      </c>
      <c r="U150" s="295">
        <f>+'7.  Persistence Report'!S46</f>
        <v>0</v>
      </c>
      <c r="V150" s="295">
        <f>+'7.  Persistence Report'!T46</f>
        <v>0</v>
      </c>
      <c r="W150" s="295">
        <f>+'7.  Persistence Report'!U46</f>
        <v>0</v>
      </c>
      <c r="X150" s="295">
        <f>+'7.  Persistence Report'!V46</f>
        <v>0</v>
      </c>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8">AA150</f>
        <v>0</v>
      </c>
      <c r="AB151" s="411">
        <f t="shared" si="38"/>
        <v>0</v>
      </c>
      <c r="AC151" s="411">
        <f t="shared" si="38"/>
        <v>0</v>
      </c>
      <c r="AD151" s="411">
        <f t="shared" si="38"/>
        <v>0</v>
      </c>
      <c r="AE151" s="411">
        <f t="shared" si="38"/>
        <v>0</v>
      </c>
      <c r="AF151" s="411">
        <f t="shared" si="38"/>
        <v>0</v>
      </c>
      <c r="AG151" s="411">
        <f t="shared" si="38"/>
        <v>0</v>
      </c>
      <c r="AH151" s="411">
        <f t="shared" si="38"/>
        <v>0</v>
      </c>
      <c r="AI151" s="411">
        <f t="shared" si="38"/>
        <v>0</v>
      </c>
      <c r="AJ151" s="411">
        <f t="shared" si="38"/>
        <v>0</v>
      </c>
      <c r="AK151" s="411">
        <f t="shared" si="38"/>
        <v>0</v>
      </c>
      <c r="AL151" s="411">
        <f t="shared" si="38"/>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f>+'7.  Persistence Report'!AR45</f>
        <v>16999.710664493523</v>
      </c>
      <c r="E153" s="295">
        <f>+'7.  Persistence Report'!AS45</f>
        <v>16999.710664493523</v>
      </c>
      <c r="F153" s="295">
        <f>+'7.  Persistence Report'!AT45</f>
        <v>16999.710664493523</v>
      </c>
      <c r="G153" s="295">
        <f>+'7.  Persistence Report'!AU45</f>
        <v>16669.382867183278</v>
      </c>
      <c r="H153" s="295">
        <f>+'7.  Persistence Report'!AV45</f>
        <v>0</v>
      </c>
      <c r="I153" s="295">
        <f>+'7.  Persistence Report'!AW45</f>
        <v>0</v>
      </c>
      <c r="J153" s="295">
        <f>+'7.  Persistence Report'!AX45</f>
        <v>0</v>
      </c>
      <c r="K153" s="295">
        <f>+'7.  Persistence Report'!AY45</f>
        <v>0</v>
      </c>
      <c r="L153" s="295">
        <f>+'7.  Persistence Report'!AZ45</f>
        <v>0</v>
      </c>
      <c r="M153" s="295">
        <f>+'7.  Persistence Report'!BA45</f>
        <v>0</v>
      </c>
      <c r="N153" s="291"/>
      <c r="O153" s="295">
        <f>+'7.  Persistence Report'!M45</f>
        <v>9.7181301401747291</v>
      </c>
      <c r="P153" s="295">
        <f>+'7.  Persistence Report'!N45</f>
        <v>9.7181301401747291</v>
      </c>
      <c r="Q153" s="295">
        <f>+'7.  Persistence Report'!O45</f>
        <v>9.7181301401747291</v>
      </c>
      <c r="R153" s="295">
        <f>+'7.  Persistence Report'!P45</f>
        <v>9.3487410828726905</v>
      </c>
      <c r="S153" s="295">
        <f>+'7.  Persistence Report'!Q45</f>
        <v>0</v>
      </c>
      <c r="T153" s="295">
        <f>+'7.  Persistence Report'!R45</f>
        <v>0</v>
      </c>
      <c r="U153" s="295">
        <f>+'7.  Persistence Report'!S45</f>
        <v>0</v>
      </c>
      <c r="V153" s="295">
        <f>+'7.  Persistence Report'!T45</f>
        <v>0</v>
      </c>
      <c r="W153" s="295">
        <f>+'7.  Persistence Report'!U45</f>
        <v>0</v>
      </c>
      <c r="X153" s="295">
        <f>+'7.  Persistence Report'!V45</f>
        <v>0</v>
      </c>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39">AA153</f>
        <v>0</v>
      </c>
      <c r="AB154" s="411">
        <f t="shared" si="39"/>
        <v>0</v>
      </c>
      <c r="AC154" s="411">
        <f t="shared" si="39"/>
        <v>0</v>
      </c>
      <c r="AD154" s="411">
        <f t="shared" si="39"/>
        <v>0</v>
      </c>
      <c r="AE154" s="411">
        <f t="shared" si="39"/>
        <v>0</v>
      </c>
      <c r="AF154" s="411">
        <f t="shared" si="39"/>
        <v>0</v>
      </c>
      <c r="AG154" s="411">
        <f t="shared" si="39"/>
        <v>0</v>
      </c>
      <c r="AH154" s="411">
        <f t="shared" si="39"/>
        <v>0</v>
      </c>
      <c r="AI154" s="411">
        <f t="shared" si="39"/>
        <v>0</v>
      </c>
      <c r="AJ154" s="411">
        <f t="shared" si="39"/>
        <v>0</v>
      </c>
      <c r="AK154" s="411">
        <f t="shared" si="39"/>
        <v>0</v>
      </c>
      <c r="AL154" s="411">
        <f t="shared" si="39"/>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f>+'7.  Persistence Report'!AR49</f>
        <v>787618.14285534748</v>
      </c>
      <c r="E156" s="295">
        <f>+'7.  Persistence Report'!AS49</f>
        <v>787618.14285534748</v>
      </c>
      <c r="F156" s="295">
        <f>+'7.  Persistence Report'!AT49</f>
        <v>787618.14285534748</v>
      </c>
      <c r="G156" s="295">
        <f>+'7.  Persistence Report'!AU49</f>
        <v>787618.14285534748</v>
      </c>
      <c r="H156" s="295">
        <f>+'7.  Persistence Report'!AV49</f>
        <v>787618.14285534748</v>
      </c>
      <c r="I156" s="295">
        <f>+'7.  Persistence Report'!AW49</f>
        <v>787618.14285534748</v>
      </c>
      <c r="J156" s="295">
        <f>+'7.  Persistence Report'!AX49</f>
        <v>787618.14285534748</v>
      </c>
      <c r="K156" s="295">
        <f>+'7.  Persistence Report'!AY49</f>
        <v>787618.14285534748</v>
      </c>
      <c r="L156" s="295">
        <f>+'7.  Persistence Report'!AZ49</f>
        <v>787618.14285534748</v>
      </c>
      <c r="M156" s="295">
        <f>+'7.  Persistence Report'!BA49</f>
        <v>787618.14285534748</v>
      </c>
      <c r="N156" s="291"/>
      <c r="O156" s="295">
        <f>+'7.  Persistence Report'!M49</f>
        <v>477.77766289318276</v>
      </c>
      <c r="P156" s="295">
        <f>+'7.  Persistence Report'!N49</f>
        <v>477.77766289318276</v>
      </c>
      <c r="Q156" s="295">
        <f>+'7.  Persistence Report'!O49</f>
        <v>477.77766289318276</v>
      </c>
      <c r="R156" s="295">
        <f>+'7.  Persistence Report'!P49</f>
        <v>477.77766289318276</v>
      </c>
      <c r="S156" s="295">
        <f>+'7.  Persistence Report'!Q49</f>
        <v>477.77766289318276</v>
      </c>
      <c r="T156" s="295">
        <f>+'7.  Persistence Report'!R49</f>
        <v>477.77766289318276</v>
      </c>
      <c r="U156" s="295">
        <f>+'7.  Persistence Report'!S49</f>
        <v>477.77766289318276</v>
      </c>
      <c r="V156" s="295">
        <f>+'7.  Persistence Report'!T49</f>
        <v>477.77766289318276</v>
      </c>
      <c r="W156" s="295">
        <f>+'7.  Persistence Report'!U49</f>
        <v>477.77766289318276</v>
      </c>
      <c r="X156" s="295">
        <f>+'7.  Persistence Report'!V49</f>
        <v>477.77766289318276</v>
      </c>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f>+'7.  Persistence Report'!AR78+'7.  Persistence Report'!AR99+'7.  Persistence Report'!AR123</f>
        <v>16237.698254739889</v>
      </c>
      <c r="E157" s="295">
        <f>+'7.  Persistence Report'!AS78+'7.  Persistence Report'!AS99+'7.  Persistence Report'!AS123</f>
        <v>16237.698254739889</v>
      </c>
      <c r="F157" s="295">
        <f>+'7.  Persistence Report'!AT78+'7.  Persistence Report'!AT99+'7.  Persistence Report'!AT123</f>
        <v>16237.698254739889</v>
      </c>
      <c r="G157" s="295">
        <f>+'7.  Persistence Report'!AU78+'7.  Persistence Report'!AU99+'7.  Persistence Report'!AU123</f>
        <v>16237.698254739889</v>
      </c>
      <c r="H157" s="295">
        <f>+'7.  Persistence Report'!AV78+'7.  Persistence Report'!AV99+'7.  Persistence Report'!AV123</f>
        <v>16237.698254739889</v>
      </c>
      <c r="I157" s="295">
        <f>+'7.  Persistence Report'!AW78+'7.  Persistence Report'!AW99+'7.  Persistence Report'!AW123</f>
        <v>16237.698254739889</v>
      </c>
      <c r="J157" s="295">
        <f>+'7.  Persistence Report'!AX78+'7.  Persistence Report'!AX99+'7.  Persistence Report'!AX123</f>
        <v>16237.698254739889</v>
      </c>
      <c r="K157" s="295">
        <f>+'7.  Persistence Report'!AY78+'7.  Persistence Report'!AY99+'7.  Persistence Report'!AY123</f>
        <v>16237.698254739889</v>
      </c>
      <c r="L157" s="295">
        <f>+'7.  Persistence Report'!AZ78+'7.  Persistence Report'!AZ99+'7.  Persistence Report'!AZ123</f>
        <v>16237.698254739889</v>
      </c>
      <c r="M157" s="295">
        <f>+'7.  Persistence Report'!BA78+'7.  Persistence Report'!BA99+'7.  Persistence Report'!BA123</f>
        <v>16237.698254739889</v>
      </c>
      <c r="N157" s="468"/>
      <c r="O157" s="295">
        <f>+'7.  Persistence Report'!M78+'7.  Persistence Report'!M99+'7.  Persistence Report'!M123</f>
        <v>8.402746419539092</v>
      </c>
      <c r="P157" s="295">
        <f>+'7.  Persistence Report'!N78+'7.  Persistence Report'!N99+'7.  Persistence Report'!N123</f>
        <v>8.402746419539092</v>
      </c>
      <c r="Q157" s="295">
        <f>+'7.  Persistence Report'!O78+'7.  Persistence Report'!O99+'7.  Persistence Report'!O123</f>
        <v>8.402746419539092</v>
      </c>
      <c r="R157" s="295">
        <f>+'7.  Persistence Report'!P78+'7.  Persistence Report'!P99+'7.  Persistence Report'!P123</f>
        <v>8.402746419539092</v>
      </c>
      <c r="S157" s="295">
        <f>+'7.  Persistence Report'!Q78+'7.  Persistence Report'!Q99+'7.  Persistence Report'!Q123</f>
        <v>8.402746419539092</v>
      </c>
      <c r="T157" s="295">
        <f>+'7.  Persistence Report'!R78+'7.  Persistence Report'!R99+'7.  Persistence Report'!R123</f>
        <v>8.402746419539092</v>
      </c>
      <c r="U157" s="295">
        <f>+'7.  Persistence Report'!S78+'7.  Persistence Report'!S99+'7.  Persistence Report'!S123</f>
        <v>8.402746419539092</v>
      </c>
      <c r="V157" s="295">
        <f>+'7.  Persistence Report'!T78+'7.  Persistence Report'!T99+'7.  Persistence Report'!T123</f>
        <v>8.402746419539092</v>
      </c>
      <c r="W157" s="295">
        <f>+'7.  Persistence Report'!U78+'7.  Persistence Report'!U99+'7.  Persistence Report'!U123</f>
        <v>8.402746419539092</v>
      </c>
      <c r="X157" s="295">
        <f>+'7.  Persistence Report'!V78+'7.  Persistence Report'!V99+'7.  Persistence Report'!V123</f>
        <v>8.402746419539092</v>
      </c>
      <c r="Y157" s="411">
        <f>Y156</f>
        <v>1</v>
      </c>
      <c r="Z157" s="411">
        <f>Z156</f>
        <v>0</v>
      </c>
      <c r="AA157" s="411">
        <f t="shared" ref="AA157:AL157" si="40">AA156</f>
        <v>0</v>
      </c>
      <c r="AB157" s="411">
        <f t="shared" si="40"/>
        <v>0</v>
      </c>
      <c r="AC157" s="411">
        <f t="shared" si="40"/>
        <v>0</v>
      </c>
      <c r="AD157" s="411">
        <f t="shared" si="40"/>
        <v>0</v>
      </c>
      <c r="AE157" s="411">
        <f t="shared" si="40"/>
        <v>0</v>
      </c>
      <c r="AF157" s="411">
        <f t="shared" si="40"/>
        <v>0</v>
      </c>
      <c r="AG157" s="411">
        <f t="shared" si="40"/>
        <v>0</v>
      </c>
      <c r="AH157" s="411">
        <f t="shared" si="40"/>
        <v>0</v>
      </c>
      <c r="AI157" s="411">
        <f t="shared" si="40"/>
        <v>0</v>
      </c>
      <c r="AJ157" s="411">
        <f t="shared" si="40"/>
        <v>0</v>
      </c>
      <c r="AK157" s="411">
        <f t="shared" si="40"/>
        <v>0</v>
      </c>
      <c r="AL157" s="411">
        <f t="shared" si="40"/>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f>+'7.  Persistence Report'!AR48</f>
        <v>19234.638903268511</v>
      </c>
      <c r="E159" s="295">
        <f>+'7.  Persistence Report'!AS48</f>
        <v>19234.638903268511</v>
      </c>
      <c r="F159" s="295">
        <f>+'7.  Persistence Report'!AT48</f>
        <v>19234.638903268511</v>
      </c>
      <c r="G159" s="295">
        <f>+'7.  Persistence Report'!AU48</f>
        <v>19234.638903268511</v>
      </c>
      <c r="H159" s="295">
        <f>+'7.  Persistence Report'!AV48</f>
        <v>18945.667509006315</v>
      </c>
      <c r="I159" s="295">
        <f>+'7.  Persistence Report'!AW48</f>
        <v>18945.667509006315</v>
      </c>
      <c r="J159" s="295">
        <f>+'7.  Persistence Report'!AX48</f>
        <v>8921.4504257402677</v>
      </c>
      <c r="K159" s="295">
        <f>+'7.  Persistence Report'!AY48</f>
        <v>8872.2126703954837</v>
      </c>
      <c r="L159" s="295">
        <f>+'7.  Persistence Report'!AZ48</f>
        <v>8872.2126703954837</v>
      </c>
      <c r="M159" s="295">
        <f>+'7.  Persistence Report'!BA48</f>
        <v>8872.2126703954837</v>
      </c>
      <c r="N159" s="291"/>
      <c r="O159" s="295">
        <f>+'7.  Persistence Report'!M48</f>
        <v>3.169757064948969</v>
      </c>
      <c r="P159" s="295">
        <f>+'7.  Persistence Report'!N48</f>
        <v>3.169757064948969</v>
      </c>
      <c r="Q159" s="295">
        <f>+'7.  Persistence Report'!O48</f>
        <v>3.169757064948969</v>
      </c>
      <c r="R159" s="295">
        <f>+'7.  Persistence Report'!P48</f>
        <v>3.169757064948969</v>
      </c>
      <c r="S159" s="295">
        <f>+'7.  Persistence Report'!Q48</f>
        <v>3.1563768368992569</v>
      </c>
      <c r="T159" s="295">
        <f>+'7.  Persistence Report'!R48</f>
        <v>3.1563768368992569</v>
      </c>
      <c r="U159" s="295">
        <f>+'7.  Persistence Report'!S48</f>
        <v>2.6922260134713025</v>
      </c>
      <c r="V159" s="295">
        <f>+'7.  Persistence Report'!T48</f>
        <v>2.6866052651442729</v>
      </c>
      <c r="W159" s="295">
        <f>+'7.  Persistence Report'!U48</f>
        <v>2.6866052651442729</v>
      </c>
      <c r="X159" s="295">
        <f>+'7.  Persistence Report'!V48</f>
        <v>2.6866052651442729</v>
      </c>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1">AA159</f>
        <v>0</v>
      </c>
      <c r="AB160" s="411">
        <f t="shared" si="41"/>
        <v>0</v>
      </c>
      <c r="AC160" s="411">
        <f t="shared" si="41"/>
        <v>0</v>
      </c>
      <c r="AD160" s="411">
        <f t="shared" si="41"/>
        <v>0</v>
      </c>
      <c r="AE160" s="411">
        <f t="shared" si="41"/>
        <v>0</v>
      </c>
      <c r="AF160" s="411">
        <f t="shared" si="41"/>
        <v>0</v>
      </c>
      <c r="AG160" s="411">
        <f t="shared" si="41"/>
        <v>0</v>
      </c>
      <c r="AH160" s="411">
        <f t="shared" si="41"/>
        <v>0</v>
      </c>
      <c r="AI160" s="411">
        <f t="shared" si="41"/>
        <v>0</v>
      </c>
      <c r="AJ160" s="411">
        <f t="shared" si="41"/>
        <v>0</v>
      </c>
      <c r="AK160" s="411">
        <f t="shared" si="41"/>
        <v>0</v>
      </c>
      <c r="AL160" s="411">
        <f t="shared" si="41"/>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f>+'7.  Persistence Report'!AR47</f>
        <v>368427.37150235538</v>
      </c>
      <c r="E162" s="295">
        <f>+'7.  Persistence Report'!AS47</f>
        <v>368427.37150235538</v>
      </c>
      <c r="F162" s="295">
        <f>+'7.  Persistence Report'!AT47</f>
        <v>368427.37150235538</v>
      </c>
      <c r="G162" s="295">
        <f>+'7.  Persistence Report'!AU47</f>
        <v>368427.37150235538</v>
      </c>
      <c r="H162" s="295">
        <f>+'7.  Persistence Report'!AV47</f>
        <v>331192.76926944696</v>
      </c>
      <c r="I162" s="295">
        <f>+'7.  Persistence Report'!AW47</f>
        <v>269307.02705706225</v>
      </c>
      <c r="J162" s="295">
        <f>+'7.  Persistence Report'!AX47</f>
        <v>183695.0135212148</v>
      </c>
      <c r="K162" s="295">
        <f>+'7.  Persistence Report'!AY47</f>
        <v>183313.16970425524</v>
      </c>
      <c r="L162" s="295">
        <f>+'7.  Persistence Report'!AZ47</f>
        <v>183313.16970425524</v>
      </c>
      <c r="M162" s="295">
        <f>+'7.  Persistence Report'!BA47</f>
        <v>93109.140640696613</v>
      </c>
      <c r="N162" s="291"/>
      <c r="O162" s="295">
        <f>+'7.  Persistence Report'!M47</f>
        <v>20.359682485227328</v>
      </c>
      <c r="P162" s="295">
        <f>+'7.  Persistence Report'!N47</f>
        <v>20.359682485227328</v>
      </c>
      <c r="Q162" s="295">
        <f>+'7.  Persistence Report'!O47</f>
        <v>20.359682485227328</v>
      </c>
      <c r="R162" s="295">
        <f>+'7.  Persistence Report'!P47</f>
        <v>20.359682485227328</v>
      </c>
      <c r="S162" s="295">
        <f>+'7.  Persistence Report'!Q47</f>
        <v>18.635610555932487</v>
      </c>
      <c r="T162" s="295">
        <f>+'7.  Persistence Report'!R47</f>
        <v>15.770118122186265</v>
      </c>
      <c r="U162" s="295">
        <f>+'7.  Persistence Report'!S47</f>
        <v>11.806029331219857</v>
      </c>
      <c r="V162" s="295">
        <f>+'7.  Persistence Report'!T47</f>
        <v>11.762439854397993</v>
      </c>
      <c r="W162" s="295">
        <f>+'7.  Persistence Report'!U47</f>
        <v>11.762439854397993</v>
      </c>
      <c r="X162" s="295">
        <f>+'7.  Persistence Report'!V47</f>
        <v>7.5857271975798604</v>
      </c>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2">AA162</f>
        <v>0</v>
      </c>
      <c r="AB163" s="411">
        <f t="shared" si="42"/>
        <v>0</v>
      </c>
      <c r="AC163" s="411">
        <f t="shared" si="42"/>
        <v>0</v>
      </c>
      <c r="AD163" s="411">
        <f t="shared" si="42"/>
        <v>0</v>
      </c>
      <c r="AE163" s="411">
        <f t="shared" si="42"/>
        <v>0</v>
      </c>
      <c r="AF163" s="411">
        <f t="shared" si="42"/>
        <v>0</v>
      </c>
      <c r="AG163" s="411">
        <f t="shared" si="42"/>
        <v>0</v>
      </c>
      <c r="AH163" s="411">
        <f t="shared" si="42"/>
        <v>0</v>
      </c>
      <c r="AI163" s="411">
        <f t="shared" si="42"/>
        <v>0</v>
      </c>
      <c r="AJ163" s="411">
        <f t="shared" si="42"/>
        <v>0</v>
      </c>
      <c r="AK163" s="411">
        <f t="shared" si="42"/>
        <v>0</v>
      </c>
      <c r="AL163" s="411">
        <f t="shared" si="42"/>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v>1</v>
      </c>
      <c r="Z165" s="410"/>
      <c r="AA165" s="410"/>
      <c r="AB165" s="410"/>
      <c r="AC165" s="410"/>
      <c r="AD165" s="410"/>
      <c r="AE165" s="410"/>
      <c r="AF165" s="410"/>
      <c r="AG165" s="410"/>
      <c r="AH165" s="410"/>
      <c r="AI165" s="410"/>
      <c r="AJ165" s="410"/>
      <c r="AK165" s="410"/>
      <c r="AL165" s="410"/>
      <c r="AM165" s="296">
        <f>SUM(Y165:AL165)</f>
        <v>1</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1</v>
      </c>
      <c r="Z166" s="411">
        <f>Z165</f>
        <v>0</v>
      </c>
      <c r="AA166" s="411">
        <f t="shared" ref="AA166:AL166" si="43">AA165</f>
        <v>0</v>
      </c>
      <c r="AB166" s="411">
        <f t="shared" si="43"/>
        <v>0</v>
      </c>
      <c r="AC166" s="411">
        <f t="shared" si="43"/>
        <v>0</v>
      </c>
      <c r="AD166" s="411">
        <f t="shared" si="43"/>
        <v>0</v>
      </c>
      <c r="AE166" s="411">
        <f t="shared" si="43"/>
        <v>0</v>
      </c>
      <c r="AF166" s="411">
        <f t="shared" si="43"/>
        <v>0</v>
      </c>
      <c r="AG166" s="411">
        <f t="shared" si="43"/>
        <v>0</v>
      </c>
      <c r="AH166" s="411">
        <f t="shared" si="43"/>
        <v>0</v>
      </c>
      <c r="AI166" s="411">
        <f t="shared" si="43"/>
        <v>0</v>
      </c>
      <c r="AJ166" s="411">
        <f t="shared" si="43"/>
        <v>0</v>
      </c>
      <c r="AK166" s="411">
        <f t="shared" si="43"/>
        <v>0</v>
      </c>
      <c r="AL166" s="411">
        <f t="shared" si="43"/>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f>+'7.  Persistence Report'!AR50+'7.  Persistence Report'!AR84</f>
        <v>9589.1792130000013</v>
      </c>
      <c r="E168" s="295">
        <f>+'7.  Persistence Report'!AS50+'7.  Persistence Report'!AS84</f>
        <v>1604.403</v>
      </c>
      <c r="F168" s="295">
        <f>+'7.  Persistence Report'!AT50+'7.  Persistence Report'!AT84</f>
        <v>0</v>
      </c>
      <c r="G168" s="295">
        <f>+'7.  Persistence Report'!AU50+'7.  Persistence Report'!AU84</f>
        <v>0</v>
      </c>
      <c r="H168" s="295">
        <f>+'7.  Persistence Report'!AV50+'7.  Persistence Report'!AV84</f>
        <v>0</v>
      </c>
      <c r="I168" s="295">
        <f>+'7.  Persistence Report'!AW50+'7.  Persistence Report'!AW84</f>
        <v>0</v>
      </c>
      <c r="J168" s="295">
        <f>+'7.  Persistence Report'!AX50+'7.  Persistence Report'!AX84</f>
        <v>0</v>
      </c>
      <c r="K168" s="295">
        <f>+'7.  Persistence Report'!AY50+'7.  Persistence Report'!AY84</f>
        <v>0</v>
      </c>
      <c r="L168" s="295">
        <f>+'7.  Persistence Report'!AZ50+'7.  Persistence Report'!AZ84</f>
        <v>0</v>
      </c>
      <c r="M168" s="295">
        <f>+'7.  Persistence Report'!BA50+'7.  Persistence Report'!BA84</f>
        <v>0</v>
      </c>
      <c r="N168" s="291"/>
      <c r="O168" s="295">
        <f>+'7.  Persistence Report'!M50+'7.  Persistence Report'!M84+'7.  Persistence Report'!M143</f>
        <v>1274.5045798000001</v>
      </c>
      <c r="P168" s="295">
        <f>+'7.  Persistence Report'!N50+'7.  Persistence Report'!N84+'7.  Persistence Report'!N143</f>
        <v>364.21210000000002</v>
      </c>
      <c r="Q168" s="295">
        <f>+'7.  Persistence Report'!O50+'7.  Persistence Report'!O84+'7.  Persistence Report'!O143</f>
        <v>355.01760000000002</v>
      </c>
      <c r="R168" s="295">
        <f>+'7.  Persistence Report'!P50+'7.  Persistence Report'!P84+'7.  Persistence Report'!P143</f>
        <v>0</v>
      </c>
      <c r="S168" s="295">
        <f>+'7.  Persistence Report'!Q50+'7.  Persistence Report'!Q84+'7.  Persistence Report'!Q143</f>
        <v>0</v>
      </c>
      <c r="T168" s="295">
        <f>+'7.  Persistence Report'!R50+'7.  Persistence Report'!R84+'7.  Persistence Report'!R143</f>
        <v>0</v>
      </c>
      <c r="U168" s="295">
        <f>+'7.  Persistence Report'!S50+'7.  Persistence Report'!S84+'7.  Persistence Report'!S143</f>
        <v>0</v>
      </c>
      <c r="V168" s="295">
        <f>+'7.  Persistence Report'!T50+'7.  Persistence Report'!T84+'7.  Persistence Report'!T143</f>
        <v>0</v>
      </c>
      <c r="W168" s="295">
        <f>+'7.  Persistence Report'!U50+'7.  Persistence Report'!U84+'7.  Persistence Report'!U143</f>
        <v>0</v>
      </c>
      <c r="X168" s="295">
        <f>+'7.  Persistence Report'!V50+'7.  Persistence Report'!V84+'7.  Persistence Report'!V143</f>
        <v>0</v>
      </c>
      <c r="Y168" s="410">
        <v>1</v>
      </c>
      <c r="Z168" s="410"/>
      <c r="AA168" s="410"/>
      <c r="AB168" s="410"/>
      <c r="AC168" s="410"/>
      <c r="AD168" s="410"/>
      <c r="AE168" s="410"/>
      <c r="AF168" s="410"/>
      <c r="AG168" s="410"/>
      <c r="AH168" s="410"/>
      <c r="AI168" s="410"/>
      <c r="AJ168" s="410"/>
      <c r="AK168" s="410"/>
      <c r="AL168" s="410"/>
      <c r="AM168" s="296">
        <f>SUM(Y168:AL168)</f>
        <v>1</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1</v>
      </c>
      <c r="Z169" s="411">
        <f>Z168</f>
        <v>0</v>
      </c>
      <c r="AA169" s="411">
        <f t="shared" ref="AA169:AL169" si="44">AA168</f>
        <v>0</v>
      </c>
      <c r="AB169" s="411">
        <f t="shared" si="44"/>
        <v>0</v>
      </c>
      <c r="AC169" s="411">
        <f t="shared" si="44"/>
        <v>0</v>
      </c>
      <c r="AD169" s="411">
        <f t="shared" si="44"/>
        <v>0</v>
      </c>
      <c r="AE169" s="411">
        <f t="shared" si="44"/>
        <v>0</v>
      </c>
      <c r="AF169" s="411">
        <f t="shared" si="44"/>
        <v>0</v>
      </c>
      <c r="AG169" s="411">
        <f t="shared" si="44"/>
        <v>0</v>
      </c>
      <c r="AH169" s="411">
        <f t="shared" si="44"/>
        <v>0</v>
      </c>
      <c r="AI169" s="411">
        <f t="shared" si="44"/>
        <v>0</v>
      </c>
      <c r="AJ169" s="411">
        <f t="shared" si="44"/>
        <v>0</v>
      </c>
      <c r="AK169" s="411">
        <f t="shared" si="44"/>
        <v>0</v>
      </c>
      <c r="AL169" s="411">
        <f t="shared" si="44"/>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f>+'7.  Persistence Report'!AR53+'7.  Persistence Report'!AR54</f>
        <v>10655.05251</v>
      </c>
      <c r="E171" s="295">
        <f>+'7.  Persistence Report'!AS53+'7.  Persistence Report'!AS54</f>
        <v>0</v>
      </c>
      <c r="F171" s="295">
        <f>+'7.  Persistence Report'!AT53+'7.  Persistence Report'!AT54</f>
        <v>0</v>
      </c>
      <c r="G171" s="295">
        <f>+'7.  Persistence Report'!AU53+'7.  Persistence Report'!AU54</f>
        <v>0</v>
      </c>
      <c r="H171" s="295">
        <f>+'7.  Persistence Report'!AV53+'7.  Persistence Report'!AV54</f>
        <v>0</v>
      </c>
      <c r="I171" s="295">
        <f>+'7.  Persistence Report'!AW53+'7.  Persistence Report'!AW54</f>
        <v>0</v>
      </c>
      <c r="J171" s="295">
        <f>+'7.  Persistence Report'!AX53+'7.  Persistence Report'!AX54</f>
        <v>0</v>
      </c>
      <c r="K171" s="295">
        <f>+'7.  Persistence Report'!AY53+'7.  Persistence Report'!AY54</f>
        <v>0</v>
      </c>
      <c r="L171" s="295">
        <f>+'7.  Persistence Report'!AZ53+'7.  Persistence Report'!AZ54</f>
        <v>0</v>
      </c>
      <c r="M171" s="295">
        <f>+'7.  Persistence Report'!BA53+'7.  Persistence Report'!BA54</f>
        <v>0</v>
      </c>
      <c r="N171" s="291"/>
      <c r="O171" s="295">
        <f>+'7.  Persistence Report'!M53+'7.  Persistence Report'!M54</f>
        <v>1416.888739</v>
      </c>
      <c r="P171" s="295">
        <f>+'7.  Persistence Report'!N53+'7.  Persistence Report'!N54</f>
        <v>0</v>
      </c>
      <c r="Q171" s="295">
        <f>+'7.  Persistence Report'!O53+'7.  Persistence Report'!O54</f>
        <v>0</v>
      </c>
      <c r="R171" s="295">
        <f>+'7.  Persistence Report'!P53+'7.  Persistence Report'!P54</f>
        <v>0</v>
      </c>
      <c r="S171" s="295">
        <f>+'7.  Persistence Report'!Q53+'7.  Persistence Report'!Q54</f>
        <v>0</v>
      </c>
      <c r="T171" s="295">
        <f>+'7.  Persistence Report'!R53+'7.  Persistence Report'!R54</f>
        <v>0</v>
      </c>
      <c r="U171" s="295">
        <f>+'7.  Persistence Report'!S53+'7.  Persistence Report'!S54</f>
        <v>0</v>
      </c>
      <c r="V171" s="295">
        <f>+'7.  Persistence Report'!T53+'7.  Persistence Report'!T54</f>
        <v>0</v>
      </c>
      <c r="W171" s="295">
        <f>+'7.  Persistence Report'!U53+'7.  Persistence Report'!U54</f>
        <v>0</v>
      </c>
      <c r="X171" s="295">
        <f>+'7.  Persistence Report'!V53+'7.  Persistence Report'!V54</f>
        <v>0</v>
      </c>
      <c r="Y171" s="410">
        <v>1</v>
      </c>
      <c r="Z171" s="410"/>
      <c r="AA171" s="410"/>
      <c r="AB171" s="410"/>
      <c r="AC171" s="410"/>
      <c r="AD171" s="410"/>
      <c r="AE171" s="410"/>
      <c r="AF171" s="410"/>
      <c r="AG171" s="410"/>
      <c r="AH171" s="410"/>
      <c r="AI171" s="410"/>
      <c r="AJ171" s="410"/>
      <c r="AK171" s="410"/>
      <c r="AL171" s="410"/>
      <c r="AM171" s="296">
        <f>SUM(Y171:AL171)</f>
        <v>1</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1</v>
      </c>
      <c r="Z172" s="411">
        <f>Z171</f>
        <v>0</v>
      </c>
      <c r="AA172" s="411">
        <f t="shared" ref="AA172:AL172" si="45">AA171</f>
        <v>0</v>
      </c>
      <c r="AB172" s="411">
        <f t="shared" si="45"/>
        <v>0</v>
      </c>
      <c r="AC172" s="411">
        <f t="shared" si="45"/>
        <v>0</v>
      </c>
      <c r="AD172" s="411">
        <f t="shared" si="45"/>
        <v>0</v>
      </c>
      <c r="AE172" s="411">
        <f t="shared" si="45"/>
        <v>0</v>
      </c>
      <c r="AF172" s="411">
        <f t="shared" si="45"/>
        <v>0</v>
      </c>
      <c r="AG172" s="411">
        <f t="shared" si="45"/>
        <v>0</v>
      </c>
      <c r="AH172" s="411">
        <f t="shared" si="45"/>
        <v>0</v>
      </c>
      <c r="AI172" s="411">
        <f t="shared" si="45"/>
        <v>0</v>
      </c>
      <c r="AJ172" s="411">
        <f t="shared" si="45"/>
        <v>0</v>
      </c>
      <c r="AK172" s="411">
        <f t="shared" si="45"/>
        <v>0</v>
      </c>
      <c r="AL172" s="411">
        <f t="shared" si="45"/>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v>1</v>
      </c>
      <c r="Z174" s="410"/>
      <c r="AA174" s="410"/>
      <c r="AB174" s="410"/>
      <c r="AC174" s="410"/>
      <c r="AD174" s="410"/>
      <c r="AE174" s="410"/>
      <c r="AF174" s="410"/>
      <c r="AG174" s="410"/>
      <c r="AH174" s="410"/>
      <c r="AI174" s="410"/>
      <c r="AJ174" s="410"/>
      <c r="AK174" s="410"/>
      <c r="AL174" s="410"/>
      <c r="AM174" s="296">
        <f>SUM(Y174:AL174)</f>
        <v>1</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1</v>
      </c>
      <c r="Z175" s="411">
        <f>Z174</f>
        <v>0</v>
      </c>
      <c r="AA175" s="411">
        <f t="shared" ref="AA175:AL175" si="46">AA174</f>
        <v>0</v>
      </c>
      <c r="AB175" s="411">
        <f t="shared" si="46"/>
        <v>0</v>
      </c>
      <c r="AC175" s="411">
        <f t="shared" si="46"/>
        <v>0</v>
      </c>
      <c r="AD175" s="411">
        <f t="shared" si="46"/>
        <v>0</v>
      </c>
      <c r="AE175" s="411">
        <f t="shared" si="46"/>
        <v>0</v>
      </c>
      <c r="AF175" s="411">
        <f t="shared" si="46"/>
        <v>0</v>
      </c>
      <c r="AG175" s="411">
        <f t="shared" si="46"/>
        <v>0</v>
      </c>
      <c r="AH175" s="411">
        <f t="shared" si="46"/>
        <v>0</v>
      </c>
      <c r="AI175" s="411">
        <f t="shared" si="46"/>
        <v>0</v>
      </c>
      <c r="AJ175" s="411">
        <f t="shared" si="46"/>
        <v>0</v>
      </c>
      <c r="AK175" s="411">
        <f t="shared" si="46"/>
        <v>0</v>
      </c>
      <c r="AL175" s="411">
        <f t="shared" si="46"/>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f>+'7.  Persistence Report'!AR43</f>
        <v>6454934.5118959397</v>
      </c>
      <c r="E178" s="295">
        <f>+'7.  Persistence Report'!AS43</f>
        <v>6328935.0561680831</v>
      </c>
      <c r="F178" s="295">
        <f>+'7.  Persistence Report'!AT43</f>
        <v>6213397.9355474198</v>
      </c>
      <c r="G178" s="295">
        <f>+'7.  Persistence Report'!AU43</f>
        <v>5801017.1442435328</v>
      </c>
      <c r="H178" s="295">
        <f>+'7.  Persistence Report'!AV43</f>
        <v>5801017.1442435328</v>
      </c>
      <c r="I178" s="295">
        <f>+'7.  Persistence Report'!AW43</f>
        <v>5637960.7534956206</v>
      </c>
      <c r="J178" s="295">
        <f>+'7.  Persistence Report'!AX43</f>
        <v>5522943.3671628423</v>
      </c>
      <c r="K178" s="295">
        <f>+'7.  Persistence Report'!AY43</f>
        <v>5522943.3671628423</v>
      </c>
      <c r="L178" s="295">
        <f>+'7.  Persistence Report'!AZ43</f>
        <v>5457424.4438540349</v>
      </c>
      <c r="M178" s="295">
        <f>+'7.  Persistence Report'!BA43</f>
        <v>3943310.6830618661</v>
      </c>
      <c r="N178" s="295">
        <v>12</v>
      </c>
      <c r="O178" s="295">
        <f>+'7.  Persistence Report'!M43</f>
        <v>1306.9119706703443</v>
      </c>
      <c r="P178" s="295">
        <f>+'7.  Persistence Report'!N43</f>
        <v>1268.2791544345539</v>
      </c>
      <c r="Q178" s="295">
        <f>+'7.  Persistence Report'!O43</f>
        <v>1232.8513281588066</v>
      </c>
      <c r="R178" s="295">
        <f>+'7.  Persistence Report'!P43</f>
        <v>1106.2573278576413</v>
      </c>
      <c r="S178" s="295">
        <f>+'7.  Persistence Report'!Q43</f>
        <v>1106.2573278576413</v>
      </c>
      <c r="T178" s="295">
        <f>+'7.  Persistence Report'!R43</f>
        <v>1056.7918873293509</v>
      </c>
      <c r="U178" s="295">
        <f>+'7.  Persistence Report'!S43</f>
        <v>1038.0275253406105</v>
      </c>
      <c r="V178" s="295">
        <f>+'7.  Persistence Report'!T43</f>
        <v>1038.0275253406105</v>
      </c>
      <c r="W178" s="295">
        <f>+'7.  Persistence Report'!U43</f>
        <v>1022.8125330422182</v>
      </c>
      <c r="X178" s="295">
        <f>+'7.  Persistence Report'!V43</f>
        <v>769.77740572923938</v>
      </c>
      <c r="Y178" s="467"/>
      <c r="Z178" s="795">
        <v>5.7984938200703044E-2</v>
      </c>
      <c r="AA178" s="795">
        <v>0.94855967078189296</v>
      </c>
      <c r="AB178" s="415"/>
      <c r="AC178" s="415"/>
      <c r="AD178" s="415"/>
      <c r="AE178" s="415"/>
      <c r="AF178" s="415"/>
      <c r="AG178" s="415"/>
      <c r="AH178" s="415"/>
      <c r="AI178" s="415"/>
      <c r="AJ178" s="415"/>
      <c r="AK178" s="415"/>
      <c r="AL178" s="415"/>
      <c r="AM178" s="296">
        <f>SUM(Y178:AL178)</f>
        <v>1.006544608982596</v>
      </c>
    </row>
    <row r="179" spans="1:39" ht="15" outlineLevel="1">
      <c r="B179" s="294" t="s">
        <v>244</v>
      </c>
      <c r="C179" s="291" t="s">
        <v>163</v>
      </c>
      <c r="D179" s="295">
        <f>+'7.  Persistence Report'!AR69+'7.  Persistence Report'!AR109</f>
        <v>223512.34290523001</v>
      </c>
      <c r="E179" s="295">
        <f>+'7.  Persistence Report'!AS69+'7.  Persistence Report'!AS109</f>
        <v>223512.34290523001</v>
      </c>
      <c r="F179" s="295">
        <f>+'7.  Persistence Report'!AT69+'7.  Persistence Report'!AT109</f>
        <v>223512.34290523001</v>
      </c>
      <c r="G179" s="295">
        <f>+'7.  Persistence Report'!AU69+'7.  Persistence Report'!AU109</f>
        <v>223512.34290523001</v>
      </c>
      <c r="H179" s="295">
        <f>+'7.  Persistence Report'!AV69+'7.  Persistence Report'!AV109</f>
        <v>223512.34290523001</v>
      </c>
      <c r="I179" s="295">
        <f>+'7.  Persistence Report'!AW69+'7.  Persistence Report'!AW109</f>
        <v>223512.34290523001</v>
      </c>
      <c r="J179" s="295">
        <f>+'7.  Persistence Report'!AX69+'7.  Persistence Report'!AX109</f>
        <v>222967.530219432</v>
      </c>
      <c r="K179" s="295">
        <f>+'7.  Persistence Report'!AY69+'7.  Persistence Report'!AY109</f>
        <v>222967.530219432</v>
      </c>
      <c r="L179" s="295">
        <f>+'7.  Persistence Report'!AZ69+'7.  Persistence Report'!AZ109</f>
        <v>206922.23292904301</v>
      </c>
      <c r="M179" s="295">
        <f>+'7.  Persistence Report'!BA69+'7.  Persistence Report'!BA109</f>
        <v>197565.32328303799</v>
      </c>
      <c r="N179" s="295">
        <f>N178</f>
        <v>12</v>
      </c>
      <c r="O179" s="295">
        <f>+'7.  Persistence Report'!M69+'7.  Persistence Report'!M109</f>
        <v>30.934798317999999</v>
      </c>
      <c r="P179" s="295">
        <f>+'7.  Persistence Report'!N69+'7.  Persistence Report'!N109</f>
        <v>30.934798317999999</v>
      </c>
      <c r="Q179" s="295">
        <f>+'7.  Persistence Report'!O69+'7.  Persistence Report'!O109</f>
        <v>30.934798317999999</v>
      </c>
      <c r="R179" s="295">
        <f>+'7.  Persistence Report'!P69+'7.  Persistence Report'!P109</f>
        <v>30.934798317999999</v>
      </c>
      <c r="S179" s="295">
        <f>+'7.  Persistence Report'!Q69+'7.  Persistence Report'!Q109</f>
        <v>30.934798317999999</v>
      </c>
      <c r="T179" s="295">
        <f>+'7.  Persistence Report'!R69+'7.  Persistence Report'!R109</f>
        <v>30.934798317999999</v>
      </c>
      <c r="U179" s="295">
        <f>+'7.  Persistence Report'!S69+'7.  Persistence Report'!S109</f>
        <v>30.443295576000001</v>
      </c>
      <c r="V179" s="295">
        <f>+'7.  Persistence Report'!T69+'7.  Persistence Report'!T109</f>
        <v>30.443295576000001</v>
      </c>
      <c r="W179" s="295">
        <f>+'7.  Persistence Report'!U69+'7.  Persistence Report'!U109</f>
        <v>30.443295576000001</v>
      </c>
      <c r="X179" s="295">
        <f>+'7.  Persistence Report'!V69+'7.  Persistence Report'!V109</f>
        <v>27.506262758999998</v>
      </c>
      <c r="Y179" s="411">
        <f>Y178</f>
        <v>0</v>
      </c>
      <c r="Z179" s="411">
        <f>Z178</f>
        <v>5.7984938200703044E-2</v>
      </c>
      <c r="AA179" s="411">
        <f t="shared" ref="AA179:AL179" si="47">AA178</f>
        <v>0.94855967078189296</v>
      </c>
      <c r="AB179" s="411">
        <f t="shared" si="47"/>
        <v>0</v>
      </c>
      <c r="AC179" s="411">
        <f t="shared" si="47"/>
        <v>0</v>
      </c>
      <c r="AD179" s="411">
        <f t="shared" si="47"/>
        <v>0</v>
      </c>
      <c r="AE179" s="411">
        <f t="shared" si="47"/>
        <v>0</v>
      </c>
      <c r="AF179" s="411">
        <f t="shared" si="47"/>
        <v>0</v>
      </c>
      <c r="AG179" s="411">
        <f t="shared" si="47"/>
        <v>0</v>
      </c>
      <c r="AH179" s="411">
        <f t="shared" si="47"/>
        <v>0</v>
      </c>
      <c r="AI179" s="411">
        <f t="shared" si="47"/>
        <v>0</v>
      </c>
      <c r="AJ179" s="411">
        <f t="shared" si="47"/>
        <v>0</v>
      </c>
      <c r="AK179" s="411">
        <f t="shared" si="47"/>
        <v>0</v>
      </c>
      <c r="AL179" s="411">
        <f t="shared" si="47"/>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f>+'7.  Persistence Report'!AR42</f>
        <v>233972.45464763374</v>
      </c>
      <c r="E181" s="295">
        <f>+'7.  Persistence Report'!AS42</f>
        <v>233972.45464763374</v>
      </c>
      <c r="F181" s="295">
        <f>+'7.  Persistence Report'!AT42</f>
        <v>233972.45464763374</v>
      </c>
      <c r="G181" s="295">
        <f>+'7.  Persistence Report'!AU42</f>
        <v>208589.86179185897</v>
      </c>
      <c r="H181" s="295">
        <f>+'7.  Persistence Report'!AV42</f>
        <v>208589.86179185897</v>
      </c>
      <c r="I181" s="295">
        <f>+'7.  Persistence Report'!AW42</f>
        <v>79925.451563186973</v>
      </c>
      <c r="J181" s="295">
        <f>+'7.  Persistence Report'!AX42</f>
        <v>79925.451563186973</v>
      </c>
      <c r="K181" s="295">
        <f>+'7.  Persistence Report'!AY42</f>
        <v>79925.451563186973</v>
      </c>
      <c r="L181" s="295">
        <f>+'7.  Persistence Report'!AZ42</f>
        <v>79925.451563186973</v>
      </c>
      <c r="M181" s="295">
        <f>+'7.  Persistence Report'!BA42</f>
        <v>79925.451563186973</v>
      </c>
      <c r="N181" s="295">
        <v>12</v>
      </c>
      <c r="O181" s="295">
        <f>+'7.  Persistence Report'!M42</f>
        <v>61.235522908551943</v>
      </c>
      <c r="P181" s="295">
        <f>+'7.  Persistence Report'!N42</f>
        <v>61.235522908551943</v>
      </c>
      <c r="Q181" s="295">
        <f>+'7.  Persistence Report'!O42</f>
        <v>61.235522908551943</v>
      </c>
      <c r="R181" s="295">
        <f>+'7.  Persistence Report'!P42</f>
        <v>55.745518604239216</v>
      </c>
      <c r="S181" s="295">
        <f>+'7.  Persistence Report'!Q42</f>
        <v>55.745518604239216</v>
      </c>
      <c r="T181" s="295">
        <f>+'7.  Persistence Report'!R42</f>
        <v>20.685272483759345</v>
      </c>
      <c r="U181" s="295">
        <f>+'7.  Persistence Report'!S42</f>
        <v>20.685272483759345</v>
      </c>
      <c r="V181" s="295">
        <f>+'7.  Persistence Report'!T42</f>
        <v>20.685272483759345</v>
      </c>
      <c r="W181" s="295">
        <f>+'7.  Persistence Report'!U42</f>
        <v>20.685272483759345</v>
      </c>
      <c r="X181" s="295">
        <f>+'7.  Persistence Report'!V42</f>
        <v>20.685272483759345</v>
      </c>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8">AA181</f>
        <v>0</v>
      </c>
      <c r="AB182" s="411">
        <f t="shared" si="48"/>
        <v>0</v>
      </c>
      <c r="AC182" s="411">
        <f t="shared" si="48"/>
        <v>0</v>
      </c>
      <c r="AD182" s="411">
        <f t="shared" si="48"/>
        <v>0</v>
      </c>
      <c r="AE182" s="411">
        <f t="shared" si="48"/>
        <v>0</v>
      </c>
      <c r="AF182" s="411">
        <f t="shared" si="48"/>
        <v>0</v>
      </c>
      <c r="AG182" s="411">
        <f t="shared" si="48"/>
        <v>0</v>
      </c>
      <c r="AH182" s="411">
        <f t="shared" si="48"/>
        <v>0</v>
      </c>
      <c r="AI182" s="411">
        <f t="shared" si="48"/>
        <v>0</v>
      </c>
      <c r="AJ182" s="411">
        <f t="shared" si="48"/>
        <v>0</v>
      </c>
      <c r="AK182" s="411">
        <f t="shared" si="48"/>
        <v>0</v>
      </c>
      <c r="AL182" s="411">
        <f t="shared" si="48"/>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9">AA184</f>
        <v>0</v>
      </c>
      <c r="AB185" s="411">
        <f t="shared" si="49"/>
        <v>0</v>
      </c>
      <c r="AC185" s="411">
        <f t="shared" si="49"/>
        <v>0</v>
      </c>
      <c r="AD185" s="411">
        <f t="shared" si="49"/>
        <v>0</v>
      </c>
      <c r="AE185" s="411">
        <f t="shared" si="49"/>
        <v>0</v>
      </c>
      <c r="AF185" s="411">
        <f t="shared" si="49"/>
        <v>0</v>
      </c>
      <c r="AG185" s="411">
        <f t="shared" si="49"/>
        <v>0</v>
      </c>
      <c r="AH185" s="411">
        <f t="shared" si="49"/>
        <v>0</v>
      </c>
      <c r="AI185" s="411">
        <f t="shared" si="49"/>
        <v>0</v>
      </c>
      <c r="AJ185" s="411">
        <f t="shared" si="49"/>
        <v>0</v>
      </c>
      <c r="AK185" s="411">
        <f t="shared" si="49"/>
        <v>0</v>
      </c>
      <c r="AL185" s="411">
        <f t="shared" si="49"/>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50">AA187</f>
        <v>0</v>
      </c>
      <c r="AB188" s="411">
        <f t="shared" si="50"/>
        <v>0</v>
      </c>
      <c r="AC188" s="411">
        <f t="shared" si="50"/>
        <v>0</v>
      </c>
      <c r="AD188" s="411">
        <f t="shared" si="50"/>
        <v>0</v>
      </c>
      <c r="AE188" s="411">
        <f t="shared" si="50"/>
        <v>0</v>
      </c>
      <c r="AF188" s="411">
        <f t="shared" si="50"/>
        <v>0</v>
      </c>
      <c r="AG188" s="411">
        <f t="shared" si="50"/>
        <v>0</v>
      </c>
      <c r="AH188" s="411">
        <f t="shared" si="50"/>
        <v>0</v>
      </c>
      <c r="AI188" s="411">
        <f t="shared" si="50"/>
        <v>0</v>
      </c>
      <c r="AJ188" s="411">
        <f t="shared" si="50"/>
        <v>0</v>
      </c>
      <c r="AK188" s="411">
        <f t="shared" si="50"/>
        <v>0</v>
      </c>
      <c r="AL188" s="411">
        <f t="shared" si="50"/>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f>+'7.  Persistence Report'!AR44</f>
        <v>75528.763387689221</v>
      </c>
      <c r="E190" s="295">
        <f>+'7.  Persistence Report'!AS44</f>
        <v>75528.763387689221</v>
      </c>
      <c r="F190" s="295">
        <f>+'7.  Persistence Report'!AT44</f>
        <v>75528.763387689221</v>
      </c>
      <c r="G190" s="295">
        <f>+'7.  Persistence Report'!AU44</f>
        <v>75528.763387689221</v>
      </c>
      <c r="H190" s="295">
        <f>+'7.  Persistence Report'!AV44</f>
        <v>0</v>
      </c>
      <c r="I190" s="295">
        <f>+'7.  Persistence Report'!AW44</f>
        <v>0</v>
      </c>
      <c r="J190" s="295">
        <f>+'7.  Persistence Report'!AX44</f>
        <v>0</v>
      </c>
      <c r="K190" s="295">
        <f>+'7.  Persistence Report'!AY44</f>
        <v>0</v>
      </c>
      <c r="L190" s="295">
        <f>+'7.  Persistence Report'!AZ44</f>
        <v>0</v>
      </c>
      <c r="M190" s="295">
        <f>+'7.  Persistence Report'!BA44</f>
        <v>0</v>
      </c>
      <c r="N190" s="295">
        <v>12</v>
      </c>
      <c r="O190" s="295">
        <f>+'7.  Persistence Report'!M44</f>
        <v>15.531523888694348</v>
      </c>
      <c r="P190" s="295">
        <f>+'7.  Persistence Report'!N44</f>
        <v>15.531523888694348</v>
      </c>
      <c r="Q190" s="295">
        <f>+'7.  Persistence Report'!O44</f>
        <v>15.531523888694348</v>
      </c>
      <c r="R190" s="295">
        <f>+'7.  Persistence Report'!P44</f>
        <v>15.531523888694348</v>
      </c>
      <c r="S190" s="295">
        <f>+'7.  Persistence Report'!Q44</f>
        <v>0</v>
      </c>
      <c r="T190" s="295">
        <f>+'7.  Persistence Report'!R44</f>
        <v>0</v>
      </c>
      <c r="U190" s="295">
        <f>+'7.  Persistence Report'!S44</f>
        <v>0</v>
      </c>
      <c r="V190" s="295">
        <f>+'7.  Persistence Report'!T44</f>
        <v>0</v>
      </c>
      <c r="W190" s="295">
        <f>+'7.  Persistence Report'!U44</f>
        <v>0</v>
      </c>
      <c r="X190" s="295">
        <f>+'7.  Persistence Report'!V44</f>
        <v>0</v>
      </c>
      <c r="Y190" s="415"/>
      <c r="Z190" s="415"/>
      <c r="AA190" s="415">
        <v>1</v>
      </c>
      <c r="AB190" s="415"/>
      <c r="AC190" s="415"/>
      <c r="AD190" s="415"/>
      <c r="AE190" s="415"/>
      <c r="AF190" s="415"/>
      <c r="AG190" s="415"/>
      <c r="AH190" s="415"/>
      <c r="AI190" s="415"/>
      <c r="AJ190" s="415"/>
      <c r="AK190" s="415"/>
      <c r="AL190" s="415"/>
      <c r="AM190" s="296">
        <f>SUM(Y190:AL190)</f>
        <v>1</v>
      </c>
    </row>
    <row r="191" spans="1:39" ht="15" outlineLevel="1">
      <c r="B191" s="294" t="s">
        <v>244</v>
      </c>
      <c r="C191" s="291" t="s">
        <v>163</v>
      </c>
      <c r="D191" s="295">
        <f>+'7.  Persistence Report'!AR64+'7.  Persistence Report'!AR103+'7.  Persistence Report'!AR104</f>
        <v>158744.06463937901</v>
      </c>
      <c r="E191" s="295">
        <f>+'7.  Persistence Report'!AS64+'7.  Persistence Report'!AS103+'7.  Persistence Report'!AS104</f>
        <v>158744.06463937901</v>
      </c>
      <c r="F191" s="295">
        <f>+'7.  Persistence Report'!AT64+'7.  Persistence Report'!AT103+'7.  Persistence Report'!AT104</f>
        <v>158744.06463937901</v>
      </c>
      <c r="G191" s="295">
        <f>+'7.  Persistence Report'!AU64+'7.  Persistence Report'!AU103+'7.  Persistence Report'!AU104</f>
        <v>158744.06463937901</v>
      </c>
      <c r="H191" s="295">
        <f>+'7.  Persistence Report'!AV64+'7.  Persistence Report'!AV103+'7.  Persistence Report'!AV104</f>
        <v>0</v>
      </c>
      <c r="I191" s="295">
        <f>+'7.  Persistence Report'!AW64+'7.  Persistence Report'!AW103+'7.  Persistence Report'!AW104</f>
        <v>0</v>
      </c>
      <c r="J191" s="295">
        <f>+'7.  Persistence Report'!AX64+'7.  Persistence Report'!AX103+'7.  Persistence Report'!AX104</f>
        <v>0</v>
      </c>
      <c r="K191" s="295">
        <f>+'7.  Persistence Report'!AY64+'7.  Persistence Report'!AY103+'7.  Persistence Report'!AY104</f>
        <v>0</v>
      </c>
      <c r="L191" s="295">
        <f>+'7.  Persistence Report'!AZ64+'7.  Persistence Report'!AZ103+'7.  Persistence Report'!AZ104</f>
        <v>0</v>
      </c>
      <c r="M191" s="295">
        <f>+'7.  Persistence Report'!BA64+'7.  Persistence Report'!BA103+'7.  Persistence Report'!BA104</f>
        <v>0</v>
      </c>
      <c r="N191" s="295">
        <f>N190</f>
        <v>12</v>
      </c>
      <c r="O191" s="295">
        <f>+'7.  Persistence Report'!M64+'7.  Persistence Report'!M103+'7.  Persistence Report'!M104</f>
        <v>32.615244229999995</v>
      </c>
      <c r="P191" s="295">
        <f>+'7.  Persistence Report'!N64+'7.  Persistence Report'!N103+'7.  Persistence Report'!N104</f>
        <v>32.615244229999995</v>
      </c>
      <c r="Q191" s="295">
        <f>+'7.  Persistence Report'!O64+'7.  Persistence Report'!O103+'7.  Persistence Report'!O104</f>
        <v>32.615244229999995</v>
      </c>
      <c r="R191" s="295">
        <f>+'7.  Persistence Report'!P64+'7.  Persistence Report'!P103+'7.  Persistence Report'!P104</f>
        <v>32.615244229999995</v>
      </c>
      <c r="S191" s="295">
        <f>+'7.  Persistence Report'!Q64+'7.  Persistence Report'!Q103+'7.  Persistence Report'!Q104</f>
        <v>0</v>
      </c>
      <c r="T191" s="295">
        <f>+'7.  Persistence Report'!R64+'7.  Persistence Report'!R103+'7.  Persistence Report'!R104</f>
        <v>0</v>
      </c>
      <c r="U191" s="295">
        <f>+'7.  Persistence Report'!S64+'7.  Persistence Report'!S103+'7.  Persistence Report'!S104</f>
        <v>0</v>
      </c>
      <c r="V191" s="295">
        <f>+'7.  Persistence Report'!T64+'7.  Persistence Report'!T103+'7.  Persistence Report'!T104</f>
        <v>0</v>
      </c>
      <c r="W191" s="295">
        <f>+'7.  Persistence Report'!U64+'7.  Persistence Report'!U103+'7.  Persistence Report'!U104</f>
        <v>0</v>
      </c>
      <c r="X191" s="295">
        <f>+'7.  Persistence Report'!V64+'7.  Persistence Report'!V103+'7.  Persistence Report'!V104</f>
        <v>0</v>
      </c>
      <c r="Y191" s="411">
        <f>Y190</f>
        <v>0</v>
      </c>
      <c r="Z191" s="411">
        <f>Z190</f>
        <v>0</v>
      </c>
      <c r="AA191" s="411">
        <f t="shared" ref="AA191:AL191" si="51">AA190</f>
        <v>1</v>
      </c>
      <c r="AB191" s="411">
        <f t="shared" si="51"/>
        <v>0</v>
      </c>
      <c r="AC191" s="411">
        <f t="shared" si="51"/>
        <v>0</v>
      </c>
      <c r="AD191" s="411">
        <f t="shared" si="51"/>
        <v>0</v>
      </c>
      <c r="AE191" s="411">
        <f t="shared" si="51"/>
        <v>0</v>
      </c>
      <c r="AF191" s="411">
        <f t="shared" si="51"/>
        <v>0</v>
      </c>
      <c r="AG191" s="411">
        <f t="shared" si="51"/>
        <v>0</v>
      </c>
      <c r="AH191" s="411">
        <f t="shared" si="51"/>
        <v>0</v>
      </c>
      <c r="AI191" s="411">
        <f t="shared" si="51"/>
        <v>0</v>
      </c>
      <c r="AJ191" s="411">
        <f t="shared" si="51"/>
        <v>0</v>
      </c>
      <c r="AK191" s="411">
        <f t="shared" si="51"/>
        <v>0</v>
      </c>
      <c r="AL191" s="411">
        <f t="shared" si="51"/>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2">AA193</f>
        <v>0</v>
      </c>
      <c r="AB194" s="411">
        <f t="shared" si="52"/>
        <v>0</v>
      </c>
      <c r="AC194" s="411">
        <f t="shared" si="52"/>
        <v>0</v>
      </c>
      <c r="AD194" s="411">
        <f t="shared" si="52"/>
        <v>0</v>
      </c>
      <c r="AE194" s="411">
        <f t="shared" si="52"/>
        <v>0</v>
      </c>
      <c r="AF194" s="411">
        <f t="shared" si="52"/>
        <v>0</v>
      </c>
      <c r="AG194" s="411">
        <f t="shared" si="52"/>
        <v>0</v>
      </c>
      <c r="AH194" s="411">
        <f t="shared" si="52"/>
        <v>0</v>
      </c>
      <c r="AI194" s="411">
        <f t="shared" si="52"/>
        <v>0</v>
      </c>
      <c r="AJ194" s="411">
        <f t="shared" si="52"/>
        <v>0</v>
      </c>
      <c r="AK194" s="411">
        <f t="shared" si="52"/>
        <v>0</v>
      </c>
      <c r="AL194" s="411">
        <f t="shared" si="52"/>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3">AA196</f>
        <v>0</v>
      </c>
      <c r="AB197" s="411">
        <f t="shared" si="53"/>
        <v>0</v>
      </c>
      <c r="AC197" s="411">
        <f t="shared" si="53"/>
        <v>0</v>
      </c>
      <c r="AD197" s="411">
        <f t="shared" si="53"/>
        <v>0</v>
      </c>
      <c r="AE197" s="411">
        <f t="shared" si="53"/>
        <v>0</v>
      </c>
      <c r="AF197" s="411">
        <f t="shared" si="53"/>
        <v>0</v>
      </c>
      <c r="AG197" s="411">
        <f t="shared" si="53"/>
        <v>0</v>
      </c>
      <c r="AH197" s="411">
        <f t="shared" si="53"/>
        <v>0</v>
      </c>
      <c r="AI197" s="411">
        <f t="shared" si="53"/>
        <v>0</v>
      </c>
      <c r="AJ197" s="411">
        <f t="shared" si="53"/>
        <v>0</v>
      </c>
      <c r="AK197" s="411">
        <f t="shared" si="53"/>
        <v>0</v>
      </c>
      <c r="AL197" s="411">
        <f t="shared" si="53"/>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f>+'7.  Persistence Report'!AR56</f>
        <v>1934.992</v>
      </c>
      <c r="E199" s="295">
        <f>+'7.  Persistence Report'!AS56</f>
        <v>0</v>
      </c>
      <c r="F199" s="295">
        <f>+'7.  Persistence Report'!AT56</f>
        <v>0</v>
      </c>
      <c r="G199" s="295">
        <f>+'7.  Persistence Report'!AU56</f>
        <v>0</v>
      </c>
      <c r="H199" s="295">
        <f>+'7.  Persistence Report'!AV56</f>
        <v>0</v>
      </c>
      <c r="I199" s="295">
        <f>+'7.  Persistence Report'!AW56</f>
        <v>0</v>
      </c>
      <c r="J199" s="295">
        <f>+'7.  Persistence Report'!AX56</f>
        <v>0</v>
      </c>
      <c r="K199" s="295">
        <f>+'7.  Persistence Report'!AY56</f>
        <v>0</v>
      </c>
      <c r="L199" s="295">
        <f>+'7.  Persistence Report'!AZ56</f>
        <v>0</v>
      </c>
      <c r="M199" s="295">
        <f>+'7.  Persistence Report'!BA56</f>
        <v>0</v>
      </c>
      <c r="N199" s="291"/>
      <c r="O199" s="295">
        <f>+'7.  Persistence Report'!M56</f>
        <v>133.12346250000002</v>
      </c>
      <c r="P199" s="295">
        <f>+'7.  Persistence Report'!N56</f>
        <v>0</v>
      </c>
      <c r="Q199" s="295">
        <f>+'7.  Persistence Report'!O56</f>
        <v>0</v>
      </c>
      <c r="R199" s="295">
        <f>+'7.  Persistence Report'!P56</f>
        <v>0</v>
      </c>
      <c r="S199" s="295">
        <f>+'7.  Persistence Report'!Q56</f>
        <v>0</v>
      </c>
      <c r="T199" s="295">
        <f>+'7.  Persistence Report'!R56</f>
        <v>0</v>
      </c>
      <c r="U199" s="295">
        <f>+'7.  Persistence Report'!S56</f>
        <v>0</v>
      </c>
      <c r="V199" s="295">
        <f>+'7.  Persistence Report'!T56</f>
        <v>0</v>
      </c>
      <c r="W199" s="295">
        <f>+'7.  Persistence Report'!U56</f>
        <v>0</v>
      </c>
      <c r="X199" s="295">
        <f>+'7.  Persistence Report'!V56</f>
        <v>0</v>
      </c>
      <c r="Y199" s="415"/>
      <c r="Z199" s="415">
        <v>0</v>
      </c>
      <c r="AA199" s="415">
        <v>1</v>
      </c>
      <c r="AB199" s="415"/>
      <c r="AC199" s="415"/>
      <c r="AD199" s="415"/>
      <c r="AE199" s="415"/>
      <c r="AF199" s="415"/>
      <c r="AG199" s="415"/>
      <c r="AH199" s="415"/>
      <c r="AI199" s="415"/>
      <c r="AJ199" s="415"/>
      <c r="AK199" s="415"/>
      <c r="AL199" s="415"/>
      <c r="AM199" s="296">
        <f>SUM(Y199:AL199)</f>
        <v>1</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4">AA199</f>
        <v>1</v>
      </c>
      <c r="AB200" s="411">
        <f t="shared" si="54"/>
        <v>0</v>
      </c>
      <c r="AC200" s="411">
        <f t="shared" si="54"/>
        <v>0</v>
      </c>
      <c r="AD200" s="411">
        <f t="shared" si="54"/>
        <v>0</v>
      </c>
      <c r="AE200" s="411">
        <f t="shared" si="54"/>
        <v>0</v>
      </c>
      <c r="AF200" s="411">
        <f t="shared" si="54"/>
        <v>0</v>
      </c>
      <c r="AG200" s="411">
        <f t="shared" si="54"/>
        <v>0</v>
      </c>
      <c r="AH200" s="411">
        <f t="shared" si="54"/>
        <v>0</v>
      </c>
      <c r="AI200" s="411">
        <f t="shared" si="54"/>
        <v>0</v>
      </c>
      <c r="AJ200" s="411">
        <f t="shared" si="54"/>
        <v>0</v>
      </c>
      <c r="AK200" s="411">
        <f t="shared" si="54"/>
        <v>0</v>
      </c>
      <c r="AL200" s="411">
        <f t="shared" si="54"/>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v>1</v>
      </c>
      <c r="AB203" s="415"/>
      <c r="AC203" s="415"/>
      <c r="AD203" s="415"/>
      <c r="AE203" s="415"/>
      <c r="AF203" s="415"/>
      <c r="AG203" s="415"/>
      <c r="AH203" s="415"/>
      <c r="AI203" s="415"/>
      <c r="AJ203" s="415"/>
      <c r="AK203" s="415"/>
      <c r="AL203" s="415"/>
      <c r="AM203" s="296">
        <f>SUM(Y203:AL203)</f>
        <v>1</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5">AA203</f>
        <v>1</v>
      </c>
      <c r="AB204" s="411">
        <f t="shared" si="55"/>
        <v>0</v>
      </c>
      <c r="AC204" s="411">
        <f t="shared" si="55"/>
        <v>0</v>
      </c>
      <c r="AD204" s="411">
        <f t="shared" si="55"/>
        <v>0</v>
      </c>
      <c r="AE204" s="411">
        <f t="shared" si="55"/>
        <v>0</v>
      </c>
      <c r="AF204" s="411">
        <f t="shared" si="55"/>
        <v>0</v>
      </c>
      <c r="AG204" s="411">
        <f t="shared" si="55"/>
        <v>0</v>
      </c>
      <c r="AH204" s="411">
        <f t="shared" si="55"/>
        <v>0</v>
      </c>
      <c r="AI204" s="411">
        <f t="shared" si="55"/>
        <v>0</v>
      </c>
      <c r="AJ204" s="411">
        <f t="shared" si="55"/>
        <v>0</v>
      </c>
      <c r="AK204" s="411">
        <f t="shared" si="55"/>
        <v>0</v>
      </c>
      <c r="AL204" s="411">
        <f t="shared" si="55"/>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6">AA206</f>
        <v>0</v>
      </c>
      <c r="AB207" s="411">
        <f t="shared" si="56"/>
        <v>0</v>
      </c>
      <c r="AC207" s="411">
        <f t="shared" si="56"/>
        <v>0</v>
      </c>
      <c r="AD207" s="411">
        <f t="shared" si="56"/>
        <v>0</v>
      </c>
      <c r="AE207" s="411">
        <f t="shared" si="56"/>
        <v>0</v>
      </c>
      <c r="AF207" s="411">
        <f t="shared" si="56"/>
        <v>0</v>
      </c>
      <c r="AG207" s="411">
        <f t="shared" si="56"/>
        <v>0</v>
      </c>
      <c r="AH207" s="411">
        <f t="shared" si="56"/>
        <v>0</v>
      </c>
      <c r="AI207" s="411">
        <f t="shared" si="56"/>
        <v>0</v>
      </c>
      <c r="AJ207" s="411">
        <f t="shared" si="56"/>
        <v>0</v>
      </c>
      <c r="AK207" s="411">
        <f t="shared" si="56"/>
        <v>0</v>
      </c>
      <c r="AL207" s="411">
        <f t="shared" si="56"/>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7">AA209</f>
        <v>0</v>
      </c>
      <c r="AB210" s="411">
        <f t="shared" si="57"/>
        <v>0</v>
      </c>
      <c r="AC210" s="411">
        <f t="shared" si="57"/>
        <v>0</v>
      </c>
      <c r="AD210" s="411">
        <f t="shared" si="57"/>
        <v>0</v>
      </c>
      <c r="AE210" s="411">
        <f t="shared" si="57"/>
        <v>0</v>
      </c>
      <c r="AF210" s="411">
        <f t="shared" si="57"/>
        <v>0</v>
      </c>
      <c r="AG210" s="411">
        <f t="shared" si="57"/>
        <v>0</v>
      </c>
      <c r="AH210" s="411">
        <f t="shared" si="57"/>
        <v>0</v>
      </c>
      <c r="AI210" s="411">
        <f t="shared" si="57"/>
        <v>0</v>
      </c>
      <c r="AJ210" s="411">
        <f t="shared" si="57"/>
        <v>0</v>
      </c>
      <c r="AK210" s="411">
        <f t="shared" si="57"/>
        <v>0</v>
      </c>
      <c r="AL210" s="411">
        <f t="shared" si="57"/>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8">AA212</f>
        <v>0</v>
      </c>
      <c r="AB213" s="411">
        <f t="shared" si="58"/>
        <v>0</v>
      </c>
      <c r="AC213" s="411">
        <f t="shared" si="58"/>
        <v>0</v>
      </c>
      <c r="AD213" s="411">
        <f t="shared" si="58"/>
        <v>0</v>
      </c>
      <c r="AE213" s="411">
        <f t="shared" si="58"/>
        <v>0</v>
      </c>
      <c r="AF213" s="411">
        <f t="shared" si="58"/>
        <v>0</v>
      </c>
      <c r="AG213" s="411">
        <f t="shared" si="58"/>
        <v>0</v>
      </c>
      <c r="AH213" s="411">
        <f t="shared" si="58"/>
        <v>0</v>
      </c>
      <c r="AI213" s="411">
        <f t="shared" si="58"/>
        <v>0</v>
      </c>
      <c r="AJ213" s="411">
        <f t="shared" si="58"/>
        <v>0</v>
      </c>
      <c r="AK213" s="411">
        <f t="shared" si="58"/>
        <v>0</v>
      </c>
      <c r="AL213" s="411">
        <f t="shared" si="58"/>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f>+'7.  Persistence Report'!AR51+'7.  Persistence Report'!AR55</f>
        <v>57415.93</v>
      </c>
      <c r="E215" s="295">
        <f>+'7.  Persistence Report'!AS51+'7.  Persistence Report'!AS55</f>
        <v>0</v>
      </c>
      <c r="F215" s="295">
        <f>+'7.  Persistence Report'!AT51+'7.  Persistence Report'!AT55</f>
        <v>0</v>
      </c>
      <c r="G215" s="295">
        <f>+'7.  Persistence Report'!AU51+'7.  Persistence Report'!AU55</f>
        <v>0</v>
      </c>
      <c r="H215" s="295">
        <f>+'7.  Persistence Report'!AV51+'7.  Persistence Report'!AV55</f>
        <v>0</v>
      </c>
      <c r="I215" s="295">
        <f>+'7.  Persistence Report'!AW51+'7.  Persistence Report'!AW55</f>
        <v>0</v>
      </c>
      <c r="J215" s="295">
        <f>+'7.  Persistence Report'!AX51+'7.  Persistence Report'!AX55</f>
        <v>0</v>
      </c>
      <c r="K215" s="295">
        <f>+'7.  Persistence Report'!AY51+'7.  Persistence Report'!AY55</f>
        <v>0</v>
      </c>
      <c r="L215" s="295">
        <f>+'7.  Persistence Report'!AZ51+'7.  Persistence Report'!AZ55</f>
        <v>0</v>
      </c>
      <c r="M215" s="295">
        <f>+'7.  Persistence Report'!BA51+'7.  Persistence Report'!BA55</f>
        <v>0</v>
      </c>
      <c r="N215" s="291"/>
      <c r="O215" s="295">
        <f>+'7.  Persistence Report'!M51+'7.  Persistence Report'!M55</f>
        <v>2382.4467461000004</v>
      </c>
      <c r="P215" s="295">
        <f>+'7.  Persistence Report'!N51+'7.  Persistence Report'!N55</f>
        <v>0</v>
      </c>
      <c r="Q215" s="295">
        <f>+'7.  Persistence Report'!O51+'7.  Persistence Report'!O55</f>
        <v>0</v>
      </c>
      <c r="R215" s="295">
        <f>+'7.  Persistence Report'!P51+'7.  Persistence Report'!P55</f>
        <v>0</v>
      </c>
      <c r="S215" s="295">
        <f>+'7.  Persistence Report'!Q51+'7.  Persistence Report'!Q55</f>
        <v>0</v>
      </c>
      <c r="T215" s="295">
        <f>+'7.  Persistence Report'!R51+'7.  Persistence Report'!R55</f>
        <v>0</v>
      </c>
      <c r="U215" s="295">
        <f>+'7.  Persistence Report'!S51+'7.  Persistence Report'!S55</f>
        <v>0</v>
      </c>
      <c r="V215" s="295">
        <f>+'7.  Persistence Report'!T51+'7.  Persistence Report'!T55</f>
        <v>0</v>
      </c>
      <c r="W215" s="295">
        <f>+'7.  Persistence Report'!U51+'7.  Persistence Report'!U55</f>
        <v>0</v>
      </c>
      <c r="X215" s="295">
        <f>+'7.  Persistence Report'!V51+'7.  Persistence Report'!V55</f>
        <v>0</v>
      </c>
      <c r="Y215" s="410"/>
      <c r="Z215" s="415"/>
      <c r="AA215" s="415">
        <v>1</v>
      </c>
      <c r="AB215" s="415"/>
      <c r="AC215" s="415"/>
      <c r="AD215" s="415"/>
      <c r="AE215" s="415"/>
      <c r="AF215" s="415"/>
      <c r="AG215" s="415"/>
      <c r="AH215" s="415"/>
      <c r="AI215" s="415"/>
      <c r="AJ215" s="415"/>
      <c r="AK215" s="415"/>
      <c r="AL215" s="415"/>
      <c r="AM215" s="296">
        <f>SUM(Y215:AL215)</f>
        <v>1</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9">AA215</f>
        <v>1</v>
      </c>
      <c r="AB216" s="411">
        <f t="shared" si="59"/>
        <v>0</v>
      </c>
      <c r="AC216" s="411">
        <f t="shared" si="59"/>
        <v>0</v>
      </c>
      <c r="AD216" s="411">
        <f t="shared" si="59"/>
        <v>0</v>
      </c>
      <c r="AE216" s="411">
        <f t="shared" si="59"/>
        <v>0</v>
      </c>
      <c r="AF216" s="411">
        <f t="shared" si="59"/>
        <v>0</v>
      </c>
      <c r="AG216" s="411">
        <f t="shared" si="59"/>
        <v>0</v>
      </c>
      <c r="AH216" s="411">
        <f t="shared" si="59"/>
        <v>0</v>
      </c>
      <c r="AI216" s="411">
        <f t="shared" si="59"/>
        <v>0</v>
      </c>
      <c r="AJ216" s="411">
        <f t="shared" si="59"/>
        <v>0</v>
      </c>
      <c r="AK216" s="411">
        <f t="shared" si="59"/>
        <v>0</v>
      </c>
      <c r="AL216" s="411">
        <f t="shared" si="59"/>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1</v>
      </c>
      <c r="Z220" s="411">
        <f>Z219</f>
        <v>0</v>
      </c>
      <c r="AA220" s="411">
        <f t="shared" ref="AA220:AL220" si="60">AA219</f>
        <v>0</v>
      </c>
      <c r="AB220" s="411">
        <f t="shared" si="60"/>
        <v>0</v>
      </c>
      <c r="AC220" s="411">
        <f t="shared" si="60"/>
        <v>0</v>
      </c>
      <c r="AD220" s="411">
        <f t="shared" si="60"/>
        <v>0</v>
      </c>
      <c r="AE220" s="411">
        <f t="shared" si="60"/>
        <v>0</v>
      </c>
      <c r="AF220" s="411">
        <f t="shared" si="60"/>
        <v>0</v>
      </c>
      <c r="AG220" s="411">
        <f t="shared" si="60"/>
        <v>0</v>
      </c>
      <c r="AH220" s="411">
        <f t="shared" si="60"/>
        <v>0</v>
      </c>
      <c r="AI220" s="411">
        <f t="shared" si="60"/>
        <v>0</v>
      </c>
      <c r="AJ220" s="411">
        <f t="shared" si="60"/>
        <v>0</v>
      </c>
      <c r="AK220" s="411">
        <f t="shared" si="60"/>
        <v>0</v>
      </c>
      <c r="AL220" s="411">
        <f t="shared" si="60"/>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1">AA223</f>
        <v>0</v>
      </c>
      <c r="AB224" s="411">
        <f t="shared" si="61"/>
        <v>0</v>
      </c>
      <c r="AC224" s="411">
        <f t="shared" si="61"/>
        <v>0</v>
      </c>
      <c r="AD224" s="411">
        <f t="shared" si="61"/>
        <v>0</v>
      </c>
      <c r="AE224" s="411">
        <f t="shared" si="61"/>
        <v>0</v>
      </c>
      <c r="AF224" s="411">
        <f t="shared" si="61"/>
        <v>0</v>
      </c>
      <c r="AG224" s="411">
        <f t="shared" si="61"/>
        <v>0</v>
      </c>
      <c r="AH224" s="411">
        <f t="shared" si="61"/>
        <v>0</v>
      </c>
      <c r="AI224" s="411">
        <f t="shared" si="61"/>
        <v>0</v>
      </c>
      <c r="AJ224" s="411">
        <f t="shared" si="61"/>
        <v>0</v>
      </c>
      <c r="AK224" s="411">
        <f t="shared" si="61"/>
        <v>0</v>
      </c>
      <c r="AL224" s="411">
        <f t="shared" si="61"/>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2">AA226</f>
        <v>0</v>
      </c>
      <c r="AB227" s="411">
        <f t="shared" si="62"/>
        <v>0</v>
      </c>
      <c r="AC227" s="411">
        <f t="shared" si="62"/>
        <v>0</v>
      </c>
      <c r="AD227" s="411">
        <f t="shared" si="62"/>
        <v>0</v>
      </c>
      <c r="AE227" s="411">
        <f t="shared" si="62"/>
        <v>0</v>
      </c>
      <c r="AF227" s="411">
        <f t="shared" si="62"/>
        <v>0</v>
      </c>
      <c r="AG227" s="411">
        <f t="shared" si="62"/>
        <v>0</v>
      </c>
      <c r="AH227" s="411">
        <f t="shared" si="62"/>
        <v>0</v>
      </c>
      <c r="AI227" s="411">
        <f t="shared" si="62"/>
        <v>0</v>
      </c>
      <c r="AJ227" s="411">
        <f t="shared" si="62"/>
        <v>0</v>
      </c>
      <c r="AK227" s="411">
        <f t="shared" si="62"/>
        <v>0</v>
      </c>
      <c r="AL227" s="411">
        <f t="shared" si="62"/>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90"/>
      <c r="F229" s="290"/>
      <c r="G229" s="290"/>
      <c r="H229" s="290"/>
      <c r="I229" s="290"/>
      <c r="J229" s="290"/>
      <c r="K229" s="290"/>
      <c r="L229" s="290"/>
      <c r="M229" s="290"/>
      <c r="N229" s="291"/>
      <c r="O229" s="290"/>
      <c r="P229" s="290"/>
      <c r="Q229" s="290"/>
      <c r="R229" s="290"/>
      <c r="S229" s="290"/>
      <c r="T229" s="290"/>
      <c r="U229" s="290"/>
      <c r="V229" s="290"/>
      <c r="W229" s="290"/>
      <c r="X229" s="290"/>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v>5.7984938200703044E-2</v>
      </c>
      <c r="AA230" s="795">
        <v>0.94855967078189296</v>
      </c>
      <c r="AB230" s="415"/>
      <c r="AC230" s="415"/>
      <c r="AD230" s="415"/>
      <c r="AE230" s="415"/>
      <c r="AF230" s="415"/>
      <c r="AG230" s="415"/>
      <c r="AH230" s="415"/>
      <c r="AI230" s="415"/>
      <c r="AJ230" s="415"/>
      <c r="AK230" s="415"/>
      <c r="AL230" s="415"/>
      <c r="AM230" s="296">
        <f>SUM(Y230:AL230)</f>
        <v>1.006544608982596</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5.7984938200703044E-2</v>
      </c>
      <c r="AA231" s="411">
        <f t="shared" ref="AA231:AL231" si="63">AA230</f>
        <v>0.94855967078189296</v>
      </c>
      <c r="AB231" s="411">
        <f t="shared" si="63"/>
        <v>0</v>
      </c>
      <c r="AC231" s="411">
        <f t="shared" si="63"/>
        <v>0</v>
      </c>
      <c r="AD231" s="411">
        <f t="shared" si="63"/>
        <v>0</v>
      </c>
      <c r="AE231" s="411">
        <f t="shared" si="63"/>
        <v>0</v>
      </c>
      <c r="AF231" s="411">
        <f t="shared" si="63"/>
        <v>0</v>
      </c>
      <c r="AG231" s="411">
        <f t="shared" si="63"/>
        <v>0</v>
      </c>
      <c r="AH231" s="411">
        <f t="shared" si="63"/>
        <v>0</v>
      </c>
      <c r="AI231" s="411">
        <f t="shared" si="63"/>
        <v>0</v>
      </c>
      <c r="AJ231" s="411">
        <f t="shared" si="63"/>
        <v>0</v>
      </c>
      <c r="AK231" s="411">
        <f t="shared" si="63"/>
        <v>0</v>
      </c>
      <c r="AL231" s="411">
        <f t="shared" si="63"/>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f>+'7.  Persistence Report'!AR52</f>
        <v>1506.0625244417799</v>
      </c>
      <c r="E233" s="295">
        <f>+'7.  Persistence Report'!AS52</f>
        <v>1506.0625244417799</v>
      </c>
      <c r="F233" s="295">
        <f>+'7.  Persistence Report'!AT52</f>
        <v>1506.0625244417799</v>
      </c>
      <c r="G233" s="295">
        <f>+'7.  Persistence Report'!AU52</f>
        <v>1506.0625244417799</v>
      </c>
      <c r="H233" s="295">
        <f>+'7.  Persistence Report'!AV52</f>
        <v>1506.0625244417799</v>
      </c>
      <c r="I233" s="295">
        <f>+'7.  Persistence Report'!AW52</f>
        <v>1506.0625244417799</v>
      </c>
      <c r="J233" s="295">
        <f>+'7.  Persistence Report'!AX52</f>
        <v>1506.0625244417799</v>
      </c>
      <c r="K233" s="295">
        <f>+'7.  Persistence Report'!AY52</f>
        <v>1506.0625244417799</v>
      </c>
      <c r="L233" s="295">
        <f>+'7.  Persistence Report'!AZ52</f>
        <v>1506.0625244417799</v>
      </c>
      <c r="M233" s="295">
        <f>+'7.  Persistence Report'!BA52</f>
        <v>1506.0625244417799</v>
      </c>
      <c r="N233" s="295">
        <v>12</v>
      </c>
      <c r="O233" s="295">
        <f>+'7.  Persistence Report'!M52</f>
        <v>20.104506732024291</v>
      </c>
      <c r="P233" s="295">
        <f>+'7.  Persistence Report'!N52</f>
        <v>20.104506732024291</v>
      </c>
      <c r="Q233" s="295">
        <f>+'7.  Persistence Report'!O52</f>
        <v>20.104506732024291</v>
      </c>
      <c r="R233" s="295">
        <f>+'7.  Persistence Report'!P52</f>
        <v>20.104506732024291</v>
      </c>
      <c r="S233" s="295">
        <f>+'7.  Persistence Report'!Q52</f>
        <v>20.104506732024291</v>
      </c>
      <c r="T233" s="295">
        <f>+'7.  Persistence Report'!R52</f>
        <v>20.104506732024291</v>
      </c>
      <c r="U233" s="295">
        <f>+'7.  Persistence Report'!S52</f>
        <v>20.104506732024291</v>
      </c>
      <c r="V233" s="295">
        <f>+'7.  Persistence Report'!T52</f>
        <v>20.104506732024291</v>
      </c>
      <c r="W233" s="295">
        <f>+'7.  Persistence Report'!U52</f>
        <v>20.104506732024291</v>
      </c>
      <c r="X233" s="295">
        <f>+'7.  Persistence Report'!V52</f>
        <v>20.104506732024291</v>
      </c>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f>+'7.  Persistence Report'!AR127</f>
        <v>95016</v>
      </c>
      <c r="E234" s="295">
        <f>+'7.  Persistence Report'!AS127</f>
        <v>95016</v>
      </c>
      <c r="F234" s="295">
        <f>+'7.  Persistence Report'!AT127</f>
        <v>95016</v>
      </c>
      <c r="G234" s="295">
        <f>+'7.  Persistence Report'!AU127</f>
        <v>95016</v>
      </c>
      <c r="H234" s="295">
        <f>+'7.  Persistence Report'!AV127</f>
        <v>95016</v>
      </c>
      <c r="I234" s="295">
        <f>+'7.  Persistence Report'!AW127</f>
        <v>95016</v>
      </c>
      <c r="J234" s="295">
        <f>+'7.  Persistence Report'!AX127</f>
        <v>95016</v>
      </c>
      <c r="K234" s="295">
        <f>+'7.  Persistence Report'!AY127</f>
        <v>95016</v>
      </c>
      <c r="L234" s="295">
        <f>+'7.  Persistence Report'!AZ127</f>
        <v>95016</v>
      </c>
      <c r="M234" s="295">
        <f>+'7.  Persistence Report'!BA127</f>
        <v>95016</v>
      </c>
      <c r="N234" s="295">
        <f>N233</f>
        <v>12</v>
      </c>
      <c r="O234" s="295">
        <f>+'7.  Persistence Report'!M127</f>
        <v>18.5</v>
      </c>
      <c r="P234" s="295">
        <f>+'7.  Persistence Report'!N127</f>
        <v>18.5</v>
      </c>
      <c r="Q234" s="295">
        <f>+'7.  Persistence Report'!O127</f>
        <v>18.5</v>
      </c>
      <c r="R234" s="295">
        <f>+'7.  Persistence Report'!P127</f>
        <v>18.5</v>
      </c>
      <c r="S234" s="295">
        <f>+'7.  Persistence Report'!Q127</f>
        <v>18.5</v>
      </c>
      <c r="T234" s="295">
        <f>+'7.  Persistence Report'!R127</f>
        <v>18.5</v>
      </c>
      <c r="U234" s="295">
        <f>+'7.  Persistence Report'!S127</f>
        <v>18.5</v>
      </c>
      <c r="V234" s="295">
        <f>+'7.  Persistence Report'!T127</f>
        <v>18.5</v>
      </c>
      <c r="W234" s="295">
        <f>+'7.  Persistence Report'!U127</f>
        <v>18.5</v>
      </c>
      <c r="X234" s="295">
        <f>+'7.  Persistence Report'!V127</f>
        <v>18.5</v>
      </c>
      <c r="Y234" s="411">
        <f>Y233</f>
        <v>0</v>
      </c>
      <c r="Z234" s="411">
        <f>Z233</f>
        <v>0</v>
      </c>
      <c r="AA234" s="411">
        <f t="shared" ref="AA234:AL234" si="64">AA233</f>
        <v>1</v>
      </c>
      <c r="AB234" s="411">
        <f t="shared" si="64"/>
        <v>0</v>
      </c>
      <c r="AC234" s="411">
        <f t="shared" si="64"/>
        <v>0</v>
      </c>
      <c r="AD234" s="411">
        <f t="shared" si="64"/>
        <v>0</v>
      </c>
      <c r="AE234" s="411">
        <f t="shared" si="64"/>
        <v>0</v>
      </c>
      <c r="AF234" s="411">
        <f t="shared" si="64"/>
        <v>0</v>
      </c>
      <c r="AG234" s="411">
        <f t="shared" si="64"/>
        <v>0</v>
      </c>
      <c r="AH234" s="411">
        <f t="shared" si="64"/>
        <v>0</v>
      </c>
      <c r="AI234" s="411">
        <f t="shared" si="64"/>
        <v>0</v>
      </c>
      <c r="AJ234" s="411">
        <f t="shared" si="64"/>
        <v>0</v>
      </c>
      <c r="AK234" s="411">
        <f t="shared" si="64"/>
        <v>0</v>
      </c>
      <c r="AL234" s="411">
        <f t="shared" si="64"/>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5">AA236</f>
        <v>0</v>
      </c>
      <c r="AB237" s="411">
        <f t="shared" si="65"/>
        <v>0</v>
      </c>
      <c r="AC237" s="411">
        <f t="shared" si="65"/>
        <v>0</v>
      </c>
      <c r="AD237" s="411">
        <f t="shared" si="65"/>
        <v>0</v>
      </c>
      <c r="AE237" s="411">
        <f t="shared" si="65"/>
        <v>0</v>
      </c>
      <c r="AF237" s="411">
        <f t="shared" si="65"/>
        <v>0</v>
      </c>
      <c r="AG237" s="411">
        <f t="shared" si="65"/>
        <v>0</v>
      </c>
      <c r="AH237" s="411">
        <f t="shared" si="65"/>
        <v>0</v>
      </c>
      <c r="AI237" s="411">
        <f t="shared" si="65"/>
        <v>0</v>
      </c>
      <c r="AJ237" s="411">
        <f t="shared" si="65"/>
        <v>0</v>
      </c>
      <c r="AK237" s="411">
        <f t="shared" si="65"/>
        <v>0</v>
      </c>
      <c r="AL237" s="411">
        <f t="shared" si="65"/>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6">Z239</f>
        <v>0</v>
      </c>
      <c r="AA240" s="411">
        <f t="shared" si="66"/>
        <v>0</v>
      </c>
      <c r="AB240" s="411">
        <f t="shared" si="66"/>
        <v>0</v>
      </c>
      <c r="AC240" s="411">
        <f t="shared" si="66"/>
        <v>0</v>
      </c>
      <c r="AD240" s="411">
        <f t="shared" si="66"/>
        <v>0</v>
      </c>
      <c r="AE240" s="411">
        <f t="shared" si="66"/>
        <v>0</v>
      </c>
      <c r="AF240" s="411">
        <f t="shared" si="66"/>
        <v>0</v>
      </c>
      <c r="AG240" s="411">
        <f t="shared" si="66"/>
        <v>0</v>
      </c>
      <c r="AH240" s="411">
        <f t="shared" si="66"/>
        <v>0</v>
      </c>
      <c r="AI240" s="411">
        <f t="shared" si="66"/>
        <v>0</v>
      </c>
      <c r="AJ240" s="411">
        <f t="shared" si="66"/>
        <v>0</v>
      </c>
      <c r="AK240" s="411">
        <f t="shared" si="66"/>
        <v>0</v>
      </c>
      <c r="AL240" s="411">
        <f t="shared" si="66"/>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7">Z242</f>
        <v>0</v>
      </c>
      <c r="AA243" s="411">
        <f t="shared" si="67"/>
        <v>0</v>
      </c>
      <c r="AB243" s="411">
        <f t="shared" si="67"/>
        <v>0</v>
      </c>
      <c r="AC243" s="411">
        <f t="shared" si="67"/>
        <v>0</v>
      </c>
      <c r="AD243" s="411">
        <f t="shared" si="67"/>
        <v>0</v>
      </c>
      <c r="AE243" s="411">
        <f t="shared" si="67"/>
        <v>0</v>
      </c>
      <c r="AF243" s="411">
        <f t="shared" si="67"/>
        <v>0</v>
      </c>
      <c r="AG243" s="411">
        <f t="shared" si="67"/>
        <v>0</v>
      </c>
      <c r="AH243" s="411">
        <f t="shared" si="67"/>
        <v>0</v>
      </c>
      <c r="AI243" s="411">
        <f t="shared" si="67"/>
        <v>0</v>
      </c>
      <c r="AJ243" s="411">
        <f t="shared" si="67"/>
        <v>0</v>
      </c>
      <c r="AK243" s="411">
        <f t="shared" si="67"/>
        <v>0</v>
      </c>
      <c r="AL243" s="411">
        <f t="shared" si="67"/>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v>1</v>
      </c>
      <c r="AB246" s="410"/>
      <c r="AC246" s="410"/>
      <c r="AD246" s="410"/>
      <c r="AE246" s="410"/>
      <c r="AF246" s="410"/>
      <c r="AG246" s="410"/>
      <c r="AH246" s="410"/>
      <c r="AI246" s="410"/>
      <c r="AJ246" s="410"/>
      <c r="AK246" s="410"/>
      <c r="AL246" s="410"/>
      <c r="AM246" s="296">
        <f>SUM(Y246:AL246)</f>
        <v>1</v>
      </c>
    </row>
    <row r="247" spans="1:39" s="283" customFormat="1" ht="15" outlineLevel="1">
      <c r="A247" s="509"/>
      <c r="B247" s="324" t="s">
        <v>244</v>
      </c>
      <c r="C247" s="291" t="s">
        <v>163</v>
      </c>
      <c r="D247" s="295">
        <f>+'7.  Persistence Report'!AR91</f>
        <v>318179.32</v>
      </c>
      <c r="E247" s="295">
        <f>+'7.  Persistence Report'!AS91</f>
        <v>318179.32</v>
      </c>
      <c r="F247" s="295">
        <f>+'7.  Persistence Report'!AT91</f>
        <v>318179.32</v>
      </c>
      <c r="G247" s="295">
        <f>+'7.  Persistence Report'!AU91</f>
        <v>318179.32</v>
      </c>
      <c r="H247" s="295">
        <f>+'7.  Persistence Report'!AV91</f>
        <v>318179.32</v>
      </c>
      <c r="I247" s="295">
        <f>+'7.  Persistence Report'!AW91</f>
        <v>318179.32</v>
      </c>
      <c r="J247" s="295">
        <f>+'7.  Persistence Report'!AX91</f>
        <v>318179.32</v>
      </c>
      <c r="K247" s="295">
        <f>+'7.  Persistence Report'!AY91</f>
        <v>318179.32</v>
      </c>
      <c r="L247" s="295">
        <f>+'7.  Persistence Report'!AZ91</f>
        <v>318179.32</v>
      </c>
      <c r="M247" s="295">
        <f>+'7.  Persistence Report'!BA91</f>
        <v>318179.32</v>
      </c>
      <c r="N247" s="295">
        <f>N246</f>
        <v>0</v>
      </c>
      <c r="O247" s="295">
        <f>+'7.  Persistence Report'!M91</f>
        <v>67.908000000000001</v>
      </c>
      <c r="P247" s="295">
        <f>+'7.  Persistence Report'!N91</f>
        <v>67.908000000000001</v>
      </c>
      <c r="Q247" s="295">
        <f>+'7.  Persistence Report'!O91</f>
        <v>67.908000000000001</v>
      </c>
      <c r="R247" s="295">
        <f>+'7.  Persistence Report'!P91</f>
        <v>67.908000000000001</v>
      </c>
      <c r="S247" s="295">
        <f>+'7.  Persistence Report'!Q91</f>
        <v>67.908000000000001</v>
      </c>
      <c r="T247" s="295">
        <f>+'7.  Persistence Report'!R91</f>
        <v>67.908000000000001</v>
      </c>
      <c r="U247" s="295">
        <f>+'7.  Persistence Report'!S91</f>
        <v>67.908000000000001</v>
      </c>
      <c r="V247" s="295">
        <f>+'7.  Persistence Report'!T91</f>
        <v>67.908000000000001</v>
      </c>
      <c r="W247" s="295">
        <f>+'7.  Persistence Report'!U91</f>
        <v>67.908000000000001</v>
      </c>
      <c r="X247" s="295">
        <f>+'7.  Persistence Report'!V91</f>
        <v>67.908000000000001</v>
      </c>
      <c r="Y247" s="411">
        <f>Y246</f>
        <v>0</v>
      </c>
      <c r="Z247" s="411">
        <f t="shared" ref="Z247:AL247" si="68">Z246</f>
        <v>0</v>
      </c>
      <c r="AA247" s="411">
        <f t="shared" si="68"/>
        <v>1</v>
      </c>
      <c r="AB247" s="411">
        <f t="shared" si="68"/>
        <v>0</v>
      </c>
      <c r="AC247" s="411">
        <f t="shared" si="68"/>
        <v>0</v>
      </c>
      <c r="AD247" s="411">
        <f t="shared" si="68"/>
        <v>0</v>
      </c>
      <c r="AE247" s="411">
        <f t="shared" si="68"/>
        <v>0</v>
      </c>
      <c r="AF247" s="411">
        <f t="shared" si="68"/>
        <v>0</v>
      </c>
      <c r="AG247" s="411">
        <f t="shared" si="68"/>
        <v>0</v>
      </c>
      <c r="AH247" s="411">
        <f t="shared" si="68"/>
        <v>0</v>
      </c>
      <c r="AI247" s="411">
        <f t="shared" si="68"/>
        <v>0</v>
      </c>
      <c r="AJ247" s="411">
        <f t="shared" si="68"/>
        <v>0</v>
      </c>
      <c r="AK247" s="411">
        <f t="shared" si="68"/>
        <v>0</v>
      </c>
      <c r="AL247" s="411">
        <f t="shared" si="68"/>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9">Z249</f>
        <v>0</v>
      </c>
      <c r="AA250" s="411">
        <f t="shared" si="69"/>
        <v>0</v>
      </c>
      <c r="AB250" s="411">
        <f t="shared" si="69"/>
        <v>0</v>
      </c>
      <c r="AC250" s="411">
        <f t="shared" si="69"/>
        <v>0</v>
      </c>
      <c r="AD250" s="411">
        <f t="shared" si="69"/>
        <v>0</v>
      </c>
      <c r="AE250" s="411">
        <f t="shared" si="69"/>
        <v>0</v>
      </c>
      <c r="AF250" s="411">
        <f t="shared" si="69"/>
        <v>0</v>
      </c>
      <c r="AG250" s="411">
        <f t="shared" si="69"/>
        <v>0</v>
      </c>
      <c r="AH250" s="411">
        <f t="shared" si="69"/>
        <v>0</v>
      </c>
      <c r="AI250" s="411">
        <f t="shared" si="69"/>
        <v>0</v>
      </c>
      <c r="AJ250" s="411">
        <f t="shared" si="69"/>
        <v>0</v>
      </c>
      <c r="AK250" s="411">
        <f t="shared" si="69"/>
        <v>0</v>
      </c>
      <c r="AL250" s="411">
        <f t="shared" si="69"/>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0">Z252</f>
        <v>0</v>
      </c>
      <c r="AA253" s="411">
        <f t="shared" si="70"/>
        <v>0</v>
      </c>
      <c r="AB253" s="411">
        <f t="shared" si="70"/>
        <v>0</v>
      </c>
      <c r="AC253" s="411">
        <f t="shared" si="70"/>
        <v>0</v>
      </c>
      <c r="AD253" s="411">
        <f t="shared" si="70"/>
        <v>0</v>
      </c>
      <c r="AE253" s="411">
        <f t="shared" si="70"/>
        <v>0</v>
      </c>
      <c r="AF253" s="411">
        <f t="shared" si="70"/>
        <v>0</v>
      </c>
      <c r="AG253" s="411">
        <f t="shared" si="70"/>
        <v>0</v>
      </c>
      <c r="AH253" s="411">
        <f t="shared" si="70"/>
        <v>0</v>
      </c>
      <c r="AI253" s="411">
        <f t="shared" si="70"/>
        <v>0</v>
      </c>
      <c r="AJ253" s="411">
        <f t="shared" si="70"/>
        <v>0</v>
      </c>
      <c r="AK253" s="411">
        <f t="shared" si="70"/>
        <v>0</v>
      </c>
      <c r="AL253" s="411">
        <f t="shared" si="70"/>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9077781.1213063616</v>
      </c>
      <c r="E255" s="329">
        <f t="shared" ref="E255:M255" si="71">SUM(E150:E253)</f>
        <v>8873790.9148555044</v>
      </c>
      <c r="F255" s="329">
        <f t="shared" si="71"/>
        <v>8756649.3912348412</v>
      </c>
      <c r="G255" s="329">
        <f t="shared" si="71"/>
        <v>8318350.7091678707</v>
      </c>
      <c r="H255" s="329">
        <f t="shared" si="71"/>
        <v>7927880.1231268458</v>
      </c>
      <c r="I255" s="329">
        <f t="shared" si="71"/>
        <v>7448208.4661646355</v>
      </c>
      <c r="J255" s="329">
        <f t="shared" si="71"/>
        <v>7237010.0365269454</v>
      </c>
      <c r="K255" s="329">
        <f t="shared" si="71"/>
        <v>7236578.9549546409</v>
      </c>
      <c r="L255" s="329">
        <f t="shared" si="71"/>
        <v>7155014.7343554441</v>
      </c>
      <c r="M255" s="329">
        <f t="shared" si="71"/>
        <v>5541340.0348537127</v>
      </c>
      <c r="N255" s="329"/>
      <c r="O255" s="329">
        <f>SUM(O150:O253)</f>
        <v>7312.2907217696202</v>
      </c>
      <c r="P255" s="329">
        <f t="shared" ref="P255:X255" si="72">SUM(P150:P253)</f>
        <v>2430.9064781338293</v>
      </c>
      <c r="Q255" s="329">
        <f t="shared" si="72"/>
        <v>2386.2841518580817</v>
      </c>
      <c r="R255" s="329">
        <f t="shared" si="72"/>
        <v>1898.5839503710604</v>
      </c>
      <c r="S255" s="329">
        <f t="shared" si="72"/>
        <v>1823.9975545001846</v>
      </c>
      <c r="T255" s="329">
        <f t="shared" si="72"/>
        <v>1720.0313691349418</v>
      </c>
      <c r="U255" s="329">
        <f t="shared" si="72"/>
        <v>1696.347264789807</v>
      </c>
      <c r="V255" s="329">
        <f t="shared" si="72"/>
        <v>1696.2980545646581</v>
      </c>
      <c r="W255" s="329">
        <f t="shared" si="72"/>
        <v>1681.0830622662659</v>
      </c>
      <c r="X255" s="329">
        <f t="shared" si="72"/>
        <v>1420.9341894794688</v>
      </c>
      <c r="Y255" s="329">
        <f>IF(Y149="kWh",SUMPRODUCT(D150:D253,Y150:Y253))</f>
        <v>1457036.679306048</v>
      </c>
      <c r="Z255" s="329">
        <f>IF(Z149="kWh",SUMPRODUCT(D150:D253,Z150:Z253))</f>
        <v>621221.78279995918</v>
      </c>
      <c r="AA255" s="329">
        <f>IF(AA149="kW",SUMPRODUCT(N150:N253,O150:O253,AA150:AA253),SUMPRODUCT(D150:D253,AA150:AA253))</f>
        <v>16269.345187187062</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1.6299999999999999E-2</v>
      </c>
      <c r="Z258" s="341">
        <f>HLOOKUP(Z$20,'3.  Distribution Rates'!$C$122:$P$133,4,FALSE)</f>
        <v>1.34E-2</v>
      </c>
      <c r="AA258" s="341">
        <f>HLOOKUP(AA$20,'3.  Distribution Rates'!$C$122:$P$133,4,FALSE)</f>
        <v>2.8250999999999999</v>
      </c>
      <c r="AB258" s="341">
        <f>HLOOKUP(AB$20,'3.  Distribution Rates'!$C$122:$P$133,4,FALSE)</f>
        <v>1.7500000000000002E-2</v>
      </c>
      <c r="AC258" s="341">
        <f>HLOOKUP(AC$20,'3.  Distribution Rates'!$C$122:$P$133,4,FALSE)</f>
        <v>4.3296000000000001</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3">Y135*Y258</f>
        <v>35483.802968830809</v>
      </c>
      <c r="Z259" s="378">
        <f t="shared" si="73"/>
        <v>14226.304145720685</v>
      </c>
      <c r="AA259" s="378">
        <f t="shared" si="73"/>
        <v>28025.066160511331</v>
      </c>
      <c r="AB259" s="378">
        <f t="shared" si="73"/>
        <v>0</v>
      </c>
      <c r="AC259" s="378">
        <f t="shared" si="73"/>
        <v>0</v>
      </c>
      <c r="AD259" s="378">
        <f t="shared" si="73"/>
        <v>0</v>
      </c>
      <c r="AE259" s="378">
        <f t="shared" si="73"/>
        <v>0</v>
      </c>
      <c r="AF259" s="378">
        <f t="shared" si="73"/>
        <v>0</v>
      </c>
      <c r="AG259" s="378">
        <f t="shared" si="73"/>
        <v>0</v>
      </c>
      <c r="AH259" s="378">
        <f t="shared" si="73"/>
        <v>0</v>
      </c>
      <c r="AI259" s="378">
        <f t="shared" si="73"/>
        <v>0</v>
      </c>
      <c r="AJ259" s="378">
        <f t="shared" si="73"/>
        <v>0</v>
      </c>
      <c r="AK259" s="378">
        <f t="shared" si="73"/>
        <v>0</v>
      </c>
      <c r="AL259" s="378">
        <f t="shared" si="73"/>
        <v>0</v>
      </c>
      <c r="AM259" s="629">
        <f>SUM(Y259:AL259)</f>
        <v>77735.173275062829</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4">Y255*Y258</f>
        <v>23749.697872688579</v>
      </c>
      <c r="Z260" s="378">
        <f t="shared" si="74"/>
        <v>8324.3718895194525</v>
      </c>
      <c r="AA260" s="379">
        <f t="shared" si="74"/>
        <v>45962.527088322167</v>
      </c>
      <c r="AB260" s="379">
        <f t="shared" si="74"/>
        <v>0</v>
      </c>
      <c r="AC260" s="379">
        <f t="shared" si="74"/>
        <v>0</v>
      </c>
      <c r="AD260" s="379">
        <f t="shared" si="74"/>
        <v>0</v>
      </c>
      <c r="AE260" s="379">
        <f t="shared" si="74"/>
        <v>0</v>
      </c>
      <c r="AF260" s="379">
        <f t="shared" ref="AF260:AL260" si="75">AF255*AF258</f>
        <v>0</v>
      </c>
      <c r="AG260" s="379">
        <f t="shared" si="75"/>
        <v>0</v>
      </c>
      <c r="AH260" s="379">
        <f t="shared" si="75"/>
        <v>0</v>
      </c>
      <c r="AI260" s="379">
        <f t="shared" si="75"/>
        <v>0</v>
      </c>
      <c r="AJ260" s="379">
        <f t="shared" si="75"/>
        <v>0</v>
      </c>
      <c r="AK260" s="379">
        <f t="shared" si="75"/>
        <v>0</v>
      </c>
      <c r="AL260" s="379">
        <f t="shared" si="75"/>
        <v>0</v>
      </c>
      <c r="AM260" s="629">
        <f>SUM(Y260:AL260)</f>
        <v>78036.596850530201</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59233.500841519388</v>
      </c>
      <c r="Z261" s="346">
        <f t="shared" ref="Z261:AE261" si="76">SUM(Z259:Z260)</f>
        <v>22550.67603524014</v>
      </c>
      <c r="AA261" s="346">
        <f t="shared" si="76"/>
        <v>73987.593248833495</v>
      </c>
      <c r="AB261" s="346">
        <f t="shared" si="76"/>
        <v>0</v>
      </c>
      <c r="AC261" s="346">
        <f t="shared" si="76"/>
        <v>0</v>
      </c>
      <c r="AD261" s="346">
        <f t="shared" si="76"/>
        <v>0</v>
      </c>
      <c r="AE261" s="346">
        <f t="shared" si="76"/>
        <v>0</v>
      </c>
      <c r="AF261" s="346">
        <f t="shared" ref="AF261:AL261" si="77">SUM(AF259:AF260)</f>
        <v>0</v>
      </c>
      <c r="AG261" s="346">
        <f t="shared" si="77"/>
        <v>0</v>
      </c>
      <c r="AH261" s="346">
        <f t="shared" si="77"/>
        <v>0</v>
      </c>
      <c r="AI261" s="346">
        <f t="shared" si="77"/>
        <v>0</v>
      </c>
      <c r="AJ261" s="346">
        <f t="shared" si="77"/>
        <v>0</v>
      </c>
      <c r="AK261" s="346">
        <f t="shared" si="77"/>
        <v>0</v>
      </c>
      <c r="AL261" s="346">
        <f t="shared" si="77"/>
        <v>0</v>
      </c>
      <c r="AM261" s="407">
        <f>SUM(AM259:AM260)</f>
        <v>155771.77012559303</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8">Y256*Y258</f>
        <v>0</v>
      </c>
      <c r="Z262" s="347">
        <f t="shared" si="78"/>
        <v>0</v>
      </c>
      <c r="AA262" s="347">
        <f t="shared" si="78"/>
        <v>0</v>
      </c>
      <c r="AB262" s="347">
        <f t="shared" si="78"/>
        <v>0</v>
      </c>
      <c r="AC262" s="347">
        <f t="shared" si="78"/>
        <v>0</v>
      </c>
      <c r="AD262" s="347">
        <f t="shared" si="78"/>
        <v>0</v>
      </c>
      <c r="AE262" s="347">
        <f t="shared" si="78"/>
        <v>0</v>
      </c>
      <c r="AF262" s="347">
        <f t="shared" ref="AF262:AL262" si="79">AF256*AF258</f>
        <v>0</v>
      </c>
      <c r="AG262" s="347">
        <f t="shared" si="79"/>
        <v>0</v>
      </c>
      <c r="AH262" s="347">
        <f t="shared" si="79"/>
        <v>0</v>
      </c>
      <c r="AI262" s="347">
        <f t="shared" si="79"/>
        <v>0</v>
      </c>
      <c r="AJ262" s="347">
        <f t="shared" si="79"/>
        <v>0</v>
      </c>
      <c r="AK262" s="347">
        <f t="shared" si="79"/>
        <v>0</v>
      </c>
      <c r="AL262" s="347">
        <f t="shared" si="79"/>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155771.77012559303</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1438396.8505830478</v>
      </c>
      <c r="Z265" s="291">
        <f>SUMPRODUCT(E150:E253,Z150:Z253)</f>
        <v>613915.71214625717</v>
      </c>
      <c r="AA265" s="291">
        <f>IF(AA149="kW",SUMPRODUCT(N150:N253,P150:P253,AA150:AA253),SUMPRODUCT(E150:E253,AA150:AA253))</f>
        <v>15829.598809787078</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1436792.4475830479</v>
      </c>
      <c r="Z266" s="291">
        <f>SUMPRODUCT(F150:F253,Z150:Z253)</f>
        <v>607216.29934718087</v>
      </c>
      <c r="AA266" s="291">
        <f>IF(AA149="kW",SUMPRODUCT(N150:N253,Q150:Q253,AA150:AA253),SUMPRODUCT(F150:F253,AA150:AA253))</f>
        <v>15426.333923043383</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1436257.1496757376</v>
      </c>
      <c r="Z267" s="291">
        <f>SUMPRODUCT(G150:G253,Z150:Z253)</f>
        <v>557921.83179249312</v>
      </c>
      <c r="AA267" s="291">
        <f>IF(AA149="kW",SUMPRODUCT(N150:N253,R150:R253,AA150:AA253),SUMPRODUCT(G150:G253,AA150:AA253))</f>
        <v>13985.35036405975</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1280059.3916617814</v>
      </c>
      <c r="Z268" s="291">
        <f>SUMPRODUCT(H150:H253,Z150:Z253)</f>
        <v>557921.83179249312</v>
      </c>
      <c r="AA268" s="291">
        <f>IF(AA149="kW",SUMPRODUCT(N150:N253,S150:S253,AA150:AA253),SUMPRODUCT(H150:H253,AA150:AA253))</f>
        <v>13407.589146635419</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1092108.5356761559</v>
      </c>
      <c r="Z269" s="291">
        <f>SUMPRODUCT(I150:I253,Z150:Z253)</f>
        <v>419802.60682307382</v>
      </c>
      <c r="AA269" s="291">
        <f>IF(AA149="kW",SUMPRODUCT(N150:N253,T150:T253,AA150:AA253),SUMPRODUCT(I150:I253,AA150:AA253))</f>
        <v>12844.538082844259</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996472.30505704239</v>
      </c>
      <c r="Z270" s="291">
        <f>SUMPRODUCT(J150:J253,Z150:Z253)</f>
        <v>413101.73985464429</v>
      </c>
      <c r="AA270" s="291">
        <f>IF(AA149="kW",SUMPRODUCT(N150:N253,U150:U253,AA150:AA253),SUMPRODUCT(J150:J253,AA150:AA253))</f>
        <v>12625.354042328918</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996041.22348473803</v>
      </c>
      <c r="Z271" s="291">
        <f>SUMPRODUCT(K150:K253,Z150:Z253)</f>
        <v>413101.73985464429</v>
      </c>
      <c r="AA271" s="291">
        <f>IF(AA149="kW",SUMPRODUCT(N150:N253,V150:V253,AA150:AA253),SUMPRODUCT(K150:K253,AA150:AA253))</f>
        <v>12625.354042328918</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996041.22348473803</v>
      </c>
      <c r="Z272" s="326">
        <f>SUMPRODUCT(L150:L253,Z150:Z253)</f>
        <v>408372.24356381141</v>
      </c>
      <c r="AA272" s="326">
        <f>IF(AA149="kW",SUMPRODUCT(N150:N253,W150:W253,AA150:AA253),SUMPRODUCT(L150:L253,AA150:AA253))</f>
        <v>12452.166105302775</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527</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92" t="s">
        <v>211</v>
      </c>
      <c r="C276" s="894" t="s">
        <v>33</v>
      </c>
      <c r="D276" s="284" t="s">
        <v>422</v>
      </c>
      <c r="E276" s="896" t="s">
        <v>209</v>
      </c>
      <c r="F276" s="897"/>
      <c r="G276" s="897"/>
      <c r="H276" s="897"/>
      <c r="I276" s="897"/>
      <c r="J276" s="897"/>
      <c r="K276" s="897"/>
      <c r="L276" s="897"/>
      <c r="M276" s="898"/>
      <c r="N276" s="899" t="s">
        <v>213</v>
      </c>
      <c r="O276" s="284" t="s">
        <v>423</v>
      </c>
      <c r="P276" s="896" t="s">
        <v>212</v>
      </c>
      <c r="Q276" s="897"/>
      <c r="R276" s="897"/>
      <c r="S276" s="897"/>
      <c r="T276" s="897"/>
      <c r="U276" s="897"/>
      <c r="V276" s="897"/>
      <c r="W276" s="897"/>
      <c r="X276" s="898"/>
      <c r="Y276" s="889" t="s">
        <v>243</v>
      </c>
      <c r="Z276" s="890"/>
      <c r="AA276" s="890"/>
      <c r="AB276" s="890"/>
      <c r="AC276" s="890"/>
      <c r="AD276" s="890"/>
      <c r="AE276" s="890"/>
      <c r="AF276" s="890"/>
      <c r="AG276" s="890"/>
      <c r="AH276" s="890"/>
      <c r="AI276" s="890"/>
      <c r="AJ276" s="890"/>
      <c r="AK276" s="890"/>
      <c r="AL276" s="890"/>
      <c r="AM276" s="891"/>
    </row>
    <row r="277" spans="1:39" ht="60.75" customHeight="1">
      <c r="B277" s="893"/>
      <c r="C277" s="895"/>
      <c r="D277" s="285">
        <v>2013</v>
      </c>
      <c r="E277" s="285">
        <v>2014</v>
      </c>
      <c r="F277" s="285">
        <v>2015</v>
      </c>
      <c r="G277" s="285">
        <v>2016</v>
      </c>
      <c r="H277" s="285">
        <v>2017</v>
      </c>
      <c r="I277" s="285">
        <v>2018</v>
      </c>
      <c r="J277" s="285">
        <v>2019</v>
      </c>
      <c r="K277" s="285">
        <v>2020</v>
      </c>
      <c r="L277" s="285">
        <v>2021</v>
      </c>
      <c r="M277" s="285">
        <v>2022</v>
      </c>
      <c r="N277" s="90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GS&gt;50kW</v>
      </c>
      <c r="AB277" s="285" t="str">
        <f>'1.  LRAMVA Summary'!G52</f>
        <v>Unmetered Scattered Load</v>
      </c>
      <c r="AC277" s="285" t="str">
        <f>'1.  LRAMVA Summary'!H52</f>
        <v>Streetlighting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kWh</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f>+'7.  Persistence Report'!AS74+'7.  Persistence Report'!AS98</f>
        <v>122740.53851566774</v>
      </c>
      <c r="E279" s="295">
        <f>+'7.  Persistence Report'!AT74+'7.  Persistence Report'!AT98</f>
        <v>122740.53851566774</v>
      </c>
      <c r="F279" s="295">
        <f>+'7.  Persistence Report'!AU74+'7.  Persistence Report'!AU98</f>
        <v>122740.53851566774</v>
      </c>
      <c r="G279" s="295">
        <f>+'7.  Persistence Report'!AV74+'7.  Persistence Report'!AV98</f>
        <v>122740.53851566774</v>
      </c>
      <c r="H279" s="295">
        <f>+'7.  Persistence Report'!AW74+'7.  Persistence Report'!AW98</f>
        <v>69415.890386929867</v>
      </c>
      <c r="I279" s="295">
        <f>+'7.  Persistence Report'!AX74+'7.  Persistence Report'!AX98</f>
        <v>0</v>
      </c>
      <c r="J279" s="295">
        <f>+'7.  Persistence Report'!AY74+'7.  Persistence Report'!AY98</f>
        <v>0</v>
      </c>
      <c r="K279" s="295">
        <f>+'7.  Persistence Report'!AZ74+'7.  Persistence Report'!AZ98</f>
        <v>0</v>
      </c>
      <c r="L279" s="295">
        <f>+'7.  Persistence Report'!BA74+'7.  Persistence Report'!BA98</f>
        <v>0</v>
      </c>
      <c r="M279" s="295">
        <f>+'7.  Persistence Report'!BB74+'7.  Persistence Report'!BB98</f>
        <v>0</v>
      </c>
      <c r="N279" s="291"/>
      <c r="O279" s="295">
        <f>+'7.  Persistence Report'!N74+'7.  Persistence Report'!N98</f>
        <v>18.069476880856289</v>
      </c>
      <c r="P279" s="295">
        <f>+'7.  Persistence Report'!O74+'7.  Persistence Report'!O98</f>
        <v>18.069476880856289</v>
      </c>
      <c r="Q279" s="295">
        <f>+'7.  Persistence Report'!P74+'7.  Persistence Report'!P98</f>
        <v>18.069476880856289</v>
      </c>
      <c r="R279" s="295">
        <f>+'7.  Persistence Report'!Q74+'7.  Persistence Report'!Q98</f>
        <v>18.069476880856289</v>
      </c>
      <c r="S279" s="295">
        <f>+'7.  Persistence Report'!R74+'7.  Persistence Report'!R98</f>
        <v>10.20197014162374</v>
      </c>
      <c r="T279" s="295">
        <f>+'7.  Persistence Report'!S74+'7.  Persistence Report'!S98</f>
        <v>0</v>
      </c>
      <c r="U279" s="295">
        <f>+'7.  Persistence Report'!T74+'7.  Persistence Report'!T98</f>
        <v>0</v>
      </c>
      <c r="V279" s="295">
        <f>+'7.  Persistence Report'!U74+'7.  Persistence Report'!U98</f>
        <v>0</v>
      </c>
      <c r="W279" s="295">
        <f>+'7.  Persistence Report'!V74+'7.  Persistence Report'!V98</f>
        <v>0</v>
      </c>
      <c r="X279" s="295">
        <f>+'7.  Persistence Report'!W74+'7.  Persistence Report'!W98</f>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80">AA279</f>
        <v>0</v>
      </c>
      <c r="AB280" s="411">
        <f t="shared" si="80"/>
        <v>0</v>
      </c>
      <c r="AC280" s="411">
        <f t="shared" si="80"/>
        <v>0</v>
      </c>
      <c r="AD280" s="411">
        <f t="shared" si="80"/>
        <v>0</v>
      </c>
      <c r="AE280" s="411">
        <f t="shared" si="80"/>
        <v>0</v>
      </c>
      <c r="AF280" s="411">
        <f t="shared" si="80"/>
        <v>0</v>
      </c>
      <c r="AG280" s="411">
        <f t="shared" si="80"/>
        <v>0</v>
      </c>
      <c r="AH280" s="411">
        <f t="shared" si="80"/>
        <v>0</v>
      </c>
      <c r="AI280" s="411">
        <f t="shared" si="80"/>
        <v>0</v>
      </c>
      <c r="AJ280" s="411">
        <f t="shared" si="80"/>
        <v>0</v>
      </c>
      <c r="AK280" s="411">
        <f t="shared" si="80"/>
        <v>0</v>
      </c>
      <c r="AL280" s="411">
        <f t="shared" si="80"/>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f>+'7.  Persistence Report'!AS73</f>
        <v>23644.152190000001</v>
      </c>
      <c r="E282" s="295">
        <f>+'7.  Persistence Report'!AT73</f>
        <v>23644.152190000001</v>
      </c>
      <c r="F282" s="295">
        <f>+'7.  Persistence Report'!AU73</f>
        <v>23644.152190000001</v>
      </c>
      <c r="G282" s="295">
        <f>+'7.  Persistence Report'!AV73</f>
        <v>23644.152190000001</v>
      </c>
      <c r="H282" s="295">
        <f>+'7.  Persistence Report'!AW73</f>
        <v>0</v>
      </c>
      <c r="I282" s="295">
        <f>+'7.  Persistence Report'!AX73</f>
        <v>0</v>
      </c>
      <c r="J282" s="295">
        <f>+'7.  Persistence Report'!AY73</f>
        <v>0</v>
      </c>
      <c r="K282" s="295">
        <f>+'7.  Persistence Report'!AZ73</f>
        <v>0</v>
      </c>
      <c r="L282" s="295">
        <f>+'7.  Persistence Report'!BA73</f>
        <v>0</v>
      </c>
      <c r="M282" s="295">
        <f>+'7.  Persistence Report'!BB73</f>
        <v>0</v>
      </c>
      <c r="N282" s="291"/>
      <c r="O282" s="295">
        <f>+'7.  Persistence Report'!N73</f>
        <v>13.26042234</v>
      </c>
      <c r="P282" s="295">
        <f>+'7.  Persistence Report'!O73</f>
        <v>13.26042234</v>
      </c>
      <c r="Q282" s="295">
        <f>+'7.  Persistence Report'!P73</f>
        <v>13.26042234</v>
      </c>
      <c r="R282" s="295">
        <f>+'7.  Persistence Report'!Q73</f>
        <v>13.26042234</v>
      </c>
      <c r="S282" s="295">
        <f>+'7.  Persistence Report'!R73</f>
        <v>0</v>
      </c>
      <c r="T282" s="295">
        <f>+'7.  Persistence Report'!S73</f>
        <v>0</v>
      </c>
      <c r="U282" s="295">
        <f>+'7.  Persistence Report'!T73</f>
        <v>0</v>
      </c>
      <c r="V282" s="295">
        <f>+'7.  Persistence Report'!U73</f>
        <v>0</v>
      </c>
      <c r="W282" s="295">
        <f>+'7.  Persistence Report'!V73</f>
        <v>0</v>
      </c>
      <c r="X282" s="295">
        <f>+'7.  Persistence Report'!W73</f>
        <v>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81">AA282</f>
        <v>0</v>
      </c>
      <c r="AB283" s="411">
        <f t="shared" si="81"/>
        <v>0</v>
      </c>
      <c r="AC283" s="411">
        <f t="shared" si="81"/>
        <v>0</v>
      </c>
      <c r="AD283" s="411">
        <f t="shared" si="81"/>
        <v>0</v>
      </c>
      <c r="AE283" s="411">
        <f t="shared" si="81"/>
        <v>0</v>
      </c>
      <c r="AF283" s="411">
        <f t="shared" si="81"/>
        <v>0</v>
      </c>
      <c r="AG283" s="411">
        <f t="shared" si="81"/>
        <v>0</v>
      </c>
      <c r="AH283" s="411">
        <f t="shared" si="81"/>
        <v>0</v>
      </c>
      <c r="AI283" s="411">
        <f t="shared" si="81"/>
        <v>0</v>
      </c>
      <c r="AJ283" s="411">
        <f t="shared" si="81"/>
        <v>0</v>
      </c>
      <c r="AK283" s="411">
        <f t="shared" si="81"/>
        <v>0</v>
      </c>
      <c r="AL283" s="411">
        <f t="shared" si="81"/>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f>+'7.  Persistence Report'!AS77</f>
        <v>710486.86025485804</v>
      </c>
      <c r="E285" s="295">
        <f>+'7.  Persistence Report'!AT77</f>
        <v>710486.86025485804</v>
      </c>
      <c r="F285" s="295">
        <f>+'7.  Persistence Report'!AU77</f>
        <v>710486.86025485804</v>
      </c>
      <c r="G285" s="295">
        <f>+'7.  Persistence Report'!AV77</f>
        <v>710486.86025485804</v>
      </c>
      <c r="H285" s="295">
        <f>+'7.  Persistence Report'!AW77</f>
        <v>710486.86025485804</v>
      </c>
      <c r="I285" s="295">
        <f>+'7.  Persistence Report'!AX77</f>
        <v>710486.86025485804</v>
      </c>
      <c r="J285" s="295">
        <f>+'7.  Persistence Report'!AY77</f>
        <v>710486.86025485804</v>
      </c>
      <c r="K285" s="295">
        <f>+'7.  Persistence Report'!AZ77</f>
        <v>710486.86025485804</v>
      </c>
      <c r="L285" s="295">
        <f>+'7.  Persistence Report'!BA77</f>
        <v>710486.86025485804</v>
      </c>
      <c r="M285" s="295">
        <f>+'7.  Persistence Report'!BB77</f>
        <v>710486.86025485804</v>
      </c>
      <c r="N285" s="291"/>
      <c r="O285" s="295">
        <f>+'7.  Persistence Report'!N77</f>
        <v>428.61200184799998</v>
      </c>
      <c r="P285" s="295">
        <f>+'7.  Persistence Report'!O77</f>
        <v>428.61200184799998</v>
      </c>
      <c r="Q285" s="295">
        <f>+'7.  Persistence Report'!P77</f>
        <v>428.61200184799998</v>
      </c>
      <c r="R285" s="295">
        <f>+'7.  Persistence Report'!Q77</f>
        <v>428.61200184799998</v>
      </c>
      <c r="S285" s="295">
        <f>+'7.  Persistence Report'!R77</f>
        <v>428.61200184799998</v>
      </c>
      <c r="T285" s="295">
        <f>+'7.  Persistence Report'!S77</f>
        <v>428.61200184799998</v>
      </c>
      <c r="U285" s="295">
        <f>+'7.  Persistence Report'!T77</f>
        <v>428.61200184799998</v>
      </c>
      <c r="V285" s="295">
        <f>+'7.  Persistence Report'!U77</f>
        <v>428.61200184799998</v>
      </c>
      <c r="W285" s="295">
        <f>+'7.  Persistence Report'!V77</f>
        <v>428.61200184799998</v>
      </c>
      <c r="X285" s="295">
        <f>+'7.  Persistence Report'!W77</f>
        <v>428.61200184799998</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f>+'7.  Persistence Report'!AS122</f>
        <v>37589.325436400002</v>
      </c>
      <c r="E286" s="295">
        <f>+'7.  Persistence Report'!AT122</f>
        <v>37589.325436400002</v>
      </c>
      <c r="F286" s="295">
        <f>+'7.  Persistence Report'!AU122</f>
        <v>37589.325436400002</v>
      </c>
      <c r="G286" s="295">
        <f>+'7.  Persistence Report'!AV122</f>
        <v>37589.325436400002</v>
      </c>
      <c r="H286" s="295">
        <f>+'7.  Persistence Report'!AW122</f>
        <v>37589.325436400002</v>
      </c>
      <c r="I286" s="295">
        <f>+'7.  Persistence Report'!AX122</f>
        <v>37589.325436400002</v>
      </c>
      <c r="J286" s="295">
        <f>+'7.  Persistence Report'!AY122</f>
        <v>37589.325436400002</v>
      </c>
      <c r="K286" s="295">
        <f>+'7.  Persistence Report'!AZ122</f>
        <v>37589.325436400002</v>
      </c>
      <c r="L286" s="295">
        <f>+'7.  Persistence Report'!BA122</f>
        <v>37589.325436400002</v>
      </c>
      <c r="M286" s="295">
        <f>+'7.  Persistence Report'!BB122</f>
        <v>37589.325436400002</v>
      </c>
      <c r="N286" s="468"/>
      <c r="O286" s="295">
        <f>+'7.  Persistence Report'!N122</f>
        <v>22.631009331999998</v>
      </c>
      <c r="P286" s="295">
        <f>+'7.  Persistence Report'!O122</f>
        <v>22.631009331999998</v>
      </c>
      <c r="Q286" s="295">
        <f>+'7.  Persistence Report'!P122</f>
        <v>22.631009331999998</v>
      </c>
      <c r="R286" s="295">
        <f>+'7.  Persistence Report'!Q122</f>
        <v>22.631009331999998</v>
      </c>
      <c r="S286" s="295">
        <f>+'7.  Persistence Report'!R122</f>
        <v>22.631009331999998</v>
      </c>
      <c r="T286" s="295">
        <f>+'7.  Persistence Report'!S122</f>
        <v>22.631009331999998</v>
      </c>
      <c r="U286" s="295">
        <f>+'7.  Persistence Report'!T122</f>
        <v>22.631009331999998</v>
      </c>
      <c r="V286" s="295">
        <f>+'7.  Persistence Report'!U122</f>
        <v>22.631009331999998</v>
      </c>
      <c r="W286" s="295">
        <f>+'7.  Persistence Report'!V122</f>
        <v>22.631009331999998</v>
      </c>
      <c r="X286" s="295">
        <f>+'7.  Persistence Report'!W122</f>
        <v>22.631009331999998</v>
      </c>
      <c r="Y286" s="411">
        <f>Y285</f>
        <v>1</v>
      </c>
      <c r="Z286" s="411">
        <f>Z285</f>
        <v>0</v>
      </c>
      <c r="AA286" s="411">
        <f t="shared" ref="AA286:AL286" si="82">AA285</f>
        <v>0</v>
      </c>
      <c r="AB286" s="411">
        <f t="shared" si="82"/>
        <v>0</v>
      </c>
      <c r="AC286" s="411">
        <f t="shared" si="82"/>
        <v>0</v>
      </c>
      <c r="AD286" s="411">
        <f t="shared" si="82"/>
        <v>0</v>
      </c>
      <c r="AE286" s="411">
        <f t="shared" si="82"/>
        <v>0</v>
      </c>
      <c r="AF286" s="411">
        <f t="shared" si="82"/>
        <v>0</v>
      </c>
      <c r="AG286" s="411">
        <f t="shared" si="82"/>
        <v>0</v>
      </c>
      <c r="AH286" s="411">
        <f t="shared" si="82"/>
        <v>0</v>
      </c>
      <c r="AI286" s="411">
        <f t="shared" si="82"/>
        <v>0</v>
      </c>
      <c r="AJ286" s="411">
        <f t="shared" si="82"/>
        <v>0</v>
      </c>
      <c r="AK286" s="411">
        <f t="shared" si="82"/>
        <v>0</v>
      </c>
      <c r="AL286" s="411">
        <f t="shared" si="82"/>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f>+'7.  Persistence Report'!AS72</f>
        <v>106030.743654594</v>
      </c>
      <c r="E288" s="295">
        <f>+'7.  Persistence Report'!AT72</f>
        <v>106030.743654594</v>
      </c>
      <c r="F288" s="295">
        <f>+'7.  Persistence Report'!AU72</f>
        <v>101944.755892756</v>
      </c>
      <c r="G288" s="295">
        <f>+'7.  Persistence Report'!AV72</f>
        <v>86368.245663377995</v>
      </c>
      <c r="H288" s="295">
        <f>+'7.  Persistence Report'!AW72</f>
        <v>86368.245663377995</v>
      </c>
      <c r="I288" s="295">
        <f>+'7.  Persistence Report'!AX72</f>
        <v>86368.245663377995</v>
      </c>
      <c r="J288" s="295">
        <f>+'7.  Persistence Report'!AY72</f>
        <v>86368.245663377995</v>
      </c>
      <c r="K288" s="295">
        <f>+'7.  Persistence Report'!AZ72</f>
        <v>86296.266795456002</v>
      </c>
      <c r="L288" s="295">
        <f>+'7.  Persistence Report'!BA72</f>
        <v>62751.890811382</v>
      </c>
      <c r="M288" s="295">
        <f>+'7.  Persistence Report'!BB72</f>
        <v>62751.890811382</v>
      </c>
      <c r="N288" s="291"/>
      <c r="O288" s="295">
        <f>+'7.  Persistence Report'!N72</f>
        <v>7.1065146600000002</v>
      </c>
      <c r="P288" s="295">
        <f>+'7.  Persistence Report'!O72</f>
        <v>7.1065146600000002</v>
      </c>
      <c r="Q288" s="295">
        <f>+'7.  Persistence Report'!P72</f>
        <v>6.8500073840000004</v>
      </c>
      <c r="R288" s="295">
        <f>+'7.  Persistence Report'!Q72</f>
        <v>5.8721561429999998</v>
      </c>
      <c r="S288" s="295">
        <f>+'7.  Persistence Report'!R72</f>
        <v>5.8721561429999998</v>
      </c>
      <c r="T288" s="295">
        <f>+'7.  Persistence Report'!S72</f>
        <v>5.8721561429999998</v>
      </c>
      <c r="U288" s="295">
        <f>+'7.  Persistence Report'!T72</f>
        <v>5.8721561429999998</v>
      </c>
      <c r="V288" s="295">
        <f>+'7.  Persistence Report'!U72</f>
        <v>5.8639393780000004</v>
      </c>
      <c r="W288" s="295">
        <f>+'7.  Persistence Report'!V72</f>
        <v>4.3858870459999997</v>
      </c>
      <c r="X288" s="295">
        <f>+'7.  Persistence Report'!W72</f>
        <v>4.3858870459999997</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f>+'7.  Persistence Report'!AS118</f>
        <v>324</v>
      </c>
      <c r="E289" s="295">
        <f>+'7.  Persistence Report'!AT118</f>
        <v>324</v>
      </c>
      <c r="F289" s="295">
        <f>+'7.  Persistence Report'!AU118</f>
        <v>308</v>
      </c>
      <c r="G289" s="295">
        <f>+'7.  Persistence Report'!AV118</f>
        <v>267</v>
      </c>
      <c r="H289" s="295">
        <f>+'7.  Persistence Report'!AW118</f>
        <v>267</v>
      </c>
      <c r="I289" s="295">
        <f>+'7.  Persistence Report'!AX118</f>
        <v>267</v>
      </c>
      <c r="J289" s="295">
        <f>+'7.  Persistence Report'!AY118</f>
        <v>267</v>
      </c>
      <c r="K289" s="295">
        <f>+'7.  Persistence Report'!AZ118</f>
        <v>267</v>
      </c>
      <c r="L289" s="295">
        <f>+'7.  Persistence Report'!BA118</f>
        <v>224</v>
      </c>
      <c r="M289" s="295">
        <f>+'7.  Persistence Report'!BB118</f>
        <v>224</v>
      </c>
      <c r="N289" s="468"/>
      <c r="O289" s="295">
        <f>+'7.  Persistence Report'!N118</f>
        <v>2.3E-2</v>
      </c>
      <c r="P289" s="295">
        <f>+'7.  Persistence Report'!O118</f>
        <v>2.3E-2</v>
      </c>
      <c r="Q289" s="295">
        <f>+'7.  Persistence Report'!P118</f>
        <v>2.1999999999999999E-2</v>
      </c>
      <c r="R289" s="295">
        <f>+'7.  Persistence Report'!Q118</f>
        <v>1.9E-2</v>
      </c>
      <c r="S289" s="295">
        <f>+'7.  Persistence Report'!R118</f>
        <v>1.9E-2</v>
      </c>
      <c r="T289" s="295">
        <f>+'7.  Persistence Report'!S118</f>
        <v>1.9E-2</v>
      </c>
      <c r="U289" s="295">
        <f>+'7.  Persistence Report'!T118</f>
        <v>1.9E-2</v>
      </c>
      <c r="V289" s="295">
        <f>+'7.  Persistence Report'!U118</f>
        <v>1.9E-2</v>
      </c>
      <c r="W289" s="295">
        <f>+'7.  Persistence Report'!V118</f>
        <v>1.7000000000000001E-2</v>
      </c>
      <c r="X289" s="295">
        <f>+'7.  Persistence Report'!W118</f>
        <v>1.7000000000000001E-2</v>
      </c>
      <c r="Y289" s="411">
        <f>Y288</f>
        <v>1</v>
      </c>
      <c r="Z289" s="411">
        <f>Z288</f>
        <v>0</v>
      </c>
      <c r="AA289" s="411">
        <f t="shared" ref="AA289:AL289" si="83">AA288</f>
        <v>0</v>
      </c>
      <c r="AB289" s="411">
        <f t="shared" si="83"/>
        <v>0</v>
      </c>
      <c r="AC289" s="411">
        <f t="shared" si="83"/>
        <v>0</v>
      </c>
      <c r="AD289" s="411">
        <f t="shared" si="83"/>
        <v>0</v>
      </c>
      <c r="AE289" s="411">
        <f t="shared" si="83"/>
        <v>0</v>
      </c>
      <c r="AF289" s="411">
        <f t="shared" si="83"/>
        <v>0</v>
      </c>
      <c r="AG289" s="411">
        <f t="shared" si="83"/>
        <v>0</v>
      </c>
      <c r="AH289" s="411">
        <f t="shared" si="83"/>
        <v>0</v>
      </c>
      <c r="AI289" s="411">
        <f t="shared" si="83"/>
        <v>0</v>
      </c>
      <c r="AJ289" s="411">
        <f t="shared" si="83"/>
        <v>0</v>
      </c>
      <c r="AK289" s="411">
        <f t="shared" si="83"/>
        <v>0</v>
      </c>
      <c r="AL289" s="411">
        <f t="shared" si="83"/>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f>+'7.  Persistence Report'!AS75</f>
        <v>236337.86213073501</v>
      </c>
      <c r="E291" s="295">
        <f>+'7.  Persistence Report'!AT75</f>
        <v>236337.86213073501</v>
      </c>
      <c r="F291" s="295">
        <f>+'7.  Persistence Report'!AU75</f>
        <v>222097.93688329699</v>
      </c>
      <c r="G291" s="295">
        <f>+'7.  Persistence Report'!AV75</f>
        <v>173500.68654316099</v>
      </c>
      <c r="H291" s="295">
        <f>+'7.  Persistence Report'!AW75</f>
        <v>173500.68654316099</v>
      </c>
      <c r="I291" s="295">
        <f>+'7.  Persistence Report'!AX75</f>
        <v>173500.68654316099</v>
      </c>
      <c r="J291" s="295">
        <f>+'7.  Persistence Report'!AY75</f>
        <v>173500.68654316099</v>
      </c>
      <c r="K291" s="295">
        <f>+'7.  Persistence Report'!AZ75</f>
        <v>173296.22483138301</v>
      </c>
      <c r="L291" s="295">
        <f>+'7.  Persistence Report'!BA75</f>
        <v>145732.05672041301</v>
      </c>
      <c r="M291" s="295">
        <f>+'7.  Persistence Report'!BB75</f>
        <v>145732.05672041301</v>
      </c>
      <c r="N291" s="291"/>
      <c r="O291" s="295">
        <f>+'7.  Persistence Report'!N75</f>
        <v>16.283273202</v>
      </c>
      <c r="P291" s="295">
        <f>+'7.  Persistence Report'!O75</f>
        <v>16.283273202</v>
      </c>
      <c r="Q291" s="295">
        <f>+'7.  Persistence Report'!P75</f>
        <v>15.389329156000001</v>
      </c>
      <c r="R291" s="295">
        <f>+'7.  Persistence Report'!Q75</f>
        <v>12.338525039</v>
      </c>
      <c r="S291" s="295">
        <f>+'7.  Persistence Report'!R75</f>
        <v>12.338525039</v>
      </c>
      <c r="T291" s="295">
        <f>+'7.  Persistence Report'!S75</f>
        <v>12.338525039</v>
      </c>
      <c r="U291" s="295">
        <f>+'7.  Persistence Report'!T75</f>
        <v>12.338525039</v>
      </c>
      <c r="V291" s="295">
        <f>+'7.  Persistence Report'!U75</f>
        <v>12.315184661</v>
      </c>
      <c r="W291" s="295">
        <f>+'7.  Persistence Report'!V75</f>
        <v>10.584780636</v>
      </c>
      <c r="X291" s="295">
        <f>+'7.  Persistence Report'!W75</f>
        <v>10.584780636</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4">AA291</f>
        <v>0</v>
      </c>
      <c r="AB292" s="411">
        <f t="shared" si="84"/>
        <v>0</v>
      </c>
      <c r="AC292" s="411">
        <f t="shared" si="84"/>
        <v>0</v>
      </c>
      <c r="AD292" s="411">
        <f t="shared" si="84"/>
        <v>0</v>
      </c>
      <c r="AE292" s="411">
        <f t="shared" si="84"/>
        <v>0</v>
      </c>
      <c r="AF292" s="411">
        <f t="shared" si="84"/>
        <v>0</v>
      </c>
      <c r="AG292" s="411">
        <f t="shared" si="84"/>
        <v>0</v>
      </c>
      <c r="AH292" s="411">
        <f t="shared" si="84"/>
        <v>0</v>
      </c>
      <c r="AI292" s="411">
        <f t="shared" si="84"/>
        <v>0</v>
      </c>
      <c r="AJ292" s="411">
        <f t="shared" si="84"/>
        <v>0</v>
      </c>
      <c r="AK292" s="411">
        <f t="shared" si="84"/>
        <v>0</v>
      </c>
      <c r="AL292" s="411">
        <f t="shared" si="84"/>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v>1</v>
      </c>
      <c r="Z294" s="410"/>
      <c r="AA294" s="410"/>
      <c r="AB294" s="410"/>
      <c r="AC294" s="410"/>
      <c r="AD294" s="410"/>
      <c r="AE294" s="410"/>
      <c r="AF294" s="410"/>
      <c r="AG294" s="410"/>
      <c r="AH294" s="410"/>
      <c r="AI294" s="410"/>
      <c r="AJ294" s="410"/>
      <c r="AK294" s="410"/>
      <c r="AL294" s="410"/>
      <c r="AM294" s="296">
        <f>SUM(Y294:AL294)</f>
        <v>1</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1</v>
      </c>
      <c r="Z295" s="411">
        <f>Z294</f>
        <v>0</v>
      </c>
      <c r="AA295" s="411">
        <f t="shared" ref="AA295:AL295" si="85">AA294</f>
        <v>0</v>
      </c>
      <c r="AB295" s="411">
        <f t="shared" si="85"/>
        <v>0</v>
      </c>
      <c r="AC295" s="411">
        <f t="shared" si="85"/>
        <v>0</v>
      </c>
      <c r="AD295" s="411">
        <f t="shared" si="85"/>
        <v>0</v>
      </c>
      <c r="AE295" s="411">
        <f t="shared" si="85"/>
        <v>0</v>
      </c>
      <c r="AF295" s="411">
        <f t="shared" si="85"/>
        <v>0</v>
      </c>
      <c r="AG295" s="411">
        <f t="shared" si="85"/>
        <v>0</v>
      </c>
      <c r="AH295" s="411">
        <f t="shared" si="85"/>
        <v>0</v>
      </c>
      <c r="AI295" s="411">
        <f t="shared" si="85"/>
        <v>0</v>
      </c>
      <c r="AJ295" s="411">
        <f t="shared" si="85"/>
        <v>0</v>
      </c>
      <c r="AK295" s="411">
        <f t="shared" si="85"/>
        <v>0</v>
      </c>
      <c r="AL295" s="411">
        <f t="shared" si="85"/>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f>+'7.  Persistence Report'!AS85+'7.  Persistence Report'!AS87</f>
        <v>388.6651</v>
      </c>
      <c r="E297" s="295">
        <f>+'7.  Persistence Report'!AT85+'7.  Persistence Report'!AT87</f>
        <v>0</v>
      </c>
      <c r="F297" s="295">
        <f>+'7.  Persistence Report'!AU85+'7.  Persistence Report'!AU87</f>
        <v>0</v>
      </c>
      <c r="G297" s="295">
        <f>+'7.  Persistence Report'!AV85+'7.  Persistence Report'!AV87</f>
        <v>0</v>
      </c>
      <c r="H297" s="295">
        <f>+'7.  Persistence Report'!AW85+'7.  Persistence Report'!AW87</f>
        <v>0</v>
      </c>
      <c r="I297" s="295">
        <f>+'7.  Persistence Report'!AX85+'7.  Persistence Report'!AX87</f>
        <v>0</v>
      </c>
      <c r="J297" s="295">
        <f>+'7.  Persistence Report'!AY85+'7.  Persistence Report'!AY87</f>
        <v>0</v>
      </c>
      <c r="K297" s="295">
        <f>+'7.  Persistence Report'!AZ85+'7.  Persistence Report'!AZ87</f>
        <v>0</v>
      </c>
      <c r="L297" s="295">
        <f>+'7.  Persistence Report'!BA85+'7.  Persistence Report'!BA87</f>
        <v>0</v>
      </c>
      <c r="M297" s="295">
        <f>+'7.  Persistence Report'!BB85+'7.  Persistence Report'!BB87</f>
        <v>0</v>
      </c>
      <c r="N297" s="291"/>
      <c r="O297" s="295">
        <f>+'7.  Persistence Report'!N85+'7.  Persistence Report'!N87+'7.  Persistence Report'!N144</f>
        <v>299.28539999999998</v>
      </c>
      <c r="P297" s="295">
        <f>+'7.  Persistence Report'!O85+'7.  Persistence Report'!O87+'7.  Persistence Report'!O144</f>
        <v>301.73390000000001</v>
      </c>
      <c r="Q297" s="295">
        <f>+'7.  Persistence Report'!P85+'7.  Persistence Report'!P87+'7.  Persistence Report'!P144</f>
        <v>0</v>
      </c>
      <c r="R297" s="295">
        <f>+'7.  Persistence Report'!Q85+'7.  Persistence Report'!Q87+'7.  Persistence Report'!Q144</f>
        <v>0</v>
      </c>
      <c r="S297" s="295">
        <f>+'7.  Persistence Report'!R85+'7.  Persistence Report'!R87+'7.  Persistence Report'!R144</f>
        <v>0</v>
      </c>
      <c r="T297" s="295">
        <f>+'7.  Persistence Report'!S85+'7.  Persistence Report'!S87+'7.  Persistence Report'!S144</f>
        <v>0</v>
      </c>
      <c r="U297" s="295">
        <f>+'7.  Persistence Report'!T85+'7.  Persistence Report'!T87+'7.  Persistence Report'!T144</f>
        <v>0</v>
      </c>
      <c r="V297" s="295">
        <f>+'7.  Persistence Report'!U85+'7.  Persistence Report'!U87+'7.  Persistence Report'!U144</f>
        <v>0</v>
      </c>
      <c r="W297" s="295">
        <f>+'7.  Persistence Report'!V85+'7.  Persistence Report'!V87+'7.  Persistence Report'!V144</f>
        <v>0</v>
      </c>
      <c r="X297" s="295">
        <f>+'7.  Persistence Report'!W85+'7.  Persistence Report'!W87+'7.  Persistence Report'!W144</f>
        <v>0</v>
      </c>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Z297</f>
        <v>0</v>
      </c>
      <c r="AA298" s="411">
        <f t="shared" ref="AA298:AL298" si="86">AA297</f>
        <v>0</v>
      </c>
      <c r="AB298" s="411">
        <f t="shared" si="86"/>
        <v>0</v>
      </c>
      <c r="AC298" s="411">
        <f t="shared" si="86"/>
        <v>0</v>
      </c>
      <c r="AD298" s="411">
        <f t="shared" si="86"/>
        <v>0</v>
      </c>
      <c r="AE298" s="411">
        <f t="shared" si="86"/>
        <v>0</v>
      </c>
      <c r="AF298" s="411">
        <f t="shared" si="86"/>
        <v>0</v>
      </c>
      <c r="AG298" s="411">
        <f t="shared" si="86"/>
        <v>0</v>
      </c>
      <c r="AH298" s="411">
        <f t="shared" si="86"/>
        <v>0</v>
      </c>
      <c r="AI298" s="411">
        <f t="shared" si="86"/>
        <v>0</v>
      </c>
      <c r="AJ298" s="411">
        <f t="shared" si="86"/>
        <v>0</v>
      </c>
      <c r="AK298" s="411">
        <f t="shared" si="86"/>
        <v>0</v>
      </c>
      <c r="AL298" s="411">
        <f t="shared" si="86"/>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v>1</v>
      </c>
      <c r="Z300" s="410"/>
      <c r="AA300" s="410"/>
      <c r="AB300" s="410"/>
      <c r="AC300" s="410"/>
      <c r="AD300" s="410"/>
      <c r="AE300" s="410"/>
      <c r="AF300" s="410"/>
      <c r="AG300" s="410"/>
      <c r="AH300" s="410"/>
      <c r="AI300" s="410"/>
      <c r="AJ300" s="410"/>
      <c r="AK300" s="410"/>
      <c r="AL300" s="410"/>
      <c r="AM300" s="296">
        <f>SUM(Y300:AL300)</f>
        <v>1</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1</v>
      </c>
      <c r="Z301" s="411">
        <f>Z300</f>
        <v>0</v>
      </c>
      <c r="AA301" s="411">
        <f t="shared" ref="AA301:AL301" si="87">AA300</f>
        <v>0</v>
      </c>
      <c r="AB301" s="411">
        <f t="shared" si="87"/>
        <v>0</v>
      </c>
      <c r="AC301" s="411">
        <f t="shared" si="87"/>
        <v>0</v>
      </c>
      <c r="AD301" s="411">
        <f t="shared" si="87"/>
        <v>0</v>
      </c>
      <c r="AE301" s="411">
        <f t="shared" si="87"/>
        <v>0</v>
      </c>
      <c r="AF301" s="411">
        <f t="shared" si="87"/>
        <v>0</v>
      </c>
      <c r="AG301" s="411">
        <f t="shared" si="87"/>
        <v>0</v>
      </c>
      <c r="AH301" s="411">
        <f t="shared" si="87"/>
        <v>0</v>
      </c>
      <c r="AI301" s="411">
        <f t="shared" si="87"/>
        <v>0</v>
      </c>
      <c r="AJ301" s="411">
        <f t="shared" si="87"/>
        <v>0</v>
      </c>
      <c r="AK301" s="411">
        <f t="shared" si="87"/>
        <v>0</v>
      </c>
      <c r="AL301" s="411">
        <f t="shared" si="87"/>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v>1</v>
      </c>
      <c r="Z303" s="410"/>
      <c r="AA303" s="410"/>
      <c r="AB303" s="410"/>
      <c r="AC303" s="410"/>
      <c r="AD303" s="410"/>
      <c r="AE303" s="410"/>
      <c r="AF303" s="410"/>
      <c r="AG303" s="410"/>
      <c r="AH303" s="410"/>
      <c r="AI303" s="410"/>
      <c r="AJ303" s="410"/>
      <c r="AK303" s="410"/>
      <c r="AL303" s="410"/>
      <c r="AM303" s="296">
        <f>SUM(Y303:AL303)</f>
        <v>1</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1</v>
      </c>
      <c r="Z304" s="411">
        <f>Z303</f>
        <v>0</v>
      </c>
      <c r="AA304" s="411">
        <f t="shared" ref="AA304:AL304" si="88">AA303</f>
        <v>0</v>
      </c>
      <c r="AB304" s="411">
        <f t="shared" si="88"/>
        <v>0</v>
      </c>
      <c r="AC304" s="411">
        <f t="shared" si="88"/>
        <v>0</v>
      </c>
      <c r="AD304" s="411">
        <f t="shared" si="88"/>
        <v>0</v>
      </c>
      <c r="AE304" s="411">
        <f t="shared" si="88"/>
        <v>0</v>
      </c>
      <c r="AF304" s="411">
        <f t="shared" si="88"/>
        <v>0</v>
      </c>
      <c r="AG304" s="411">
        <f t="shared" si="88"/>
        <v>0</v>
      </c>
      <c r="AH304" s="411">
        <f t="shared" si="88"/>
        <v>0</v>
      </c>
      <c r="AI304" s="411">
        <f t="shared" si="88"/>
        <v>0</v>
      </c>
      <c r="AJ304" s="411">
        <f t="shared" si="88"/>
        <v>0</v>
      </c>
      <c r="AK304" s="411">
        <f t="shared" si="88"/>
        <v>0</v>
      </c>
      <c r="AL304" s="411">
        <f t="shared" si="88"/>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f>+'7.  Persistence Report'!AS70</f>
        <v>3750879.8904593899</v>
      </c>
      <c r="E307" s="295">
        <f>+'7.  Persistence Report'!AT70</f>
        <v>3708900.4321034201</v>
      </c>
      <c r="F307" s="295">
        <f>+'7.  Persistence Report'!AU70</f>
        <v>3708900.4321034201</v>
      </c>
      <c r="G307" s="295">
        <f>+'7.  Persistence Report'!AV70</f>
        <v>3708900.4321034201</v>
      </c>
      <c r="H307" s="295">
        <f>+'7.  Persistence Report'!AW70</f>
        <v>3557668.0848874901</v>
      </c>
      <c r="I307" s="295">
        <f>+'7.  Persistence Report'!AX70</f>
        <v>3478536.7439360302</v>
      </c>
      <c r="J307" s="295">
        <f>+'7.  Persistence Report'!AY70</f>
        <v>3478536.7439360302</v>
      </c>
      <c r="K307" s="295">
        <f>+'7.  Persistence Report'!AZ70</f>
        <v>3476219.9686537199</v>
      </c>
      <c r="L307" s="295">
        <f>+'7.  Persistence Report'!BA70</f>
        <v>3402664.8960621799</v>
      </c>
      <c r="M307" s="295">
        <f>+'7.  Persistence Report'!BB70</f>
        <v>2893058.9946702202</v>
      </c>
      <c r="N307" s="295">
        <v>12</v>
      </c>
      <c r="O307" s="295">
        <f>+'7.  Persistence Report'!N70</f>
        <v>910.73324238600003</v>
      </c>
      <c r="P307" s="295">
        <f>+'7.  Persistence Report'!O70</f>
        <v>897.23053817100003</v>
      </c>
      <c r="Q307" s="295">
        <f>+'7.  Persistence Report'!P70</f>
        <v>897.23053817100003</v>
      </c>
      <c r="R307" s="295">
        <f>+'7.  Persistence Report'!Q70</f>
        <v>897.23053817100003</v>
      </c>
      <c r="S307" s="295">
        <f>+'7.  Persistence Report'!R70</f>
        <v>848.81978802799995</v>
      </c>
      <c r="T307" s="295">
        <f>+'7.  Persistence Report'!S70</f>
        <v>828.65830773699997</v>
      </c>
      <c r="U307" s="295">
        <f>+'7.  Persistence Report'!T70</f>
        <v>828.65830773699997</v>
      </c>
      <c r="V307" s="295">
        <f>+'7.  Persistence Report'!U70</f>
        <v>828.59930884400001</v>
      </c>
      <c r="W307" s="295">
        <f>+'7.  Persistence Report'!V70</f>
        <v>807.95863143099996</v>
      </c>
      <c r="X307" s="295">
        <f>+'7.  Persistence Report'!W70</f>
        <v>682.45063871900004</v>
      </c>
      <c r="Y307" s="415"/>
      <c r="Z307" s="415">
        <v>0.10320146478372504</v>
      </c>
      <c r="AA307" s="415">
        <v>0.89381348107109881</v>
      </c>
      <c r="AB307" s="503"/>
      <c r="AC307" s="415"/>
      <c r="AD307" s="415"/>
      <c r="AE307" s="415"/>
      <c r="AF307" s="415"/>
      <c r="AG307" s="415"/>
      <c r="AH307" s="415"/>
      <c r="AI307" s="415"/>
      <c r="AJ307" s="415"/>
      <c r="AK307" s="415"/>
      <c r="AL307" s="415"/>
      <c r="AM307" s="296">
        <f>SUM(Y307:AL307)</f>
        <v>0.99701494585482386</v>
      </c>
    </row>
    <row r="308" spans="1:39" ht="15" outlineLevel="1">
      <c r="B308" s="294" t="s">
        <v>249</v>
      </c>
      <c r="C308" s="291" t="s">
        <v>163</v>
      </c>
      <c r="D308" s="295">
        <f>+'7.  Persistence Report'!AS110</f>
        <v>1127716.5109999999</v>
      </c>
      <c r="E308" s="295">
        <f>+'7.  Persistence Report'!AT110</f>
        <v>1121204.5060000001</v>
      </c>
      <c r="F308" s="295">
        <f>+'7.  Persistence Report'!AU110</f>
        <v>1120871.3160000001</v>
      </c>
      <c r="G308" s="295">
        <f>+'7.  Persistence Report'!AV110</f>
        <v>1120871.3160000001</v>
      </c>
      <c r="H308" s="295">
        <f>+'7.  Persistence Report'!AW110</f>
        <v>1120084.22</v>
      </c>
      <c r="I308" s="295">
        <f>+'7.  Persistence Report'!AX110</f>
        <v>1101223.6869999999</v>
      </c>
      <c r="J308" s="295">
        <f>+'7.  Persistence Report'!AY110</f>
        <v>1101223.6869999999</v>
      </c>
      <c r="K308" s="295">
        <f>+'7.  Persistence Report'!AZ110</f>
        <v>1099492.0549999999</v>
      </c>
      <c r="L308" s="295">
        <f>+'7.  Persistence Report'!BA110</f>
        <v>1071121.861</v>
      </c>
      <c r="M308" s="295">
        <f>+'7.  Persistence Report'!BB110</f>
        <v>933633.17870000005</v>
      </c>
      <c r="N308" s="295">
        <f>N307</f>
        <v>12</v>
      </c>
      <c r="O308" s="295">
        <f>+'7.  Persistence Report'!N110</f>
        <v>158.80442300000001</v>
      </c>
      <c r="P308" s="295">
        <f>+'7.  Persistence Report'!O110</f>
        <v>157.18614049999999</v>
      </c>
      <c r="Q308" s="295">
        <f>+'7.  Persistence Report'!P110</f>
        <v>157.09049200000001</v>
      </c>
      <c r="R308" s="295">
        <f>+'7.  Persistence Report'!Q110</f>
        <v>157.09049200000001</v>
      </c>
      <c r="S308" s="295">
        <f>+'7.  Persistence Report'!R110</f>
        <v>156.8645415</v>
      </c>
      <c r="T308" s="295">
        <f>+'7.  Persistence Report'!S110</f>
        <v>154.59364099999999</v>
      </c>
      <c r="U308" s="295">
        <f>+'7.  Persistence Report'!T110</f>
        <v>154.59364099999999</v>
      </c>
      <c r="V308" s="295">
        <f>+'7.  Persistence Report'!U110</f>
        <v>154.59364099999999</v>
      </c>
      <c r="W308" s="295">
        <f>+'7.  Persistence Report'!V110</f>
        <v>147.94953559999999</v>
      </c>
      <c r="X308" s="295">
        <f>+'7.  Persistence Report'!W110</f>
        <v>131.39522550000001</v>
      </c>
      <c r="Y308" s="411">
        <f>Y307</f>
        <v>0</v>
      </c>
      <c r="Z308" s="411">
        <f>Z307</f>
        <v>0.10320146478372504</v>
      </c>
      <c r="AA308" s="411">
        <f t="shared" ref="AA308:AL308" si="89">AA307</f>
        <v>0.89381348107109881</v>
      </c>
      <c r="AB308" s="411">
        <f t="shared" si="89"/>
        <v>0</v>
      </c>
      <c r="AC308" s="411">
        <f t="shared" si="89"/>
        <v>0</v>
      </c>
      <c r="AD308" s="411">
        <f t="shared" si="89"/>
        <v>0</v>
      </c>
      <c r="AE308" s="411">
        <f t="shared" si="89"/>
        <v>0</v>
      </c>
      <c r="AF308" s="411">
        <f t="shared" si="89"/>
        <v>0</v>
      </c>
      <c r="AG308" s="411">
        <f t="shared" si="89"/>
        <v>0</v>
      </c>
      <c r="AH308" s="411">
        <f t="shared" si="89"/>
        <v>0</v>
      </c>
      <c r="AI308" s="411">
        <f t="shared" si="89"/>
        <v>0</v>
      </c>
      <c r="AJ308" s="411">
        <f t="shared" si="89"/>
        <v>0</v>
      </c>
      <c r="AK308" s="411">
        <f t="shared" si="89"/>
        <v>0</v>
      </c>
      <c r="AL308" s="411">
        <f t="shared" si="89"/>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f>+'7.  Persistence Report'!AS71</f>
        <v>104958.73816425601</v>
      </c>
      <c r="E310" s="295">
        <f>+'7.  Persistence Report'!AT71</f>
        <v>104958.73816425601</v>
      </c>
      <c r="F310" s="295">
        <f>+'7.  Persistence Report'!AU71</f>
        <v>104958.73816425601</v>
      </c>
      <c r="G310" s="295">
        <f>+'7.  Persistence Report'!AV71</f>
        <v>104123.28422163099</v>
      </c>
      <c r="H310" s="295">
        <f>+'7.  Persistence Report'!AW71</f>
        <v>86540.521033960002</v>
      </c>
      <c r="I310" s="295">
        <f>+'7.  Persistence Report'!AX71</f>
        <v>86540.521033960002</v>
      </c>
      <c r="J310" s="295">
        <f>+'7.  Persistence Report'!AY71</f>
        <v>86540.521033960002</v>
      </c>
      <c r="K310" s="295">
        <f>+'7.  Persistence Report'!AZ71</f>
        <v>86540.521033960002</v>
      </c>
      <c r="L310" s="295">
        <f>+'7.  Persistence Report'!BA71</f>
        <v>86540.521033960002</v>
      </c>
      <c r="M310" s="295">
        <f>+'7.  Persistence Report'!BB71</f>
        <v>86540.521033960002</v>
      </c>
      <c r="N310" s="295">
        <v>12</v>
      </c>
      <c r="O310" s="295">
        <f>+'7.  Persistence Report'!N71</f>
        <v>30.834787971000001</v>
      </c>
      <c r="P310" s="295">
        <f>+'7.  Persistence Report'!O71</f>
        <v>30.834787971000001</v>
      </c>
      <c r="Q310" s="295">
        <f>+'7.  Persistence Report'!P71</f>
        <v>30.834787971000001</v>
      </c>
      <c r="R310" s="295">
        <f>+'7.  Persistence Report'!Q71</f>
        <v>30.61798267</v>
      </c>
      <c r="S310" s="295">
        <f>+'7.  Persistence Report'!R71</f>
        <v>25.079452923000002</v>
      </c>
      <c r="T310" s="295">
        <f>+'7.  Persistence Report'!S71</f>
        <v>25.079452923000002</v>
      </c>
      <c r="U310" s="295">
        <f>+'7.  Persistence Report'!T71</f>
        <v>25.079452923000002</v>
      </c>
      <c r="V310" s="295">
        <f>+'7.  Persistence Report'!U71</f>
        <v>25.079452923000002</v>
      </c>
      <c r="W310" s="295">
        <f>+'7.  Persistence Report'!V71</f>
        <v>25.079452923000002</v>
      </c>
      <c r="X310" s="295">
        <f>+'7.  Persistence Report'!W71</f>
        <v>25.079452923000002</v>
      </c>
      <c r="Y310" s="415"/>
      <c r="Z310" s="415">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f>+'7.  Persistence Report'!AS100</f>
        <v>14282.023370000001</v>
      </c>
      <c r="E311" s="295">
        <f>+'7.  Persistence Report'!AT100</f>
        <v>14282.023370000001</v>
      </c>
      <c r="F311" s="295">
        <f>+'7.  Persistence Report'!AU100</f>
        <v>14282.023370000001</v>
      </c>
      <c r="G311" s="295">
        <f>+'7.  Persistence Report'!AV100</f>
        <v>4804.8812770000004</v>
      </c>
      <c r="H311" s="295">
        <f>+'7.  Persistence Report'!AW100</f>
        <v>1233.60194</v>
      </c>
      <c r="I311" s="295">
        <f>+'7.  Persistence Report'!AX100</f>
        <v>1233.60194</v>
      </c>
      <c r="J311" s="295">
        <f>+'7.  Persistence Report'!AY100</f>
        <v>1233.60194</v>
      </c>
      <c r="K311" s="295">
        <f>+'7.  Persistence Report'!AZ100</f>
        <v>1233.60194</v>
      </c>
      <c r="L311" s="295">
        <f>+'7.  Persistence Report'!BA100</f>
        <v>1233.60194</v>
      </c>
      <c r="M311" s="295">
        <f>+'7.  Persistence Report'!BB100</f>
        <v>1233.60194</v>
      </c>
      <c r="N311" s="295">
        <f>N310</f>
        <v>12</v>
      </c>
      <c r="O311" s="295">
        <f>+'7.  Persistence Report'!N100</f>
        <v>3.2490042629999998</v>
      </c>
      <c r="P311" s="295">
        <f>+'7.  Persistence Report'!O100</f>
        <v>3.2490042629999998</v>
      </c>
      <c r="Q311" s="295">
        <f>+'7.  Persistence Report'!P100</f>
        <v>3.2490042629999998</v>
      </c>
      <c r="R311" s="295">
        <f>+'7.  Persistence Report'!Q100</f>
        <v>1.3192833209999999</v>
      </c>
      <c r="S311" s="295">
        <f>+'7.  Persistence Report'!R100</f>
        <v>0.350578785</v>
      </c>
      <c r="T311" s="295">
        <f>+'7.  Persistence Report'!S100</f>
        <v>0.350578785</v>
      </c>
      <c r="U311" s="295">
        <f>+'7.  Persistence Report'!T100</f>
        <v>0.350578785</v>
      </c>
      <c r="V311" s="295">
        <f>+'7.  Persistence Report'!U100</f>
        <v>0.350578785</v>
      </c>
      <c r="W311" s="295">
        <f>+'7.  Persistence Report'!V100</f>
        <v>0.350578785</v>
      </c>
      <c r="X311" s="295">
        <f>+'7.  Persistence Report'!W100</f>
        <v>0.350578785</v>
      </c>
      <c r="Y311" s="411">
        <f>Y310</f>
        <v>0</v>
      </c>
      <c r="Z311" s="411">
        <f>Z310</f>
        <v>1</v>
      </c>
      <c r="AA311" s="411">
        <f t="shared" ref="AA311:AL311" si="90">AA310</f>
        <v>0</v>
      </c>
      <c r="AB311" s="411">
        <f t="shared" si="90"/>
        <v>0</v>
      </c>
      <c r="AC311" s="411">
        <f t="shared" si="90"/>
        <v>0</v>
      </c>
      <c r="AD311" s="411">
        <f t="shared" si="90"/>
        <v>0</v>
      </c>
      <c r="AE311" s="411">
        <f t="shared" si="90"/>
        <v>0</v>
      </c>
      <c r="AF311" s="411">
        <f t="shared" si="90"/>
        <v>0</v>
      </c>
      <c r="AG311" s="411">
        <f t="shared" si="90"/>
        <v>0</v>
      </c>
      <c r="AH311" s="411">
        <f t="shared" si="90"/>
        <v>0</v>
      </c>
      <c r="AI311" s="411">
        <f t="shared" si="90"/>
        <v>0</v>
      </c>
      <c r="AJ311" s="411">
        <f t="shared" si="90"/>
        <v>0</v>
      </c>
      <c r="AK311" s="411">
        <f t="shared" si="90"/>
        <v>0</v>
      </c>
      <c r="AL311" s="411">
        <f t="shared" si="90"/>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91">AA313</f>
        <v>0</v>
      </c>
      <c r="AB314" s="411">
        <f t="shared" si="91"/>
        <v>0</v>
      </c>
      <c r="AC314" s="411">
        <f t="shared" si="91"/>
        <v>0</v>
      </c>
      <c r="AD314" s="411">
        <f t="shared" si="91"/>
        <v>0</v>
      </c>
      <c r="AE314" s="411">
        <f t="shared" si="91"/>
        <v>0</v>
      </c>
      <c r="AF314" s="411">
        <f t="shared" si="91"/>
        <v>0</v>
      </c>
      <c r="AG314" s="411">
        <f t="shared" si="91"/>
        <v>0</v>
      </c>
      <c r="AH314" s="411">
        <f t="shared" si="91"/>
        <v>0</v>
      </c>
      <c r="AI314" s="411">
        <f t="shared" si="91"/>
        <v>0</v>
      </c>
      <c r="AJ314" s="411">
        <f t="shared" si="91"/>
        <v>0</v>
      </c>
      <c r="AK314" s="411">
        <f t="shared" si="91"/>
        <v>0</v>
      </c>
      <c r="AL314" s="411">
        <f t="shared" si="91"/>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v>1</v>
      </c>
      <c r="AB316" s="415"/>
      <c r="AC316" s="415"/>
      <c r="AD316" s="415"/>
      <c r="AE316" s="415"/>
      <c r="AF316" s="415"/>
      <c r="AG316" s="415"/>
      <c r="AH316" s="415"/>
      <c r="AI316" s="415"/>
      <c r="AJ316" s="415"/>
      <c r="AK316" s="415"/>
      <c r="AL316" s="415"/>
      <c r="AM316" s="296">
        <f>SUM(Y316:AL316)</f>
        <v>1</v>
      </c>
    </row>
    <row r="317" spans="1:39" ht="15" outlineLevel="1">
      <c r="B317" s="294" t="s">
        <v>249</v>
      </c>
      <c r="C317" s="291" t="s">
        <v>163</v>
      </c>
      <c r="D317" s="295">
        <f>+'7.  Persistence Report'!AS108</f>
        <v>390891.44709999999</v>
      </c>
      <c r="E317" s="295">
        <f>+'7.  Persistence Report'!AT108</f>
        <v>390891.44709999999</v>
      </c>
      <c r="F317" s="295">
        <f>+'7.  Persistence Report'!AU108</f>
        <v>390891.44709999999</v>
      </c>
      <c r="G317" s="295">
        <f>+'7.  Persistence Report'!AV108</f>
        <v>390891.44709999999</v>
      </c>
      <c r="H317" s="295">
        <f>+'7.  Persistence Report'!AW108</f>
        <v>390891.44709999999</v>
      </c>
      <c r="I317" s="295">
        <f>+'7.  Persistence Report'!AX108</f>
        <v>390891.44709999999</v>
      </c>
      <c r="J317" s="295">
        <f>+'7.  Persistence Report'!AY108</f>
        <v>390891.44709999999</v>
      </c>
      <c r="K317" s="295">
        <f>+'7.  Persistence Report'!AZ108</f>
        <v>390891.44709999999</v>
      </c>
      <c r="L317" s="295">
        <f>+'7.  Persistence Report'!BA108</f>
        <v>390891.44709999999</v>
      </c>
      <c r="M317" s="295">
        <f>+'7.  Persistence Report'!BB108</f>
        <v>390891.44709999999</v>
      </c>
      <c r="N317" s="295">
        <f>N316</f>
        <v>12</v>
      </c>
      <c r="O317" s="295">
        <f>+'7.  Persistence Report'!N108</f>
        <v>69.312791660000002</v>
      </c>
      <c r="P317" s="295">
        <f>+'7.  Persistence Report'!O108</f>
        <v>69.312791660000002</v>
      </c>
      <c r="Q317" s="295">
        <f>+'7.  Persistence Report'!P108</f>
        <v>69.312791660000002</v>
      </c>
      <c r="R317" s="295">
        <f>+'7.  Persistence Report'!Q108</f>
        <v>69.312791660000002</v>
      </c>
      <c r="S317" s="295">
        <f>+'7.  Persistence Report'!R108</f>
        <v>69.312791660000002</v>
      </c>
      <c r="T317" s="295">
        <f>+'7.  Persistence Report'!S108</f>
        <v>69.312791660000002</v>
      </c>
      <c r="U317" s="295">
        <f>+'7.  Persistence Report'!T108</f>
        <v>69.312791660000002</v>
      </c>
      <c r="V317" s="295">
        <f>+'7.  Persistence Report'!U108</f>
        <v>69.312791660000002</v>
      </c>
      <c r="W317" s="295">
        <f>+'7.  Persistence Report'!V108</f>
        <v>69.312791660000002</v>
      </c>
      <c r="X317" s="295">
        <f>+'7.  Persistence Report'!W108</f>
        <v>69.312791660000002</v>
      </c>
      <c r="Y317" s="411">
        <f>Y316</f>
        <v>0</v>
      </c>
      <c r="Z317" s="411">
        <f>Z316</f>
        <v>0</v>
      </c>
      <c r="AA317" s="411">
        <f t="shared" ref="AA317:AL317" si="92">AA316</f>
        <v>1</v>
      </c>
      <c r="AB317" s="411">
        <f t="shared" si="92"/>
        <v>0</v>
      </c>
      <c r="AC317" s="411">
        <f t="shared" si="92"/>
        <v>0</v>
      </c>
      <c r="AD317" s="411">
        <f t="shared" si="92"/>
        <v>0</v>
      </c>
      <c r="AE317" s="411">
        <f t="shared" si="92"/>
        <v>0</v>
      </c>
      <c r="AF317" s="411">
        <f t="shared" si="92"/>
        <v>0</v>
      </c>
      <c r="AG317" s="411">
        <f t="shared" si="92"/>
        <v>0</v>
      </c>
      <c r="AH317" s="411">
        <f t="shared" si="92"/>
        <v>0</v>
      </c>
      <c r="AI317" s="411">
        <f t="shared" si="92"/>
        <v>0</v>
      </c>
      <c r="AJ317" s="411">
        <f t="shared" si="92"/>
        <v>0</v>
      </c>
      <c r="AK317" s="411">
        <f t="shared" si="92"/>
        <v>0</v>
      </c>
      <c r="AL317" s="411">
        <f t="shared" si="92"/>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f>+'7.  Persistence Report'!AS65</f>
        <v>1550424.56950318</v>
      </c>
      <c r="E319" s="295">
        <f>+'7.  Persistence Report'!AT65</f>
        <v>1550424.56950318</v>
      </c>
      <c r="F319" s="295">
        <f>+'7.  Persistence Report'!AU65</f>
        <v>1550424.56950318</v>
      </c>
      <c r="G319" s="295">
        <f>+'7.  Persistence Report'!AV65</f>
        <v>1550424.56950318</v>
      </c>
      <c r="H319" s="295">
        <f>+'7.  Persistence Report'!AW65</f>
        <v>0</v>
      </c>
      <c r="I319" s="295">
        <f>+'7.  Persistence Report'!AX65</f>
        <v>0</v>
      </c>
      <c r="J319" s="295">
        <f>+'7.  Persistence Report'!AY65</f>
        <v>0</v>
      </c>
      <c r="K319" s="295">
        <f>+'7.  Persistence Report'!AZ65</f>
        <v>0</v>
      </c>
      <c r="L319" s="295">
        <f>+'7.  Persistence Report'!BA65</f>
        <v>0</v>
      </c>
      <c r="M319" s="295">
        <f>+'7.  Persistence Report'!BB65</f>
        <v>0</v>
      </c>
      <c r="N319" s="295">
        <v>12</v>
      </c>
      <c r="O319" s="295">
        <f>+'7.  Persistence Report'!N65</f>
        <v>282.00565192900001</v>
      </c>
      <c r="P319" s="295">
        <f>+'7.  Persistence Report'!O65</f>
        <v>282.00565192900001</v>
      </c>
      <c r="Q319" s="295">
        <f>+'7.  Persistence Report'!P65</f>
        <v>282.00565192900001</v>
      </c>
      <c r="R319" s="295">
        <f>+'7.  Persistence Report'!Q65</f>
        <v>282.00565192900001</v>
      </c>
      <c r="S319" s="295">
        <f>+'7.  Persistence Report'!R65</f>
        <v>0</v>
      </c>
      <c r="T319" s="295">
        <f>+'7.  Persistence Report'!S65</f>
        <v>0</v>
      </c>
      <c r="U319" s="295">
        <f>+'7.  Persistence Report'!T65</f>
        <v>0</v>
      </c>
      <c r="V319" s="295">
        <f>+'7.  Persistence Report'!U65</f>
        <v>0</v>
      </c>
      <c r="W319" s="295">
        <f>+'7.  Persistence Report'!V65</f>
        <v>0</v>
      </c>
      <c r="X319" s="295">
        <f>+'7.  Persistence Report'!W65</f>
        <v>0</v>
      </c>
      <c r="Y319" s="415"/>
      <c r="Z319" s="415">
        <v>0.2</v>
      </c>
      <c r="AA319" s="415">
        <v>0.8</v>
      </c>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295">
        <f>+'7.  Persistence Report'!AS105+'7.  Persistence Report'!AS106</f>
        <v>340408.64323700004</v>
      </c>
      <c r="E320" s="295">
        <f>+'7.  Persistence Report'!AT105+'7.  Persistence Report'!AT106</f>
        <v>340408.64323700004</v>
      </c>
      <c r="F320" s="295">
        <f>+'7.  Persistence Report'!AU105+'7.  Persistence Report'!AU106</f>
        <v>340408.64323700004</v>
      </c>
      <c r="G320" s="295">
        <f>+'7.  Persistence Report'!AV105+'7.  Persistence Report'!AV106</f>
        <v>340408.64323700004</v>
      </c>
      <c r="H320" s="295">
        <f>+'7.  Persistence Report'!AW105+'7.  Persistence Report'!AW106</f>
        <v>0</v>
      </c>
      <c r="I320" s="295">
        <f>+'7.  Persistence Report'!AX105+'7.  Persistence Report'!AX106</f>
        <v>0</v>
      </c>
      <c r="J320" s="295">
        <f>+'7.  Persistence Report'!AY105+'7.  Persistence Report'!AY106</f>
        <v>0</v>
      </c>
      <c r="K320" s="295">
        <f>+'7.  Persistence Report'!AZ105+'7.  Persistence Report'!AZ106</f>
        <v>0</v>
      </c>
      <c r="L320" s="295">
        <f>+'7.  Persistence Report'!BA105+'7.  Persistence Report'!BA106</f>
        <v>0</v>
      </c>
      <c r="M320" s="295">
        <f>+'7.  Persistence Report'!BB105+'7.  Persistence Report'!BB106</f>
        <v>0</v>
      </c>
      <c r="N320" s="295">
        <f>N319</f>
        <v>12</v>
      </c>
      <c r="O320" s="295">
        <f>+'7.  Persistence Report'!N105+'7.  Persistence Report'!N106</f>
        <v>61.916692535999999</v>
      </c>
      <c r="P320" s="295">
        <f>+'7.  Persistence Report'!O105+'7.  Persistence Report'!O106</f>
        <v>61.916692535999999</v>
      </c>
      <c r="Q320" s="295">
        <f>+'7.  Persistence Report'!P105+'7.  Persistence Report'!P106</f>
        <v>61.916692535999999</v>
      </c>
      <c r="R320" s="295">
        <f>+'7.  Persistence Report'!Q105+'7.  Persistence Report'!Q106</f>
        <v>61.916692535999999</v>
      </c>
      <c r="S320" s="295">
        <f>+'7.  Persistence Report'!R105+'7.  Persistence Report'!R106</f>
        <v>0</v>
      </c>
      <c r="T320" s="295">
        <f>+'7.  Persistence Report'!S105+'7.  Persistence Report'!S106</f>
        <v>0</v>
      </c>
      <c r="U320" s="295">
        <f>+'7.  Persistence Report'!T105+'7.  Persistence Report'!T106</f>
        <v>0</v>
      </c>
      <c r="V320" s="295">
        <f>+'7.  Persistence Report'!U105+'7.  Persistence Report'!U106</f>
        <v>0</v>
      </c>
      <c r="W320" s="295">
        <f>+'7.  Persistence Report'!V105+'7.  Persistence Report'!V106</f>
        <v>0</v>
      </c>
      <c r="X320" s="295">
        <f>+'7.  Persistence Report'!W105+'7.  Persistence Report'!W106</f>
        <v>0</v>
      </c>
      <c r="Y320" s="411">
        <f>Y319</f>
        <v>0</v>
      </c>
      <c r="Z320" s="411">
        <f>Z319</f>
        <v>0.2</v>
      </c>
      <c r="AA320" s="411">
        <f t="shared" ref="AA320:AL320" si="93">AA319</f>
        <v>0.8</v>
      </c>
      <c r="AB320" s="411">
        <f t="shared" si="93"/>
        <v>0</v>
      </c>
      <c r="AC320" s="411">
        <f t="shared" si="93"/>
        <v>0</v>
      </c>
      <c r="AD320" s="411">
        <f t="shared" si="93"/>
        <v>0</v>
      </c>
      <c r="AE320" s="411">
        <f t="shared" si="93"/>
        <v>0</v>
      </c>
      <c r="AF320" s="411">
        <f t="shared" si="93"/>
        <v>0</v>
      </c>
      <c r="AG320" s="411">
        <f t="shared" si="93"/>
        <v>0</v>
      </c>
      <c r="AH320" s="411">
        <f t="shared" si="93"/>
        <v>0</v>
      </c>
      <c r="AI320" s="411">
        <f t="shared" si="93"/>
        <v>0</v>
      </c>
      <c r="AJ320" s="411">
        <f t="shared" si="93"/>
        <v>0</v>
      </c>
      <c r="AK320" s="411">
        <f t="shared" si="93"/>
        <v>0</v>
      </c>
      <c r="AL320" s="411">
        <f t="shared" si="93"/>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f>+'7.  Persistence Report'!AS66</f>
        <v>380.73820000000001</v>
      </c>
      <c r="E322" s="295">
        <f>+'7.  Persistence Report'!AT66</f>
        <v>0</v>
      </c>
      <c r="F322" s="295">
        <f>+'7.  Persistence Report'!AU66</f>
        <v>0</v>
      </c>
      <c r="G322" s="295">
        <f>+'7.  Persistence Report'!AV66</f>
        <v>0</v>
      </c>
      <c r="H322" s="295">
        <f>+'7.  Persistence Report'!AW66</f>
        <v>0</v>
      </c>
      <c r="I322" s="295">
        <f>+'7.  Persistence Report'!AX66</f>
        <v>0</v>
      </c>
      <c r="J322" s="295">
        <f>+'7.  Persistence Report'!AY66</f>
        <v>0</v>
      </c>
      <c r="K322" s="295">
        <f>+'7.  Persistence Report'!AZ66</f>
        <v>0</v>
      </c>
      <c r="L322" s="295">
        <f>+'7.  Persistence Report'!BA66</f>
        <v>0</v>
      </c>
      <c r="M322" s="295">
        <f>+'7.  Persistence Report'!BB66</f>
        <v>0</v>
      </c>
      <c r="N322" s="291"/>
      <c r="O322" s="295">
        <f>+'7.  Persistence Report'!N66+'7.  Persistence Report'!N136</f>
        <v>22.33859</v>
      </c>
      <c r="P322" s="295">
        <f>+'7.  Persistence Report'!O66+'7.  Persistence Report'!O136</f>
        <v>162.9222</v>
      </c>
      <c r="Q322" s="295">
        <f>+'7.  Persistence Report'!P66+'7.  Persistence Report'!P136</f>
        <v>0</v>
      </c>
      <c r="R322" s="295">
        <f>+'7.  Persistence Report'!Q66+'7.  Persistence Report'!Q136</f>
        <v>0</v>
      </c>
      <c r="S322" s="295">
        <f>+'7.  Persistence Report'!R66+'7.  Persistence Report'!R136</f>
        <v>0</v>
      </c>
      <c r="T322" s="295">
        <f>+'7.  Persistence Report'!S66+'7.  Persistence Report'!S136</f>
        <v>0</v>
      </c>
      <c r="U322" s="295">
        <f>+'7.  Persistence Report'!T66+'7.  Persistence Report'!T136</f>
        <v>0</v>
      </c>
      <c r="V322" s="295">
        <f>+'7.  Persistence Report'!U66+'7.  Persistence Report'!U136</f>
        <v>0</v>
      </c>
      <c r="W322" s="295">
        <f>+'7.  Persistence Report'!V66+'7.  Persistence Report'!V136</f>
        <v>0</v>
      </c>
      <c r="X322" s="295">
        <f>+'7.  Persistence Report'!W66+'7.  Persistence Report'!W136</f>
        <v>0</v>
      </c>
      <c r="Y322" s="415"/>
      <c r="Z322" s="415">
        <v>1</v>
      </c>
      <c r="AA322" s="415"/>
      <c r="AB322" s="415"/>
      <c r="AC322" s="415"/>
      <c r="AD322" s="415"/>
      <c r="AE322" s="415"/>
      <c r="AF322" s="415"/>
      <c r="AG322" s="415"/>
      <c r="AH322" s="415"/>
      <c r="AI322" s="415"/>
      <c r="AJ322" s="415"/>
      <c r="AK322" s="415"/>
      <c r="AL322" s="415"/>
      <c r="AM322" s="296">
        <f>SUM(Y322:AL322)</f>
        <v>1</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1</v>
      </c>
      <c r="AA323" s="411">
        <f t="shared" ref="AA323:AL323" si="94">AA322</f>
        <v>0</v>
      </c>
      <c r="AB323" s="411">
        <f t="shared" si="94"/>
        <v>0</v>
      </c>
      <c r="AC323" s="411">
        <f t="shared" si="94"/>
        <v>0</v>
      </c>
      <c r="AD323" s="411">
        <f t="shared" si="94"/>
        <v>0</v>
      </c>
      <c r="AE323" s="411">
        <f t="shared" si="94"/>
        <v>0</v>
      </c>
      <c r="AF323" s="411">
        <f t="shared" si="94"/>
        <v>0</v>
      </c>
      <c r="AG323" s="411">
        <f t="shared" si="94"/>
        <v>0</v>
      </c>
      <c r="AH323" s="411">
        <f t="shared" si="94"/>
        <v>0</v>
      </c>
      <c r="AI323" s="411">
        <f t="shared" si="94"/>
        <v>0</v>
      </c>
      <c r="AJ323" s="411">
        <f t="shared" si="94"/>
        <v>0</v>
      </c>
      <c r="AK323" s="411">
        <f t="shared" si="94"/>
        <v>0</v>
      </c>
      <c r="AL323" s="411">
        <f t="shared" si="94"/>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f>+'7.  Persistence Report'!N67</f>
        <v>189.44</v>
      </c>
      <c r="P325" s="295">
        <f>+'7.  Persistence Report'!O67</f>
        <v>0</v>
      </c>
      <c r="Q325" s="295">
        <f>+'7.  Persistence Report'!P67</f>
        <v>0</v>
      </c>
      <c r="R325" s="295">
        <f>+'7.  Persistence Report'!Q67</f>
        <v>0</v>
      </c>
      <c r="S325" s="295">
        <f>+'7.  Persistence Report'!R67</f>
        <v>0</v>
      </c>
      <c r="T325" s="295">
        <f>+'7.  Persistence Report'!S67</f>
        <v>0</v>
      </c>
      <c r="U325" s="295">
        <f>+'7.  Persistence Report'!T67</f>
        <v>0</v>
      </c>
      <c r="V325" s="295">
        <f>+'7.  Persistence Report'!U67</f>
        <v>0</v>
      </c>
      <c r="W325" s="295">
        <f>+'7.  Persistence Report'!V67</f>
        <v>0</v>
      </c>
      <c r="X325" s="295">
        <f>+'7.  Persistence Report'!W67</f>
        <v>0</v>
      </c>
      <c r="Y325" s="415"/>
      <c r="Z325" s="415">
        <v>1</v>
      </c>
      <c r="AA325" s="415"/>
      <c r="AB325" s="415"/>
      <c r="AC325" s="415"/>
      <c r="AD325" s="415"/>
      <c r="AE325" s="415"/>
      <c r="AF325" s="415"/>
      <c r="AG325" s="415"/>
      <c r="AH325" s="415"/>
      <c r="AI325" s="415"/>
      <c r="AJ325" s="415"/>
      <c r="AK325" s="415"/>
      <c r="AL325" s="415"/>
      <c r="AM325" s="296">
        <f>SUM(Y325:AL325)</f>
        <v>1</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1</v>
      </c>
      <c r="AA326" s="411">
        <f t="shared" ref="AA326:AL326" si="95">AA325</f>
        <v>0</v>
      </c>
      <c r="AB326" s="411">
        <f t="shared" si="95"/>
        <v>0</v>
      </c>
      <c r="AC326" s="411">
        <f t="shared" si="95"/>
        <v>0</v>
      </c>
      <c r="AD326" s="411">
        <f t="shared" si="95"/>
        <v>0</v>
      </c>
      <c r="AE326" s="411">
        <f t="shared" si="95"/>
        <v>0</v>
      </c>
      <c r="AF326" s="411">
        <f t="shared" si="95"/>
        <v>0</v>
      </c>
      <c r="AG326" s="411">
        <f t="shared" si="95"/>
        <v>0</v>
      </c>
      <c r="AH326" s="411">
        <f t="shared" si="95"/>
        <v>0</v>
      </c>
      <c r="AI326" s="411">
        <f t="shared" si="95"/>
        <v>0</v>
      </c>
      <c r="AJ326" s="411">
        <f t="shared" si="95"/>
        <v>0</v>
      </c>
      <c r="AK326" s="411">
        <f t="shared" si="95"/>
        <v>0</v>
      </c>
      <c r="AL326" s="411">
        <f t="shared" si="95"/>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f>+'7.  Persistence Report'!AS92</f>
        <v>-3443.8939999999998</v>
      </c>
      <c r="E328" s="295">
        <f>+'7.  Persistence Report'!AT92</f>
        <v>0</v>
      </c>
      <c r="F328" s="295">
        <f>+'7.  Persistence Report'!AU92</f>
        <v>0</v>
      </c>
      <c r="G328" s="295">
        <f>+'7.  Persistence Report'!AV92</f>
        <v>0</v>
      </c>
      <c r="H328" s="295">
        <f>+'7.  Persistence Report'!AW92</f>
        <v>0</v>
      </c>
      <c r="I328" s="295">
        <f>+'7.  Persistence Report'!AX92</f>
        <v>0</v>
      </c>
      <c r="J328" s="295">
        <f>+'7.  Persistence Report'!AY92</f>
        <v>0</v>
      </c>
      <c r="K328" s="295">
        <f>+'7.  Persistence Report'!AZ92</f>
        <v>0</v>
      </c>
      <c r="L328" s="295">
        <f>+'7.  Persistence Report'!BA92</f>
        <v>0</v>
      </c>
      <c r="M328" s="295">
        <f>+'7.  Persistence Report'!BB92</f>
        <v>0</v>
      </c>
      <c r="N328" s="291"/>
      <c r="O328" s="295">
        <f>+'7.  Persistence Report'!N92</f>
        <v>87.781019999999998</v>
      </c>
      <c r="P328" s="295">
        <f>+'7.  Persistence Report'!O92</f>
        <v>0</v>
      </c>
      <c r="Q328" s="295">
        <f>+'7.  Persistence Report'!P92</f>
        <v>0</v>
      </c>
      <c r="R328" s="295">
        <f>+'7.  Persistence Report'!Q92</f>
        <v>0</v>
      </c>
      <c r="S328" s="295">
        <f>+'7.  Persistence Report'!R92</f>
        <v>0</v>
      </c>
      <c r="T328" s="295">
        <f>+'7.  Persistence Report'!S92</f>
        <v>0</v>
      </c>
      <c r="U328" s="295">
        <f>+'7.  Persistence Report'!T92</f>
        <v>0</v>
      </c>
      <c r="V328" s="295">
        <f>+'7.  Persistence Report'!U92</f>
        <v>0</v>
      </c>
      <c r="W328" s="295">
        <f>+'7.  Persistence Report'!V92</f>
        <v>0</v>
      </c>
      <c r="X328" s="295">
        <f>+'7.  Persistence Report'!W92</f>
        <v>0</v>
      </c>
      <c r="Y328" s="415"/>
      <c r="Z328" s="415">
        <v>1</v>
      </c>
      <c r="AA328" s="415"/>
      <c r="AB328" s="415"/>
      <c r="AC328" s="415"/>
      <c r="AD328" s="415"/>
      <c r="AE328" s="415"/>
      <c r="AF328" s="415"/>
      <c r="AG328" s="415"/>
      <c r="AH328" s="415"/>
      <c r="AI328" s="415"/>
      <c r="AJ328" s="415"/>
      <c r="AK328" s="415"/>
      <c r="AL328" s="415"/>
      <c r="AM328" s="296">
        <f>SUM(Y328:AL328)</f>
        <v>1</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1</v>
      </c>
      <c r="AA329" s="411">
        <f t="shared" ref="AA329:AL329" si="96">AA328</f>
        <v>0</v>
      </c>
      <c r="AB329" s="411">
        <f t="shared" si="96"/>
        <v>0</v>
      </c>
      <c r="AC329" s="411">
        <f t="shared" si="96"/>
        <v>0</v>
      </c>
      <c r="AD329" s="411">
        <f t="shared" si="96"/>
        <v>0</v>
      </c>
      <c r="AE329" s="411">
        <f t="shared" si="96"/>
        <v>0</v>
      </c>
      <c r="AF329" s="411">
        <f t="shared" si="96"/>
        <v>0</v>
      </c>
      <c r="AG329" s="411">
        <f t="shared" si="96"/>
        <v>0</v>
      </c>
      <c r="AH329" s="411">
        <f t="shared" si="96"/>
        <v>0</v>
      </c>
      <c r="AI329" s="411">
        <f t="shared" si="96"/>
        <v>0</v>
      </c>
      <c r="AJ329" s="411">
        <f t="shared" si="96"/>
        <v>0</v>
      </c>
      <c r="AK329" s="411">
        <f t="shared" si="96"/>
        <v>0</v>
      </c>
      <c r="AL329" s="411">
        <f t="shared" si="96"/>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f>+'7.  Persistence Report'!AS89</f>
        <v>261789.85239852397</v>
      </c>
      <c r="E332" s="295">
        <f>+'7.  Persistence Report'!AT89</f>
        <v>261789.85239852397</v>
      </c>
      <c r="F332" s="295">
        <f>+'7.  Persistence Report'!AU89</f>
        <v>261789.85239852397</v>
      </c>
      <c r="G332" s="295">
        <f>+'7.  Persistence Report'!AV89</f>
        <v>261789.85239852397</v>
      </c>
      <c r="H332" s="295">
        <f>+'7.  Persistence Report'!AW89</f>
        <v>261789.85239852397</v>
      </c>
      <c r="I332" s="295">
        <f>+'7.  Persistence Report'!AX89</f>
        <v>261789.85239852397</v>
      </c>
      <c r="J332" s="295">
        <f>+'7.  Persistence Report'!AY89</f>
        <v>261789.85239852397</v>
      </c>
      <c r="K332" s="295">
        <f>+'7.  Persistence Report'!AZ89</f>
        <v>261789.85239852397</v>
      </c>
      <c r="L332" s="295">
        <f>+'7.  Persistence Report'!BA89</f>
        <v>261789.85239852397</v>
      </c>
      <c r="M332" s="295">
        <f>+'7.  Persistence Report'!BB89</f>
        <v>261789.85239852397</v>
      </c>
      <c r="N332" s="295">
        <v>12</v>
      </c>
      <c r="O332" s="295">
        <f>+'7.  Persistence Report'!N89</f>
        <v>26.684981685</v>
      </c>
      <c r="P332" s="295">
        <f>+'7.  Persistence Report'!O89</f>
        <v>26.684981685</v>
      </c>
      <c r="Q332" s="295">
        <f>+'7.  Persistence Report'!P89</f>
        <v>26.684981685</v>
      </c>
      <c r="R332" s="295">
        <f>+'7.  Persistence Report'!Q89</f>
        <v>26.684981685</v>
      </c>
      <c r="S332" s="295">
        <f>+'7.  Persistence Report'!R89</f>
        <v>26.684981685</v>
      </c>
      <c r="T332" s="295">
        <f>+'7.  Persistence Report'!S89</f>
        <v>26.684981685</v>
      </c>
      <c r="U332" s="295">
        <f>+'7.  Persistence Report'!T89</f>
        <v>26.684981685</v>
      </c>
      <c r="V332" s="295">
        <f>+'7.  Persistence Report'!U89</f>
        <v>26.684981685</v>
      </c>
      <c r="W332" s="295">
        <f>+'7.  Persistence Report'!V89</f>
        <v>26.684981685</v>
      </c>
      <c r="X332" s="295">
        <f>+'7.  Persistence Report'!W89</f>
        <v>26.684981685</v>
      </c>
      <c r="Y332" s="426"/>
      <c r="Z332" s="415"/>
      <c r="AA332" s="415">
        <v>1</v>
      </c>
      <c r="AB332" s="415"/>
      <c r="AC332" s="415"/>
      <c r="AD332" s="415"/>
      <c r="AE332" s="415"/>
      <c r="AF332" s="415"/>
      <c r="AG332" s="415"/>
      <c r="AH332" s="415"/>
      <c r="AI332" s="415"/>
      <c r="AJ332" s="415"/>
      <c r="AK332" s="415"/>
      <c r="AL332" s="415"/>
      <c r="AM332" s="296">
        <f>SUM(Y332:AL332)</f>
        <v>1</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7">AA332</f>
        <v>1</v>
      </c>
      <c r="AB333" s="411">
        <f t="shared" si="97"/>
        <v>0</v>
      </c>
      <c r="AC333" s="411">
        <f t="shared" si="97"/>
        <v>0</v>
      </c>
      <c r="AD333" s="411">
        <f t="shared" si="97"/>
        <v>0</v>
      </c>
      <c r="AE333" s="411">
        <f t="shared" si="97"/>
        <v>0</v>
      </c>
      <c r="AF333" s="411">
        <f t="shared" si="97"/>
        <v>0</v>
      </c>
      <c r="AG333" s="411">
        <f t="shared" si="97"/>
        <v>0</v>
      </c>
      <c r="AH333" s="411">
        <f t="shared" si="97"/>
        <v>0</v>
      </c>
      <c r="AI333" s="411">
        <f t="shared" si="97"/>
        <v>0</v>
      </c>
      <c r="AJ333" s="411">
        <f t="shared" si="97"/>
        <v>0</v>
      </c>
      <c r="AK333" s="411">
        <f t="shared" si="97"/>
        <v>0</v>
      </c>
      <c r="AL333" s="411">
        <f t="shared" si="97"/>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v>1</v>
      </c>
      <c r="AB335" s="415"/>
      <c r="AC335" s="415"/>
      <c r="AD335" s="415"/>
      <c r="AE335" s="415"/>
      <c r="AF335" s="415"/>
      <c r="AG335" s="415"/>
      <c r="AH335" s="415"/>
      <c r="AI335" s="415"/>
      <c r="AJ335" s="415"/>
      <c r="AK335" s="415"/>
      <c r="AL335" s="415"/>
      <c r="AM335" s="296">
        <f>SUM(Y335:AL335)</f>
        <v>1</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8">AA335</f>
        <v>1</v>
      </c>
      <c r="AB336" s="411">
        <f t="shared" si="98"/>
        <v>0</v>
      </c>
      <c r="AC336" s="411">
        <f t="shared" si="98"/>
        <v>0</v>
      </c>
      <c r="AD336" s="411">
        <f t="shared" si="98"/>
        <v>0</v>
      </c>
      <c r="AE336" s="411">
        <f t="shared" si="98"/>
        <v>0</v>
      </c>
      <c r="AF336" s="411">
        <f t="shared" si="98"/>
        <v>0</v>
      </c>
      <c r="AG336" s="411">
        <f t="shared" si="98"/>
        <v>0</v>
      </c>
      <c r="AH336" s="411">
        <f t="shared" si="98"/>
        <v>0</v>
      </c>
      <c r="AI336" s="411">
        <f t="shared" si="98"/>
        <v>0</v>
      </c>
      <c r="AJ336" s="411">
        <f t="shared" si="98"/>
        <v>0</v>
      </c>
      <c r="AK336" s="411">
        <f t="shared" si="98"/>
        <v>0</v>
      </c>
      <c r="AL336" s="411">
        <f t="shared" si="98"/>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v>1</v>
      </c>
      <c r="AB338" s="415"/>
      <c r="AC338" s="469"/>
      <c r="AD338" s="415"/>
      <c r="AE338" s="415"/>
      <c r="AF338" s="415"/>
      <c r="AG338" s="415"/>
      <c r="AH338" s="415"/>
      <c r="AI338" s="415"/>
      <c r="AJ338" s="415"/>
      <c r="AK338" s="415"/>
      <c r="AL338" s="415"/>
      <c r="AM338" s="296">
        <f>SUM(Y338:AL338)</f>
        <v>1</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9">AA338</f>
        <v>1</v>
      </c>
      <c r="AB339" s="411">
        <f t="shared" si="99"/>
        <v>0</v>
      </c>
      <c r="AC339" s="411">
        <f t="shared" si="99"/>
        <v>0</v>
      </c>
      <c r="AD339" s="411">
        <f t="shared" si="99"/>
        <v>0</v>
      </c>
      <c r="AE339" s="411">
        <f t="shared" si="99"/>
        <v>0</v>
      </c>
      <c r="AF339" s="411">
        <f t="shared" si="99"/>
        <v>0</v>
      </c>
      <c r="AG339" s="411">
        <f t="shared" si="99"/>
        <v>0</v>
      </c>
      <c r="AH339" s="411">
        <f t="shared" si="99"/>
        <v>0</v>
      </c>
      <c r="AI339" s="411">
        <f t="shared" si="99"/>
        <v>0</v>
      </c>
      <c r="AJ339" s="411">
        <f t="shared" si="99"/>
        <v>0</v>
      </c>
      <c r="AK339" s="411">
        <f t="shared" si="99"/>
        <v>0</v>
      </c>
      <c r="AL339" s="411">
        <f t="shared" si="99"/>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v>1</v>
      </c>
      <c r="AB341" s="415"/>
      <c r="AC341" s="415"/>
      <c r="AD341" s="415"/>
      <c r="AE341" s="415"/>
      <c r="AF341" s="415"/>
      <c r="AG341" s="415"/>
      <c r="AH341" s="415"/>
      <c r="AI341" s="415"/>
      <c r="AJ341" s="415"/>
      <c r="AK341" s="415"/>
      <c r="AL341" s="415"/>
      <c r="AM341" s="296">
        <f>SUM(Y341:AL341)</f>
        <v>1</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100">AA341</f>
        <v>1</v>
      </c>
      <c r="AB342" s="411">
        <f t="shared" si="100"/>
        <v>0</v>
      </c>
      <c r="AC342" s="411">
        <f t="shared" si="100"/>
        <v>0</v>
      </c>
      <c r="AD342" s="411">
        <f t="shared" si="100"/>
        <v>0</v>
      </c>
      <c r="AE342" s="411">
        <f t="shared" si="100"/>
        <v>0</v>
      </c>
      <c r="AF342" s="411">
        <f t="shared" si="100"/>
        <v>0</v>
      </c>
      <c r="AG342" s="411">
        <f t="shared" si="100"/>
        <v>0</v>
      </c>
      <c r="AH342" s="411">
        <f t="shared" si="100"/>
        <v>0</v>
      </c>
      <c r="AI342" s="411">
        <f t="shared" si="100"/>
        <v>0</v>
      </c>
      <c r="AJ342" s="411">
        <f t="shared" si="100"/>
        <v>0</v>
      </c>
      <c r="AK342" s="411">
        <f t="shared" si="100"/>
        <v>0</v>
      </c>
      <c r="AL342" s="411">
        <f t="shared" si="100"/>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f>+'7.  Persistence Report'!AS88+'7.  Persistence Report'!AS97</f>
        <v>84144.584999999992</v>
      </c>
      <c r="E344" s="295">
        <f>+'7.  Persistence Report'!AT88+'7.  Persistence Report'!AT97</f>
        <v>0</v>
      </c>
      <c r="F344" s="295">
        <f>+'7.  Persistence Report'!AU88+'7.  Persistence Report'!AU97</f>
        <v>0</v>
      </c>
      <c r="G344" s="295">
        <f>+'7.  Persistence Report'!AV88+'7.  Persistence Report'!AV97</f>
        <v>0</v>
      </c>
      <c r="H344" s="295">
        <f>+'7.  Persistence Report'!AW88+'7.  Persistence Report'!AW97</f>
        <v>0</v>
      </c>
      <c r="I344" s="295">
        <f>+'7.  Persistence Report'!AX88+'7.  Persistence Report'!AX97</f>
        <v>0</v>
      </c>
      <c r="J344" s="295">
        <f>+'7.  Persistence Report'!AY88+'7.  Persistence Report'!AY97</f>
        <v>0</v>
      </c>
      <c r="K344" s="295">
        <f>+'7.  Persistence Report'!AZ88+'7.  Persistence Report'!AZ97</f>
        <v>0</v>
      </c>
      <c r="L344" s="295">
        <f>+'7.  Persistence Report'!BA88+'7.  Persistence Report'!BA97</f>
        <v>0</v>
      </c>
      <c r="M344" s="295">
        <f>+'7.  Persistence Report'!BB88+'7.  Persistence Report'!BB97</f>
        <v>0</v>
      </c>
      <c r="N344" s="291"/>
      <c r="O344" s="295">
        <f>+'7.  Persistence Report'!N88+'7.  Persistence Report'!N97</f>
        <v>2859.4065000000001</v>
      </c>
      <c r="P344" s="295">
        <f>+'7.  Persistence Report'!O88+'7.  Persistence Report'!O97</f>
        <v>0</v>
      </c>
      <c r="Q344" s="295">
        <f>+'7.  Persistence Report'!P88+'7.  Persistence Report'!P97</f>
        <v>0</v>
      </c>
      <c r="R344" s="295">
        <f>+'7.  Persistence Report'!Q88+'7.  Persistence Report'!Q97</f>
        <v>0</v>
      </c>
      <c r="S344" s="295">
        <f>+'7.  Persistence Report'!R88+'7.  Persistence Report'!R97</f>
        <v>0</v>
      </c>
      <c r="T344" s="295">
        <f>+'7.  Persistence Report'!S88+'7.  Persistence Report'!S97</f>
        <v>0</v>
      </c>
      <c r="U344" s="295">
        <f>+'7.  Persistence Report'!T88+'7.  Persistence Report'!T97</f>
        <v>0</v>
      </c>
      <c r="V344" s="295">
        <f>+'7.  Persistence Report'!U88+'7.  Persistence Report'!U97</f>
        <v>0</v>
      </c>
      <c r="W344" s="295">
        <f>+'7.  Persistence Report'!V88+'7.  Persistence Report'!V97</f>
        <v>0</v>
      </c>
      <c r="X344" s="295">
        <f>+'7.  Persistence Report'!W88+'7.  Persistence Report'!W97</f>
        <v>0</v>
      </c>
      <c r="Y344" s="410"/>
      <c r="Z344" s="415"/>
      <c r="AA344" s="415">
        <v>1</v>
      </c>
      <c r="AB344" s="415"/>
      <c r="AC344" s="415"/>
      <c r="AD344" s="415"/>
      <c r="AE344" s="415"/>
      <c r="AF344" s="415"/>
      <c r="AG344" s="415"/>
      <c r="AH344" s="415"/>
      <c r="AI344" s="415"/>
      <c r="AJ344" s="415"/>
      <c r="AK344" s="415"/>
      <c r="AL344" s="415"/>
      <c r="AM344" s="296">
        <f>SUM(Y344:AL344)</f>
        <v>1</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01">AA344</f>
        <v>1</v>
      </c>
      <c r="AB345" s="411">
        <f t="shared" si="101"/>
        <v>0</v>
      </c>
      <c r="AC345" s="411">
        <f t="shared" si="101"/>
        <v>0</v>
      </c>
      <c r="AD345" s="411">
        <f t="shared" si="101"/>
        <v>0</v>
      </c>
      <c r="AE345" s="411">
        <f t="shared" si="101"/>
        <v>0</v>
      </c>
      <c r="AF345" s="411">
        <f t="shared" si="101"/>
        <v>0</v>
      </c>
      <c r="AG345" s="411">
        <f t="shared" si="101"/>
        <v>0</v>
      </c>
      <c r="AH345" s="411">
        <f t="shared" si="101"/>
        <v>0</v>
      </c>
      <c r="AI345" s="411">
        <f t="shared" si="101"/>
        <v>0</v>
      </c>
      <c r="AJ345" s="411">
        <f t="shared" si="101"/>
        <v>0</v>
      </c>
      <c r="AK345" s="411">
        <f t="shared" si="101"/>
        <v>0</v>
      </c>
      <c r="AL345" s="411">
        <f t="shared" si="101"/>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f>+'7.  Persistence Report'!AS76</f>
        <v>397787.88727569598</v>
      </c>
      <c r="E348" s="295">
        <f>+'7.  Persistence Report'!AT76</f>
        <v>385968.22803497303</v>
      </c>
      <c r="F348" s="295">
        <f>+'7.  Persistence Report'!AU76</f>
        <v>369423.15113067598</v>
      </c>
      <c r="G348" s="295">
        <f>+'7.  Persistence Report'!AV76</f>
        <v>326559.86106491101</v>
      </c>
      <c r="H348" s="295">
        <f>+'7.  Persistence Report'!AW76</f>
        <v>304914.02997970599</v>
      </c>
      <c r="I348" s="295">
        <f>+'7.  Persistence Report'!AX76</f>
        <v>289714.26342392003</v>
      </c>
      <c r="J348" s="295">
        <f>+'7.  Persistence Report'!AY76</f>
        <v>289714.26342392003</v>
      </c>
      <c r="K348" s="295">
        <f>+'7.  Persistence Report'!AZ76</f>
        <v>289714.26342392003</v>
      </c>
      <c r="L348" s="295">
        <f>+'7.  Persistence Report'!BA76</f>
        <v>108439.905044556</v>
      </c>
      <c r="M348" s="295">
        <f>+'7.  Persistence Report'!BB76</f>
        <v>107916.52435302699</v>
      </c>
      <c r="N348" s="291"/>
      <c r="O348" s="295">
        <f>+'7.  Persistence Report'!N76</f>
        <v>28.538613297000001</v>
      </c>
      <c r="P348" s="295">
        <f>+'7.  Persistence Report'!O76</f>
        <v>27.924625927000001</v>
      </c>
      <c r="Q348" s="295">
        <f>+'7.  Persistence Report'!P76</f>
        <v>27.065170623</v>
      </c>
      <c r="R348" s="295">
        <f>+'7.  Persistence Report'!Q76</f>
        <v>24.838581663999999</v>
      </c>
      <c r="S348" s="295">
        <f>+'7.  Persistence Report'!R76</f>
        <v>23.714160895999999</v>
      </c>
      <c r="T348" s="295">
        <f>+'7.  Persistence Report'!S76</f>
        <v>22.924589389000001</v>
      </c>
      <c r="U348" s="295">
        <f>+'7.  Persistence Report'!T76</f>
        <v>22.924589389000001</v>
      </c>
      <c r="V348" s="295">
        <f>+'7.  Persistence Report'!U76</f>
        <v>22.924589389000001</v>
      </c>
      <c r="W348" s="295">
        <f>+'7.  Persistence Report'!V76</f>
        <v>13.508059905</v>
      </c>
      <c r="X348" s="295">
        <f>+'7.  Persistence Report'!W76</f>
        <v>12.947658257000001</v>
      </c>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f>+'7.  Persistence Report'!AS120</f>
        <v>2230.3184390000001</v>
      </c>
      <c r="E349" s="295">
        <f>+'7.  Persistence Report'!AT120</f>
        <v>2230.3184390000001</v>
      </c>
      <c r="F349" s="295">
        <f>+'7.  Persistence Report'!AU120</f>
        <v>2219.4643329999999</v>
      </c>
      <c r="G349" s="295">
        <f>+'7.  Persistence Report'!AV120</f>
        <v>2070.4363039999998</v>
      </c>
      <c r="H349" s="295">
        <f>+'7.  Persistence Report'!AW120</f>
        <v>1992.7564870000001</v>
      </c>
      <c r="I349" s="295">
        <f>+'7.  Persistence Report'!AX120</f>
        <v>1919.59926</v>
      </c>
      <c r="J349" s="295">
        <f>+'7.  Persistence Report'!AY120</f>
        <v>1919.59926</v>
      </c>
      <c r="K349" s="295">
        <f>+'7.  Persistence Report'!AZ120</f>
        <v>1919.59926</v>
      </c>
      <c r="L349" s="295">
        <f>+'7.  Persistence Report'!BA120</f>
        <v>1376.0598749999999</v>
      </c>
      <c r="M349" s="295">
        <f>+'7.  Persistence Report'!BB120</f>
        <v>1376.0598749999999</v>
      </c>
      <c r="N349" s="468"/>
      <c r="O349" s="295">
        <f>+'7.  Persistence Report'!N120</f>
        <v>0.214131193</v>
      </c>
      <c r="P349" s="295">
        <f>+'7.  Persistence Report'!O120</f>
        <v>0.214131193</v>
      </c>
      <c r="Q349" s="295">
        <f>+'7.  Persistence Report'!P120</f>
        <v>0.213568387</v>
      </c>
      <c r="R349" s="295">
        <f>+'7.  Persistence Report'!Q120</f>
        <v>0.20579388700000001</v>
      </c>
      <c r="S349" s="295">
        <f>+'7.  Persistence Report'!R120</f>
        <v>0.201742484</v>
      </c>
      <c r="T349" s="295">
        <f>+'7.  Persistence Report'!S120</f>
        <v>0.19792558299999999</v>
      </c>
      <c r="U349" s="295">
        <f>+'7.  Persistence Report'!T120</f>
        <v>0.19792558299999999</v>
      </c>
      <c r="V349" s="295">
        <f>+'7.  Persistence Report'!U120</f>
        <v>0.19792558299999999</v>
      </c>
      <c r="W349" s="295">
        <f>+'7.  Persistence Report'!V120</f>
        <v>0.169575746</v>
      </c>
      <c r="X349" s="295">
        <f>+'7.  Persistence Report'!W120</f>
        <v>0.169575746</v>
      </c>
      <c r="Y349" s="411">
        <f>Y348</f>
        <v>1</v>
      </c>
      <c r="Z349" s="411">
        <f>Z348</f>
        <v>0</v>
      </c>
      <c r="AA349" s="411">
        <f t="shared" ref="AA349:AL349" si="102">AA348</f>
        <v>0</v>
      </c>
      <c r="AB349" s="411">
        <f t="shared" si="102"/>
        <v>0</v>
      </c>
      <c r="AC349" s="411">
        <f t="shared" si="102"/>
        <v>0</v>
      </c>
      <c r="AD349" s="411">
        <f t="shared" si="102"/>
        <v>0</v>
      </c>
      <c r="AE349" s="411">
        <f t="shared" si="102"/>
        <v>0</v>
      </c>
      <c r="AF349" s="411">
        <f t="shared" si="102"/>
        <v>0</v>
      </c>
      <c r="AG349" s="411">
        <f t="shared" si="102"/>
        <v>0</v>
      </c>
      <c r="AH349" s="411">
        <f t="shared" si="102"/>
        <v>0</v>
      </c>
      <c r="AI349" s="411">
        <f t="shared" si="102"/>
        <v>0</v>
      </c>
      <c r="AJ349" s="411">
        <f t="shared" si="102"/>
        <v>0</v>
      </c>
      <c r="AK349" s="411">
        <f t="shared" si="102"/>
        <v>0</v>
      </c>
      <c r="AL349" s="411">
        <f t="shared" si="102"/>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290"/>
      <c r="E351" s="290"/>
      <c r="F351" s="290"/>
      <c r="G351" s="290"/>
      <c r="H351" s="290"/>
      <c r="I351" s="290"/>
      <c r="J351" s="290"/>
      <c r="K351" s="290"/>
      <c r="L351" s="290"/>
      <c r="M351" s="290"/>
      <c r="N351" s="290"/>
      <c r="O351" s="290"/>
      <c r="P351" s="290"/>
      <c r="Q351" s="290"/>
      <c r="R351" s="290"/>
      <c r="S351" s="290"/>
      <c r="T351" s="290"/>
      <c r="U351" s="290"/>
      <c r="V351" s="290"/>
      <c r="W351" s="290"/>
      <c r="X351" s="290"/>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3">AA352</f>
        <v>0</v>
      </c>
      <c r="AB353" s="411">
        <f t="shared" si="103"/>
        <v>0</v>
      </c>
      <c r="AC353" s="411">
        <f t="shared" si="103"/>
        <v>0</v>
      </c>
      <c r="AD353" s="411">
        <f t="shared" si="103"/>
        <v>0</v>
      </c>
      <c r="AE353" s="411">
        <f t="shared" si="103"/>
        <v>0</v>
      </c>
      <c r="AF353" s="411">
        <f t="shared" si="103"/>
        <v>0</v>
      </c>
      <c r="AG353" s="411">
        <f t="shared" si="103"/>
        <v>0</v>
      </c>
      <c r="AH353" s="411">
        <f t="shared" si="103"/>
        <v>0</v>
      </c>
      <c r="AI353" s="411">
        <f t="shared" si="103"/>
        <v>0</v>
      </c>
      <c r="AJ353" s="411">
        <f t="shared" si="103"/>
        <v>0</v>
      </c>
      <c r="AK353" s="411">
        <f t="shared" si="103"/>
        <v>0</v>
      </c>
      <c r="AL353" s="411">
        <f t="shared" si="103"/>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12</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12</v>
      </c>
      <c r="O356" s="295"/>
      <c r="P356" s="295"/>
      <c r="Q356" s="295"/>
      <c r="R356" s="295"/>
      <c r="S356" s="295"/>
      <c r="T356" s="295"/>
      <c r="U356" s="295"/>
      <c r="V356" s="295"/>
      <c r="W356" s="295"/>
      <c r="X356" s="295"/>
      <c r="Y356" s="411">
        <f>Y355</f>
        <v>0</v>
      </c>
      <c r="Z356" s="411">
        <f>Z355</f>
        <v>0</v>
      </c>
      <c r="AA356" s="411">
        <f t="shared" ref="AA356:AL356" si="104">AA355</f>
        <v>0</v>
      </c>
      <c r="AB356" s="411">
        <f t="shared" si="104"/>
        <v>0</v>
      </c>
      <c r="AC356" s="411">
        <f t="shared" si="104"/>
        <v>0</v>
      </c>
      <c r="AD356" s="411">
        <f t="shared" si="104"/>
        <v>0</v>
      </c>
      <c r="AE356" s="411">
        <f t="shared" si="104"/>
        <v>0</v>
      </c>
      <c r="AF356" s="411">
        <f t="shared" si="104"/>
        <v>0</v>
      </c>
      <c r="AG356" s="411">
        <f t="shared" si="104"/>
        <v>0</v>
      </c>
      <c r="AH356" s="411">
        <f t="shared" si="104"/>
        <v>0</v>
      </c>
      <c r="AI356" s="411">
        <f t="shared" si="104"/>
        <v>0</v>
      </c>
      <c r="AJ356" s="411">
        <f t="shared" si="104"/>
        <v>0</v>
      </c>
      <c r="AK356" s="411">
        <f t="shared" si="104"/>
        <v>0</v>
      </c>
      <c r="AL356" s="411">
        <f t="shared" si="104"/>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90"/>
      <c r="F358" s="290"/>
      <c r="G358" s="290"/>
      <c r="H358" s="290"/>
      <c r="I358" s="290"/>
      <c r="J358" s="290"/>
      <c r="K358" s="290"/>
      <c r="L358" s="290"/>
      <c r="M358" s="290"/>
      <c r="N358" s="291"/>
      <c r="O358" s="290"/>
      <c r="P358" s="290"/>
      <c r="Q358" s="290"/>
      <c r="R358" s="290"/>
      <c r="S358" s="290"/>
      <c r="T358" s="290"/>
      <c r="U358" s="290"/>
      <c r="V358" s="290"/>
      <c r="W358" s="290"/>
      <c r="X358" s="290"/>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v>1</v>
      </c>
      <c r="AA359" s="415"/>
      <c r="AB359" s="415"/>
      <c r="AC359" s="415"/>
      <c r="AD359" s="415"/>
      <c r="AE359" s="415"/>
      <c r="AF359" s="415"/>
      <c r="AG359" s="415"/>
      <c r="AH359" s="415"/>
      <c r="AI359" s="415"/>
      <c r="AJ359" s="415"/>
      <c r="AK359" s="415"/>
      <c r="AL359" s="415"/>
      <c r="AM359" s="296">
        <f>SUM(Y359:AL359)</f>
        <v>1</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1</v>
      </c>
      <c r="AA360" s="411">
        <f t="shared" ref="AA360:AL360" si="105">AA359</f>
        <v>0</v>
      </c>
      <c r="AB360" s="411">
        <f t="shared" si="105"/>
        <v>0</v>
      </c>
      <c r="AC360" s="411">
        <f t="shared" si="105"/>
        <v>0</v>
      </c>
      <c r="AD360" s="411">
        <f t="shared" si="105"/>
        <v>0</v>
      </c>
      <c r="AE360" s="411">
        <f t="shared" si="105"/>
        <v>0</v>
      </c>
      <c r="AF360" s="411">
        <f t="shared" si="105"/>
        <v>0</v>
      </c>
      <c r="AG360" s="411">
        <f t="shared" si="105"/>
        <v>0</v>
      </c>
      <c r="AH360" s="411">
        <f t="shared" si="105"/>
        <v>0</v>
      </c>
      <c r="AI360" s="411">
        <f t="shared" si="105"/>
        <v>0</v>
      </c>
      <c r="AJ360" s="411">
        <f t="shared" si="105"/>
        <v>0</v>
      </c>
      <c r="AK360" s="411">
        <f t="shared" si="105"/>
        <v>0</v>
      </c>
      <c r="AL360" s="411">
        <f t="shared" si="105"/>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v>1</v>
      </c>
      <c r="AB362" s="415"/>
      <c r="AC362" s="415"/>
      <c r="AD362" s="415"/>
      <c r="AE362" s="415"/>
      <c r="AF362" s="415"/>
      <c r="AG362" s="415"/>
      <c r="AH362" s="415"/>
      <c r="AI362" s="415"/>
      <c r="AJ362" s="415"/>
      <c r="AK362" s="415"/>
      <c r="AL362" s="415"/>
      <c r="AM362" s="296">
        <f>SUM(Y362:AL362)</f>
        <v>1</v>
      </c>
    </row>
    <row r="363" spans="1:39" ht="15" outlineLevel="1">
      <c r="B363" s="294" t="s">
        <v>249</v>
      </c>
      <c r="C363" s="291" t="s">
        <v>163</v>
      </c>
      <c r="D363" s="295">
        <f>+'7.  Persistence Report'!AS128</f>
        <v>204977.76</v>
      </c>
      <c r="E363" s="295">
        <f>+'7.  Persistence Report'!AT128</f>
        <v>204977.76</v>
      </c>
      <c r="F363" s="295">
        <f>+'7.  Persistence Report'!AU128</f>
        <v>204977.76</v>
      </c>
      <c r="G363" s="295">
        <f>+'7.  Persistence Report'!AV128</f>
        <v>204977.76</v>
      </c>
      <c r="H363" s="295">
        <f>+'7.  Persistence Report'!AW128</f>
        <v>204977.76</v>
      </c>
      <c r="I363" s="295">
        <f>+'7.  Persistence Report'!AX128</f>
        <v>204977.76</v>
      </c>
      <c r="J363" s="295">
        <f>+'7.  Persistence Report'!AY128</f>
        <v>204977.76</v>
      </c>
      <c r="K363" s="295">
        <f>+'7.  Persistence Report'!AZ128</f>
        <v>204977.76</v>
      </c>
      <c r="L363" s="295">
        <f>+'7.  Persistence Report'!BA128</f>
        <v>204977.76</v>
      </c>
      <c r="M363" s="295">
        <f>+'7.  Persistence Report'!BB128</f>
        <v>204977.76</v>
      </c>
      <c r="N363" s="295">
        <f>N362</f>
        <v>12</v>
      </c>
      <c r="O363" s="295">
        <f>+'7.  Persistence Report'!N128</f>
        <v>92.91</v>
      </c>
      <c r="P363" s="295">
        <f>+'7.  Persistence Report'!O128</f>
        <v>92.91</v>
      </c>
      <c r="Q363" s="295">
        <f>+'7.  Persistence Report'!P128</f>
        <v>92.91</v>
      </c>
      <c r="R363" s="295">
        <f>+'7.  Persistence Report'!Q128</f>
        <v>92.91</v>
      </c>
      <c r="S363" s="295">
        <f>+'7.  Persistence Report'!R128</f>
        <v>92.91</v>
      </c>
      <c r="T363" s="295">
        <f>+'7.  Persistence Report'!S128</f>
        <v>92.91</v>
      </c>
      <c r="U363" s="295">
        <f>+'7.  Persistence Report'!T128</f>
        <v>92.91</v>
      </c>
      <c r="V363" s="295">
        <f>+'7.  Persistence Report'!U128</f>
        <v>92.91</v>
      </c>
      <c r="W363" s="295">
        <f>+'7.  Persistence Report'!V128</f>
        <v>92.91</v>
      </c>
      <c r="X363" s="295">
        <f>+'7.  Persistence Report'!W128</f>
        <v>92.91</v>
      </c>
      <c r="Y363" s="411">
        <f>Y362</f>
        <v>0</v>
      </c>
      <c r="Z363" s="411">
        <f>Z362</f>
        <v>0</v>
      </c>
      <c r="AA363" s="411">
        <f t="shared" ref="AA363:AL363" si="106">AA362</f>
        <v>1</v>
      </c>
      <c r="AB363" s="411">
        <f t="shared" si="106"/>
        <v>0</v>
      </c>
      <c r="AC363" s="411">
        <f t="shared" si="106"/>
        <v>0</v>
      </c>
      <c r="AD363" s="411">
        <f t="shared" si="106"/>
        <v>0</v>
      </c>
      <c r="AE363" s="411">
        <f t="shared" si="106"/>
        <v>0</v>
      </c>
      <c r="AF363" s="411">
        <f t="shared" si="106"/>
        <v>0</v>
      </c>
      <c r="AG363" s="411">
        <f t="shared" si="106"/>
        <v>0</v>
      </c>
      <c r="AH363" s="411">
        <f t="shared" si="106"/>
        <v>0</v>
      </c>
      <c r="AI363" s="411">
        <f t="shared" si="106"/>
        <v>0</v>
      </c>
      <c r="AJ363" s="411">
        <f t="shared" si="106"/>
        <v>0</v>
      </c>
      <c r="AK363" s="411">
        <f t="shared" si="106"/>
        <v>0</v>
      </c>
      <c r="AL363" s="411">
        <f t="shared" si="106"/>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7">AA365</f>
        <v>0</v>
      </c>
      <c r="AB366" s="411">
        <f t="shared" si="107"/>
        <v>0</v>
      </c>
      <c r="AC366" s="411">
        <f t="shared" si="107"/>
        <v>0</v>
      </c>
      <c r="AD366" s="411">
        <f t="shared" si="107"/>
        <v>0</v>
      </c>
      <c r="AE366" s="411">
        <f t="shared" si="107"/>
        <v>0</v>
      </c>
      <c r="AF366" s="411">
        <f t="shared" si="107"/>
        <v>0</v>
      </c>
      <c r="AG366" s="411">
        <f t="shared" si="107"/>
        <v>0</v>
      </c>
      <c r="AH366" s="411">
        <f t="shared" si="107"/>
        <v>0</v>
      </c>
      <c r="AI366" s="411">
        <f t="shared" si="107"/>
        <v>0</v>
      </c>
      <c r="AJ366" s="411">
        <f t="shared" si="107"/>
        <v>0</v>
      </c>
      <c r="AK366" s="411">
        <f t="shared" si="107"/>
        <v>0</v>
      </c>
      <c r="AL366" s="411">
        <f t="shared" si="107"/>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8">Z368</f>
        <v>0</v>
      </c>
      <c r="AA369" s="411">
        <f t="shared" si="108"/>
        <v>0</v>
      </c>
      <c r="AB369" s="411">
        <f t="shared" si="108"/>
        <v>0</v>
      </c>
      <c r="AC369" s="411">
        <f t="shared" si="108"/>
        <v>0</v>
      </c>
      <c r="AD369" s="411">
        <f t="shared" si="108"/>
        <v>0</v>
      </c>
      <c r="AE369" s="411">
        <f t="shared" si="108"/>
        <v>0</v>
      </c>
      <c r="AF369" s="411">
        <f t="shared" si="108"/>
        <v>0</v>
      </c>
      <c r="AG369" s="411">
        <f t="shared" si="108"/>
        <v>0</v>
      </c>
      <c r="AH369" s="411">
        <f t="shared" si="108"/>
        <v>0</v>
      </c>
      <c r="AI369" s="411">
        <f t="shared" si="108"/>
        <v>0</v>
      </c>
      <c r="AJ369" s="411">
        <f t="shared" si="108"/>
        <v>0</v>
      </c>
      <c r="AK369" s="411">
        <f t="shared" si="108"/>
        <v>0</v>
      </c>
      <c r="AL369" s="411">
        <f t="shared" si="108"/>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9">Z371</f>
        <v>0</v>
      </c>
      <c r="AA372" s="411">
        <f t="shared" si="109"/>
        <v>0</v>
      </c>
      <c r="AB372" s="411">
        <f t="shared" si="109"/>
        <v>0</v>
      </c>
      <c r="AC372" s="411">
        <f t="shared" si="109"/>
        <v>0</v>
      </c>
      <c r="AD372" s="411">
        <f t="shared" si="109"/>
        <v>0</v>
      </c>
      <c r="AE372" s="411">
        <f t="shared" si="109"/>
        <v>0</v>
      </c>
      <c r="AF372" s="411">
        <f t="shared" si="109"/>
        <v>0</v>
      </c>
      <c r="AG372" s="411">
        <f t="shared" si="109"/>
        <v>0</v>
      </c>
      <c r="AH372" s="411">
        <f t="shared" si="109"/>
        <v>0</v>
      </c>
      <c r="AI372" s="411">
        <f t="shared" si="109"/>
        <v>0</v>
      </c>
      <c r="AJ372" s="411">
        <f t="shared" si="109"/>
        <v>0</v>
      </c>
      <c r="AK372" s="411">
        <f t="shared" si="109"/>
        <v>0</v>
      </c>
      <c r="AL372" s="411">
        <f t="shared" si="109"/>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10">Z375</f>
        <v>0</v>
      </c>
      <c r="AA376" s="411">
        <f t="shared" si="110"/>
        <v>0</v>
      </c>
      <c r="AB376" s="411">
        <f t="shared" si="110"/>
        <v>0</v>
      </c>
      <c r="AC376" s="411">
        <f t="shared" si="110"/>
        <v>0</v>
      </c>
      <c r="AD376" s="411">
        <f t="shared" si="110"/>
        <v>0</v>
      </c>
      <c r="AE376" s="411">
        <f t="shared" si="110"/>
        <v>0</v>
      </c>
      <c r="AF376" s="411">
        <f t="shared" si="110"/>
        <v>0</v>
      </c>
      <c r="AG376" s="411">
        <f t="shared" si="110"/>
        <v>0</v>
      </c>
      <c r="AH376" s="411">
        <f t="shared" si="110"/>
        <v>0</v>
      </c>
      <c r="AI376" s="411">
        <f t="shared" si="110"/>
        <v>0</v>
      </c>
      <c r="AJ376" s="411">
        <f t="shared" si="110"/>
        <v>0</v>
      </c>
      <c r="AK376" s="411">
        <f t="shared" si="110"/>
        <v>0</v>
      </c>
      <c r="AL376" s="411">
        <f t="shared" si="110"/>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11">Z378</f>
        <v>0</v>
      </c>
      <c r="AA379" s="411">
        <f t="shared" si="111"/>
        <v>0</v>
      </c>
      <c r="AB379" s="411">
        <f t="shared" si="111"/>
        <v>0</v>
      </c>
      <c r="AC379" s="411">
        <f t="shared" si="111"/>
        <v>0</v>
      </c>
      <c r="AD379" s="411">
        <f t="shared" si="111"/>
        <v>0</v>
      </c>
      <c r="AE379" s="411">
        <f t="shared" si="111"/>
        <v>0</v>
      </c>
      <c r="AF379" s="411">
        <f t="shared" si="111"/>
        <v>0</v>
      </c>
      <c r="AG379" s="411">
        <f t="shared" si="111"/>
        <v>0</v>
      </c>
      <c r="AH379" s="411">
        <f t="shared" si="111"/>
        <v>0</v>
      </c>
      <c r="AI379" s="411">
        <f t="shared" si="111"/>
        <v>0</v>
      </c>
      <c r="AJ379" s="411">
        <f t="shared" si="111"/>
        <v>0</v>
      </c>
      <c r="AK379" s="411">
        <f t="shared" si="111"/>
        <v>0</v>
      </c>
      <c r="AL379" s="411">
        <f t="shared" si="111"/>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12">Z381</f>
        <v>0</v>
      </c>
      <c r="AA382" s="411">
        <f t="shared" si="112"/>
        <v>0</v>
      </c>
      <c r="AB382" s="411">
        <f t="shared" si="112"/>
        <v>0</v>
      </c>
      <c r="AC382" s="411">
        <f t="shared" si="112"/>
        <v>0</v>
      </c>
      <c r="AD382" s="411">
        <f t="shared" si="112"/>
        <v>0</v>
      </c>
      <c r="AE382" s="411">
        <f t="shared" si="112"/>
        <v>0</v>
      </c>
      <c r="AF382" s="411">
        <f t="shared" si="112"/>
        <v>0</v>
      </c>
      <c r="AG382" s="411">
        <f t="shared" si="112"/>
        <v>0</v>
      </c>
      <c r="AH382" s="411">
        <f t="shared" si="112"/>
        <v>0</v>
      </c>
      <c r="AI382" s="411">
        <f t="shared" si="112"/>
        <v>0</v>
      </c>
      <c r="AJ382" s="411">
        <f t="shared" si="112"/>
        <v>0</v>
      </c>
      <c r="AK382" s="411">
        <f t="shared" si="112"/>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9464971.2174292989</v>
      </c>
      <c r="E384" s="329">
        <f t="shared" ref="E384:M384" si="113">SUM(E279:E382)</f>
        <v>9323190.0005326066</v>
      </c>
      <c r="F384" s="329">
        <f t="shared" si="113"/>
        <v>9287958.966513034</v>
      </c>
      <c r="G384" s="329">
        <f t="shared" si="113"/>
        <v>9170419.2918131277</v>
      </c>
      <c r="H384" s="329">
        <f t="shared" si="113"/>
        <v>7007720.2821114073</v>
      </c>
      <c r="I384" s="329">
        <f t="shared" si="113"/>
        <v>6825039.5939902319</v>
      </c>
      <c r="J384" s="329">
        <f t="shared" si="113"/>
        <v>6825039.5939902319</v>
      </c>
      <c r="K384" s="329">
        <f t="shared" si="113"/>
        <v>6820714.746128221</v>
      </c>
      <c r="L384" s="329">
        <f t="shared" si="113"/>
        <v>6485820.0376772732</v>
      </c>
      <c r="M384" s="329">
        <f t="shared" si="113"/>
        <v>5838202.0732937846</v>
      </c>
      <c r="N384" s="329"/>
      <c r="O384" s="329">
        <f>SUM(O279:O382)</f>
        <v>5629.441528182856</v>
      </c>
      <c r="P384" s="329">
        <f t="shared" ref="P384:X384" si="114">SUM(P279:P382)</f>
        <v>2620.1111440978557</v>
      </c>
      <c r="Q384" s="329">
        <f t="shared" si="114"/>
        <v>2153.3479261658563</v>
      </c>
      <c r="R384" s="329">
        <f t="shared" si="114"/>
        <v>2144.9353811058559</v>
      </c>
      <c r="S384" s="329">
        <f t="shared" si="114"/>
        <v>1723.6127004646237</v>
      </c>
      <c r="T384" s="329">
        <f t="shared" si="114"/>
        <v>1690.1849611239995</v>
      </c>
      <c r="U384" s="329">
        <f t="shared" si="114"/>
        <v>1690.1849611239995</v>
      </c>
      <c r="V384" s="329">
        <f t="shared" si="114"/>
        <v>1690.0944050879996</v>
      </c>
      <c r="W384" s="329">
        <f t="shared" si="114"/>
        <v>1650.1542865969996</v>
      </c>
      <c r="X384" s="329">
        <f t="shared" si="114"/>
        <v>1507.5315821369998</v>
      </c>
      <c r="Y384" s="329">
        <f>IF(Y278="kWh",SUMPRODUCT(D279:D382,Y279:Y382))</f>
        <v>1637560.352996951</v>
      </c>
      <c r="Z384" s="329">
        <f>IF(Z278="kWh",SUMPRODUCT(D279:D382,Z279:Z382))</f>
        <v>997822.5430015109</v>
      </c>
      <c r="AA384" s="329">
        <f>IF(AA278="kW",SUMPRODUCT(N279:N382,O279:O382,AA279:AA382),SUMPRODUCT(D279:D382,AA279:AA382))</f>
        <v>17040.153993027805</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1.6400000000000001E-2</v>
      </c>
      <c r="Z387" s="341">
        <f>HLOOKUP(Z$20,'3.  Distribution Rates'!$C$122:$P$133,5,FALSE)</f>
        <v>1.35E-2</v>
      </c>
      <c r="AA387" s="341">
        <f>HLOOKUP(AA$20,'3.  Distribution Rates'!$C$122:$P$133,5,FALSE)</f>
        <v>2.8412999999999999</v>
      </c>
      <c r="AB387" s="341">
        <f>HLOOKUP(AB$20,'3.  Distribution Rates'!$C$122:$P$133,5,FALSE)</f>
        <v>1.7600000000000001E-2</v>
      </c>
      <c r="AC387" s="341">
        <f>HLOOKUP(AC$20,'3.  Distribution Rates'!$C$122:$P$133,5,FALSE)</f>
        <v>4.3532000000000002</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5">Y136*Y387</f>
        <v>35717.750625984379</v>
      </c>
      <c r="Z388" s="378">
        <f t="shared" si="115"/>
        <v>14332.470594569346</v>
      </c>
      <c r="AA388" s="378">
        <f t="shared" si="115"/>
        <v>28185.770585770715</v>
      </c>
      <c r="AB388" s="378">
        <f t="shared" si="115"/>
        <v>0</v>
      </c>
      <c r="AC388" s="378">
        <f t="shared" si="115"/>
        <v>0</v>
      </c>
      <c r="AD388" s="378">
        <f t="shared" si="115"/>
        <v>0</v>
      </c>
      <c r="AE388" s="378">
        <f t="shared" si="115"/>
        <v>0</v>
      </c>
      <c r="AF388" s="378">
        <f t="shared" si="115"/>
        <v>0</v>
      </c>
      <c r="AG388" s="378">
        <f t="shared" si="115"/>
        <v>0</v>
      </c>
      <c r="AH388" s="378">
        <f t="shared" si="115"/>
        <v>0</v>
      </c>
      <c r="AI388" s="378">
        <f t="shared" si="115"/>
        <v>0</v>
      </c>
      <c r="AJ388" s="378">
        <f t="shared" si="115"/>
        <v>0</v>
      </c>
      <c r="AK388" s="378">
        <f t="shared" si="115"/>
        <v>0</v>
      </c>
      <c r="AL388" s="378">
        <f t="shared" si="115"/>
        <v>0</v>
      </c>
      <c r="AM388" s="629">
        <f>SUM(Y388:AL388)</f>
        <v>78235.99180632444</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6">Y265*Y387</f>
        <v>23589.708349561988</v>
      </c>
      <c r="Z389" s="378">
        <f t="shared" si="116"/>
        <v>8287.8621139744719</v>
      </c>
      <c r="AA389" s="378">
        <f t="shared" si="116"/>
        <v>44976.639098248022</v>
      </c>
      <c r="AB389" s="378">
        <f t="shared" si="116"/>
        <v>0</v>
      </c>
      <c r="AC389" s="378">
        <f t="shared" si="116"/>
        <v>0</v>
      </c>
      <c r="AD389" s="378">
        <f t="shared" si="116"/>
        <v>0</v>
      </c>
      <c r="AE389" s="378">
        <f t="shared" si="116"/>
        <v>0</v>
      </c>
      <c r="AF389" s="378">
        <f t="shared" si="116"/>
        <v>0</v>
      </c>
      <c r="AG389" s="378">
        <f t="shared" si="116"/>
        <v>0</v>
      </c>
      <c r="AH389" s="378">
        <f t="shared" si="116"/>
        <v>0</v>
      </c>
      <c r="AI389" s="378">
        <f t="shared" si="116"/>
        <v>0</v>
      </c>
      <c r="AJ389" s="378">
        <f t="shared" si="116"/>
        <v>0</v>
      </c>
      <c r="AK389" s="378">
        <f t="shared" si="116"/>
        <v>0</v>
      </c>
      <c r="AL389" s="378">
        <f t="shared" si="116"/>
        <v>0</v>
      </c>
      <c r="AM389" s="629">
        <f>SUM(Y389:AL389)</f>
        <v>76854.20956178449</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26855.989789149997</v>
      </c>
      <c r="Z390" s="378">
        <f t="shared" ref="Z390:AE390" si="117">Z384*Z387</f>
        <v>13470.604330520397</v>
      </c>
      <c r="AA390" s="378">
        <f t="shared" si="117"/>
        <v>48416.189540389903</v>
      </c>
      <c r="AB390" s="378">
        <f t="shared" si="117"/>
        <v>0</v>
      </c>
      <c r="AC390" s="378">
        <f t="shared" si="117"/>
        <v>0</v>
      </c>
      <c r="AD390" s="378">
        <f t="shared" si="117"/>
        <v>0</v>
      </c>
      <c r="AE390" s="378">
        <f t="shared" si="117"/>
        <v>0</v>
      </c>
      <c r="AF390" s="378">
        <f t="shared" ref="AF390:AL390" si="118">AF384*AF387</f>
        <v>0</v>
      </c>
      <c r="AG390" s="378">
        <f t="shared" si="118"/>
        <v>0</v>
      </c>
      <c r="AH390" s="378">
        <f t="shared" si="118"/>
        <v>0</v>
      </c>
      <c r="AI390" s="378">
        <f t="shared" si="118"/>
        <v>0</v>
      </c>
      <c r="AJ390" s="378">
        <f t="shared" si="118"/>
        <v>0</v>
      </c>
      <c r="AK390" s="378">
        <f t="shared" si="118"/>
        <v>0</v>
      </c>
      <c r="AL390" s="378">
        <f t="shared" si="118"/>
        <v>0</v>
      </c>
      <c r="AM390" s="629">
        <f>SUM(Y390:AL390)</f>
        <v>88742.78366006029</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86163.448764696368</v>
      </c>
      <c r="Z391" s="346">
        <f>SUM(Z388:Z390)</f>
        <v>36090.937039064214</v>
      </c>
      <c r="AA391" s="346">
        <f t="shared" ref="AA391:AE391" si="119">SUM(AA388:AA390)</f>
        <v>121578.59922440865</v>
      </c>
      <c r="AB391" s="346">
        <f t="shared" si="119"/>
        <v>0</v>
      </c>
      <c r="AC391" s="346">
        <f t="shared" si="119"/>
        <v>0</v>
      </c>
      <c r="AD391" s="346">
        <f t="shared" si="119"/>
        <v>0</v>
      </c>
      <c r="AE391" s="346">
        <f t="shared" si="119"/>
        <v>0</v>
      </c>
      <c r="AF391" s="346">
        <f t="shared" ref="AF391:AL391" si="120">SUM(AF388:AF390)</f>
        <v>0</v>
      </c>
      <c r="AG391" s="346">
        <f t="shared" si="120"/>
        <v>0</v>
      </c>
      <c r="AH391" s="346">
        <f t="shared" si="120"/>
        <v>0</v>
      </c>
      <c r="AI391" s="346">
        <f t="shared" si="120"/>
        <v>0</v>
      </c>
      <c r="AJ391" s="346">
        <f t="shared" si="120"/>
        <v>0</v>
      </c>
      <c r="AK391" s="346">
        <f t="shared" si="120"/>
        <v>0</v>
      </c>
      <c r="AL391" s="346">
        <f t="shared" si="120"/>
        <v>0</v>
      </c>
      <c r="AM391" s="407">
        <f>SUM(AM388:AM390)</f>
        <v>243832.98502816921</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1">Y385*Y387</f>
        <v>0</v>
      </c>
      <c r="Z392" s="347">
        <f t="shared" si="121"/>
        <v>0</v>
      </c>
      <c r="AA392" s="347">
        <f t="shared" si="121"/>
        <v>0</v>
      </c>
      <c r="AB392" s="347">
        <f t="shared" si="121"/>
        <v>0</v>
      </c>
      <c r="AC392" s="347">
        <f t="shared" si="121"/>
        <v>0</v>
      </c>
      <c r="AD392" s="347">
        <f t="shared" si="121"/>
        <v>0</v>
      </c>
      <c r="AE392" s="347">
        <f t="shared" si="121"/>
        <v>0</v>
      </c>
      <c r="AF392" s="347">
        <f t="shared" ref="AF392:AL392" si="122">AF385*AF387</f>
        <v>0</v>
      </c>
      <c r="AG392" s="347">
        <f t="shared" si="122"/>
        <v>0</v>
      </c>
      <c r="AH392" s="347">
        <f t="shared" si="122"/>
        <v>0</v>
      </c>
      <c r="AI392" s="347">
        <f t="shared" si="122"/>
        <v>0</v>
      </c>
      <c r="AJ392" s="347">
        <f t="shared" si="122"/>
        <v>0</v>
      </c>
      <c r="AK392" s="347">
        <f t="shared" si="122"/>
        <v>0</v>
      </c>
      <c r="AL392" s="347">
        <f t="shared" si="122"/>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243832.98502816921</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1625352.0286562277</v>
      </c>
      <c r="Z395" s="291">
        <f>SUMPRODUCT(E279:E382,Z279:Z382)</f>
        <v>995881.30875366856</v>
      </c>
      <c r="AA395" s="291">
        <f>IF(AA278="kW",SUMPRODUCT(N279:N382,P279:P382,AA279:AA382),SUMPRODUCT(E279:E382,AA279:AA382))</f>
        <v>16877.969891752233</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1590454.1846366548</v>
      </c>
      <c r="Z396" s="291">
        <f>SUMPRODUCT(F279:F382,Z279:Z382)</f>
        <v>995846.92305761727</v>
      </c>
      <c r="AA396" s="291">
        <f>IF(AA278="kW",SUMPRODUCT(N279:N382,Q279:Q382,AA279:AA382),SUMPRODUCT(F279:F382,AA279:AA382))</f>
        <v>16876.943988727304</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1483227.105972376</v>
      </c>
      <c r="Z397" s="291">
        <f>SUMPRODUCT(G279:G382,Z279:Z382)</f>
        <v>985534.32702199218</v>
      </c>
      <c r="AA397" s="291">
        <f>IF(AA278="kW",SUMPRODUCT(N279:N382,R279:R382,AA279:AA382),SUMPRODUCT(G279:G382,AA279:AA382))</f>
        <v>16876.943988727304</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1384534.794751433</v>
      </c>
      <c r="Z398" s="291">
        <f>SUMPRODUCT(H279:H382,Z279:Z382)</f>
        <v>570525.01273379498</v>
      </c>
      <c r="AA398" s="291">
        <f>IF(AA278="kW",SUMPRODUCT(N279:N382,S279:S382,AA279:AA382),SUMPRODUCT(H279:H382,AA279:AA382))</f>
        <v>13053.623817348909</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1299845.9805817171</v>
      </c>
      <c r="Z399" s="291">
        <f>SUMPRODUCT(I279:I382,Z279:Z382)</f>
        <v>560412.10780510213</v>
      </c>
      <c r="AA399" s="291">
        <f>IF(AA278="kW",SUMPRODUCT(N279:N382,T279:T382,AA279:AA382),SUMPRODUCT(I279:I382,AA279:AA382))</f>
        <v>12813.019444986716</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1299845.9805817171</v>
      </c>
      <c r="Z400" s="291">
        <f>SUMPRODUCT(J279:J382,Z279:Z382)</f>
        <v>560412.10780510213</v>
      </c>
      <c r="AA400" s="291">
        <f>IF(AA278="kW",SUMPRODUCT(N279:N382,U279:U382,AA279:AA382),SUMPRODUCT(J279:J382,AA279:AA382))</f>
        <v>12813.019444986716</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1299569.5400020173</v>
      </c>
      <c r="Z401" s="326">
        <f>SUMPRODUCT(K279:K382,Z279:Z382)</f>
        <v>559994.30624352652</v>
      </c>
      <c r="AA401" s="326">
        <f>IF(AA278="kW",SUMPRODUCT(N279:N382,V279:V382,AA279:AA382),SUMPRODUCT(K279:K382,AA279:AA382))</f>
        <v>12812.386636915537</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522</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92" t="s">
        <v>211</v>
      </c>
      <c r="C405" s="894" t="s">
        <v>33</v>
      </c>
      <c r="D405" s="284" t="s">
        <v>422</v>
      </c>
      <c r="E405" s="896" t="s">
        <v>209</v>
      </c>
      <c r="F405" s="897"/>
      <c r="G405" s="897"/>
      <c r="H405" s="897"/>
      <c r="I405" s="897"/>
      <c r="J405" s="897"/>
      <c r="K405" s="897"/>
      <c r="L405" s="897"/>
      <c r="M405" s="898"/>
      <c r="N405" s="899" t="s">
        <v>213</v>
      </c>
      <c r="O405" s="284" t="s">
        <v>423</v>
      </c>
      <c r="P405" s="896" t="s">
        <v>212</v>
      </c>
      <c r="Q405" s="897"/>
      <c r="R405" s="897"/>
      <c r="S405" s="897"/>
      <c r="T405" s="897"/>
      <c r="U405" s="897"/>
      <c r="V405" s="897"/>
      <c r="W405" s="897"/>
      <c r="X405" s="898"/>
      <c r="Y405" s="889" t="s">
        <v>243</v>
      </c>
      <c r="Z405" s="890"/>
      <c r="AA405" s="890"/>
      <c r="AB405" s="890"/>
      <c r="AC405" s="890"/>
      <c r="AD405" s="890"/>
      <c r="AE405" s="890"/>
      <c r="AF405" s="890"/>
      <c r="AG405" s="890"/>
      <c r="AH405" s="890"/>
      <c r="AI405" s="890"/>
      <c r="AJ405" s="890"/>
      <c r="AK405" s="890"/>
      <c r="AL405" s="890"/>
      <c r="AM405" s="891"/>
    </row>
    <row r="406" spans="1:40" ht="45.75" customHeight="1">
      <c r="B406" s="893"/>
      <c r="C406" s="895"/>
      <c r="D406" s="285">
        <v>2014</v>
      </c>
      <c r="E406" s="285">
        <v>2015</v>
      </c>
      <c r="F406" s="285">
        <v>2016</v>
      </c>
      <c r="G406" s="285">
        <v>2017</v>
      </c>
      <c r="H406" s="285">
        <v>2018</v>
      </c>
      <c r="I406" s="285">
        <v>2019</v>
      </c>
      <c r="J406" s="285">
        <v>2020</v>
      </c>
      <c r="K406" s="285">
        <v>2021</v>
      </c>
      <c r="L406" s="285">
        <v>2022</v>
      </c>
      <c r="M406" s="285">
        <v>2023</v>
      </c>
      <c r="N406" s="90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GS&gt;50kW</v>
      </c>
      <c r="AB406" s="285" t="str">
        <f>'1.  LRAMVA Summary'!G52</f>
        <v>Unmetered Scattered Load</v>
      </c>
      <c r="AC406" s="285" t="str">
        <f>'1.  LRAMVA Summary'!H52</f>
        <v>Streetlighting</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kWh</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f>+'7.  Persistence Report'!AT113+'7.  Persistence Report'!AT114+'7.  Persistence Report'!AT115+'7.  Persistence Report'!AT116</f>
        <v>124110.38416948552</v>
      </c>
      <c r="E408" s="295">
        <f>+'7.  Persistence Report'!AU113+'7.  Persistence Report'!AU114+'7.  Persistence Report'!AU115+'7.  Persistence Report'!AU116</f>
        <v>124110.38416948552</v>
      </c>
      <c r="F408" s="295">
        <f>+'7.  Persistence Report'!AV113+'7.  Persistence Report'!AV114+'7.  Persistence Report'!AV115+'7.  Persistence Report'!AV116</f>
        <v>124110.38416948552</v>
      </c>
      <c r="G408" s="295">
        <f>+'7.  Persistence Report'!AW113+'7.  Persistence Report'!AW114+'7.  Persistence Report'!AW115+'7.  Persistence Report'!AW116</f>
        <v>124005.97612288552</v>
      </c>
      <c r="H408" s="295">
        <f>+'7.  Persistence Report'!AX113+'7.  Persistence Report'!AX114+'7.  Persistence Report'!AX115+'7.  Persistence Report'!AX116</f>
        <v>67818.231341883089</v>
      </c>
      <c r="I408" s="295">
        <f>+'7.  Persistence Report'!AY113+'7.  Persistence Report'!AY114+'7.  Persistence Report'!AY115+'7.  Persistence Report'!AY116</f>
        <v>0</v>
      </c>
      <c r="J408" s="295">
        <f>+'7.  Persistence Report'!AZ113+'7.  Persistence Report'!AZ114+'7.  Persistence Report'!AZ115+'7.  Persistence Report'!AZ116</f>
        <v>0</v>
      </c>
      <c r="K408" s="295">
        <f>+'7.  Persistence Report'!BA113+'7.  Persistence Report'!BA114+'7.  Persistence Report'!BA115+'7.  Persistence Report'!BA116</f>
        <v>0</v>
      </c>
      <c r="L408" s="295">
        <f>+'7.  Persistence Report'!BB113+'7.  Persistence Report'!BB114+'7.  Persistence Report'!BB115+'7.  Persistence Report'!BB116</f>
        <v>0</v>
      </c>
      <c r="M408" s="295">
        <f>+'7.  Persistence Report'!BC113+'7.  Persistence Report'!BC114+'7.  Persistence Report'!BC115+'7.  Persistence Report'!BC116</f>
        <v>0</v>
      </c>
      <c r="N408" s="291"/>
      <c r="O408" s="295">
        <f>+'7.  Persistence Report'!O113+'7.  Persistence Report'!O114+'7.  Persistence Report'!O115+'7.  Persistence Report'!O116</f>
        <v>18.777562349187907</v>
      </c>
      <c r="P408" s="295">
        <f>+'7.  Persistence Report'!P113+'7.  Persistence Report'!P114+'7.  Persistence Report'!P115+'7.  Persistence Report'!P116</f>
        <v>18.777562349187907</v>
      </c>
      <c r="Q408" s="295">
        <f>+'7.  Persistence Report'!Q113+'7.  Persistence Report'!Q114+'7.  Persistence Report'!Q115+'7.  Persistence Report'!Q116</f>
        <v>18.777562349187907</v>
      </c>
      <c r="R408" s="295">
        <f>+'7.  Persistence Report'!R113+'7.  Persistence Report'!R114+'7.  Persistence Report'!R115+'7.  Persistence Report'!R116</f>
        <v>18.660808052187907</v>
      </c>
      <c r="S408" s="295">
        <f>+'7.  Persistence Report'!S113+'7.  Persistence Report'!S114+'7.  Persistence Report'!S115+'7.  Persistence Report'!S116</f>
        <v>9.9668488995597624</v>
      </c>
      <c r="T408" s="295">
        <f>+'7.  Persistence Report'!T113+'7.  Persistence Report'!T114+'7.  Persistence Report'!T115+'7.  Persistence Report'!T116</f>
        <v>0</v>
      </c>
      <c r="U408" s="295">
        <f>+'7.  Persistence Report'!U113+'7.  Persistence Report'!U114+'7.  Persistence Report'!U115+'7.  Persistence Report'!U116</f>
        <v>0</v>
      </c>
      <c r="V408" s="295">
        <f>+'7.  Persistence Report'!V113+'7.  Persistence Report'!V114+'7.  Persistence Report'!V115+'7.  Persistence Report'!V116</f>
        <v>0</v>
      </c>
      <c r="W408" s="295">
        <f>+'7.  Persistence Report'!W113+'7.  Persistence Report'!W114+'7.  Persistence Report'!W115+'7.  Persistence Report'!W116</f>
        <v>0</v>
      </c>
      <c r="X408" s="295">
        <f>+'7.  Persistence Report'!X113+'7.  Persistence Report'!X114+'7.  Persistence Report'!X115+'7.  Persistence Report'!X116</f>
        <v>0</v>
      </c>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23">AA408</f>
        <v>0</v>
      </c>
      <c r="AB409" s="411">
        <f t="shared" si="123"/>
        <v>0</v>
      </c>
      <c r="AC409" s="411">
        <f t="shared" si="123"/>
        <v>0</v>
      </c>
      <c r="AD409" s="411">
        <f t="shared" si="123"/>
        <v>0</v>
      </c>
      <c r="AE409" s="411">
        <f t="shared" si="123"/>
        <v>0</v>
      </c>
      <c r="AF409" s="411">
        <f t="shared" si="123"/>
        <v>0</v>
      </c>
      <c r="AG409" s="411">
        <f t="shared" si="123"/>
        <v>0</v>
      </c>
      <c r="AH409" s="411">
        <f t="shared" si="123"/>
        <v>0</v>
      </c>
      <c r="AI409" s="411">
        <f t="shared" si="123"/>
        <v>0</v>
      </c>
      <c r="AJ409" s="411">
        <f t="shared" si="123"/>
        <v>0</v>
      </c>
      <c r="AK409" s="411">
        <f t="shared" si="123"/>
        <v>0</v>
      </c>
      <c r="AL409" s="411">
        <f t="shared" si="123"/>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f>+'7.  Persistence Report'!AT112</f>
        <v>21058.073039999999</v>
      </c>
      <c r="E411" s="295">
        <f>+'7.  Persistence Report'!AU112</f>
        <v>21058.073039999999</v>
      </c>
      <c r="F411" s="295">
        <f>+'7.  Persistence Report'!AV112</f>
        <v>21058.073039999999</v>
      </c>
      <c r="G411" s="295">
        <f>+'7.  Persistence Report'!AW112</f>
        <v>21058.073039999999</v>
      </c>
      <c r="H411" s="295">
        <f>+'7.  Persistence Report'!AX112</f>
        <v>0</v>
      </c>
      <c r="I411" s="295">
        <f>+'7.  Persistence Report'!AY112</f>
        <v>0</v>
      </c>
      <c r="J411" s="295">
        <f>+'7.  Persistence Report'!AZ112</f>
        <v>0</v>
      </c>
      <c r="K411" s="295">
        <f>+'7.  Persistence Report'!BA112</f>
        <v>0</v>
      </c>
      <c r="L411" s="295">
        <f>+'7.  Persistence Report'!BB112</f>
        <v>0</v>
      </c>
      <c r="M411" s="295">
        <f>+'7.  Persistence Report'!BC112</f>
        <v>0</v>
      </c>
      <c r="N411" s="291"/>
      <c r="O411" s="295">
        <f>+'7.  Persistence Report'!O112</f>
        <v>11.81006365</v>
      </c>
      <c r="P411" s="295">
        <f>+'7.  Persistence Report'!P112</f>
        <v>11.81006365</v>
      </c>
      <c r="Q411" s="295">
        <f>+'7.  Persistence Report'!Q112</f>
        <v>11.81006365</v>
      </c>
      <c r="R411" s="295">
        <f>+'7.  Persistence Report'!R112</f>
        <v>11.81006365</v>
      </c>
      <c r="S411" s="295">
        <f>+'7.  Persistence Report'!S112</f>
        <v>0</v>
      </c>
      <c r="T411" s="295">
        <f>+'7.  Persistence Report'!T112</f>
        <v>0</v>
      </c>
      <c r="U411" s="295">
        <f>+'7.  Persistence Report'!U112</f>
        <v>0</v>
      </c>
      <c r="V411" s="295">
        <f>+'7.  Persistence Report'!V112</f>
        <v>0</v>
      </c>
      <c r="W411" s="295">
        <f>+'7.  Persistence Report'!W112</f>
        <v>0</v>
      </c>
      <c r="X411" s="295">
        <f>+'7.  Persistence Report'!X112</f>
        <v>0</v>
      </c>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24">AA411</f>
        <v>0</v>
      </c>
      <c r="AB412" s="411">
        <f t="shared" si="124"/>
        <v>0</v>
      </c>
      <c r="AC412" s="411">
        <f t="shared" si="124"/>
        <v>0</v>
      </c>
      <c r="AD412" s="411">
        <f t="shared" si="124"/>
        <v>0</v>
      </c>
      <c r="AE412" s="411">
        <f t="shared" si="124"/>
        <v>0</v>
      </c>
      <c r="AF412" s="411">
        <f t="shared" si="124"/>
        <v>0</v>
      </c>
      <c r="AG412" s="411">
        <f t="shared" si="124"/>
        <v>0</v>
      </c>
      <c r="AH412" s="411">
        <f t="shared" si="124"/>
        <v>0</v>
      </c>
      <c r="AI412" s="411">
        <f t="shared" si="124"/>
        <v>0</v>
      </c>
      <c r="AJ412" s="411">
        <f t="shared" si="124"/>
        <v>0</v>
      </c>
      <c r="AK412" s="411">
        <f t="shared" si="124"/>
        <v>0</v>
      </c>
      <c r="AL412" s="411">
        <f t="shared" si="124"/>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f>+'7.  Persistence Report'!AT124</f>
        <v>1001824.542288</v>
      </c>
      <c r="E414" s="295">
        <f>+'7.  Persistence Report'!AU124</f>
        <v>1001824.542288</v>
      </c>
      <c r="F414" s="295">
        <f>+'7.  Persistence Report'!AV124</f>
        <v>1001824.542288</v>
      </c>
      <c r="G414" s="295">
        <f>+'7.  Persistence Report'!AW124</f>
        <v>1001824.542288</v>
      </c>
      <c r="H414" s="295">
        <f>+'7.  Persistence Report'!AX124</f>
        <v>1001824.542288</v>
      </c>
      <c r="I414" s="295">
        <f>+'7.  Persistence Report'!AY124</f>
        <v>1001824.542288</v>
      </c>
      <c r="J414" s="295">
        <f>+'7.  Persistence Report'!AZ124</f>
        <v>1001824.542288</v>
      </c>
      <c r="K414" s="295">
        <f>+'7.  Persistence Report'!BA124</f>
        <v>1001824.542288</v>
      </c>
      <c r="L414" s="295">
        <f>+'7.  Persistence Report'!BB124</f>
        <v>1001824.542288</v>
      </c>
      <c r="M414" s="295">
        <f>+'7.  Persistence Report'!BC124</f>
        <v>1001824.542288</v>
      </c>
      <c r="N414" s="291"/>
      <c r="O414" s="295">
        <f>+'7.  Persistence Report'!O124</f>
        <v>545.89839931000006</v>
      </c>
      <c r="P414" s="295">
        <f>+'7.  Persistence Report'!P124</f>
        <v>545.89839931000006</v>
      </c>
      <c r="Q414" s="295">
        <f>+'7.  Persistence Report'!Q124</f>
        <v>545.89839931000006</v>
      </c>
      <c r="R414" s="295">
        <f>+'7.  Persistence Report'!R124</f>
        <v>545.89839931000006</v>
      </c>
      <c r="S414" s="295">
        <f>+'7.  Persistence Report'!S124</f>
        <v>545.89839931000006</v>
      </c>
      <c r="T414" s="295">
        <f>+'7.  Persistence Report'!T124</f>
        <v>545.89839931000006</v>
      </c>
      <c r="U414" s="295">
        <f>+'7.  Persistence Report'!U124</f>
        <v>545.89839931000006</v>
      </c>
      <c r="V414" s="295">
        <f>+'7.  Persistence Report'!V124</f>
        <v>545.89839931000006</v>
      </c>
      <c r="W414" s="295">
        <f>+'7.  Persistence Report'!W124</f>
        <v>545.89839931000006</v>
      </c>
      <c r="X414" s="295">
        <f>+'7.  Persistence Report'!X124</f>
        <v>545.89839931000006</v>
      </c>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5">AA414</f>
        <v>0</v>
      </c>
      <c r="AB415" s="411">
        <f t="shared" si="125"/>
        <v>0</v>
      </c>
      <c r="AC415" s="411">
        <f t="shared" si="125"/>
        <v>0</v>
      </c>
      <c r="AD415" s="411">
        <f t="shared" si="125"/>
        <v>0</v>
      </c>
      <c r="AE415" s="411">
        <f t="shared" si="125"/>
        <v>0</v>
      </c>
      <c r="AF415" s="411">
        <f t="shared" si="125"/>
        <v>0</v>
      </c>
      <c r="AG415" s="411">
        <f t="shared" si="125"/>
        <v>0</v>
      </c>
      <c r="AH415" s="411">
        <f t="shared" si="125"/>
        <v>0</v>
      </c>
      <c r="AI415" s="411">
        <f t="shared" si="125"/>
        <v>0</v>
      </c>
      <c r="AJ415" s="411">
        <f t="shared" si="125"/>
        <v>0</v>
      </c>
      <c r="AK415" s="411">
        <f t="shared" si="125"/>
        <v>0</v>
      </c>
      <c r="AL415" s="411">
        <f t="shared" si="125"/>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f>+'7.  Persistence Report'!AT119</f>
        <v>395701.4325</v>
      </c>
      <c r="E417" s="295">
        <f>+'7.  Persistence Report'!AU119</f>
        <v>368153.4656</v>
      </c>
      <c r="F417" s="295">
        <f>+'7.  Persistence Report'!AV119</f>
        <v>354413.15419999999</v>
      </c>
      <c r="G417" s="295">
        <f>+'7.  Persistence Report'!AW119</f>
        <v>354413.15419999999</v>
      </c>
      <c r="H417" s="295">
        <f>+'7.  Persistence Report'!AX119</f>
        <v>354413.15419999999</v>
      </c>
      <c r="I417" s="295">
        <f>+'7.  Persistence Report'!AY119</f>
        <v>354413.15419999999</v>
      </c>
      <c r="J417" s="295">
        <f>+'7.  Persistence Report'!AZ119</f>
        <v>354413.15419999999</v>
      </c>
      <c r="K417" s="295">
        <f>+'7.  Persistence Report'!BA119</f>
        <v>353737.01069999998</v>
      </c>
      <c r="L417" s="295">
        <f>+'7.  Persistence Report'!BB119</f>
        <v>353737.01069999998</v>
      </c>
      <c r="M417" s="295">
        <f>+'7.  Persistence Report'!BC119</f>
        <v>301025.96919999999</v>
      </c>
      <c r="N417" s="291"/>
      <c r="O417" s="295">
        <f>+'7.  Persistence Report'!O119</f>
        <v>29.544315310000002</v>
      </c>
      <c r="P417" s="295">
        <f>+'7.  Persistence Report'!P119</f>
        <v>27.815467089999999</v>
      </c>
      <c r="Q417" s="295">
        <f>+'7.  Persistence Report'!Q119</f>
        <v>26.953426199999999</v>
      </c>
      <c r="R417" s="295">
        <f>+'7.  Persistence Report'!R119</f>
        <v>26.953426199999999</v>
      </c>
      <c r="S417" s="295">
        <f>+'7.  Persistence Report'!S119</f>
        <v>26.953426199999999</v>
      </c>
      <c r="T417" s="295">
        <f>+'7.  Persistence Report'!T119</f>
        <v>26.953426199999999</v>
      </c>
      <c r="U417" s="295">
        <f>+'7.  Persistence Report'!U119</f>
        <v>26.953426199999999</v>
      </c>
      <c r="V417" s="295">
        <f>+'7.  Persistence Report'!V119</f>
        <v>26.876240859999999</v>
      </c>
      <c r="W417" s="295">
        <f>+'7.  Persistence Report'!W119</f>
        <v>26.876240859999999</v>
      </c>
      <c r="X417" s="295">
        <f>+'7.  Persistence Report'!X119</f>
        <v>23.567184050000002</v>
      </c>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6">AA417</f>
        <v>0</v>
      </c>
      <c r="AB418" s="411">
        <f t="shared" si="126"/>
        <v>0</v>
      </c>
      <c r="AC418" s="411">
        <f t="shared" si="126"/>
        <v>0</v>
      </c>
      <c r="AD418" s="411">
        <f t="shared" si="126"/>
        <v>0</v>
      </c>
      <c r="AE418" s="411">
        <f t="shared" si="126"/>
        <v>0</v>
      </c>
      <c r="AF418" s="411">
        <f t="shared" si="126"/>
        <v>0</v>
      </c>
      <c r="AG418" s="411">
        <f t="shared" si="126"/>
        <v>0</v>
      </c>
      <c r="AH418" s="411">
        <f t="shared" si="126"/>
        <v>0</v>
      </c>
      <c r="AI418" s="411">
        <f t="shared" si="126"/>
        <v>0</v>
      </c>
      <c r="AJ418" s="411">
        <f t="shared" si="126"/>
        <v>0</v>
      </c>
      <c r="AK418" s="411">
        <f t="shared" si="126"/>
        <v>0</v>
      </c>
      <c r="AL418" s="411">
        <f t="shared" si="126"/>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f>+'7.  Persistence Report'!AT117</f>
        <v>1690736.1229999999</v>
      </c>
      <c r="E420" s="295">
        <f>+'7.  Persistence Report'!AU117</f>
        <v>1466695.727</v>
      </c>
      <c r="F420" s="295">
        <f>+'7.  Persistence Report'!AV117</f>
        <v>1349938.2779999999</v>
      </c>
      <c r="G420" s="295">
        <f>+'7.  Persistence Report'!AW117</f>
        <v>1349938.2779999999</v>
      </c>
      <c r="H420" s="295">
        <f>+'7.  Persistence Report'!AX117</f>
        <v>1349938.2779999999</v>
      </c>
      <c r="I420" s="295">
        <f>+'7.  Persistence Report'!AY117</f>
        <v>1349938.2779999999</v>
      </c>
      <c r="J420" s="295">
        <f>+'7.  Persistence Report'!AZ117</f>
        <v>1349938.2779999999</v>
      </c>
      <c r="K420" s="295">
        <f>+'7.  Persistence Report'!BA117</f>
        <v>1349353.5049999999</v>
      </c>
      <c r="L420" s="295">
        <f>+'7.  Persistence Report'!BB117</f>
        <v>1349353.5049999999</v>
      </c>
      <c r="M420" s="295">
        <f>+'7.  Persistence Report'!BC117</f>
        <v>1254973.7250000001</v>
      </c>
      <c r="N420" s="291"/>
      <c r="O420" s="295">
        <f>+'7.  Persistence Report'!O117</f>
        <v>110.65072410000001</v>
      </c>
      <c r="P420" s="295">
        <f>+'7.  Persistence Report'!P117</f>
        <v>96.586073099999993</v>
      </c>
      <c r="Q420" s="295">
        <f>+'7.  Persistence Report'!Q117</f>
        <v>89.256355790000001</v>
      </c>
      <c r="R420" s="295">
        <f>+'7.  Persistence Report'!R117</f>
        <v>89.256355790000001</v>
      </c>
      <c r="S420" s="295">
        <f>+'7.  Persistence Report'!S117</f>
        <v>89.256355790000001</v>
      </c>
      <c r="T420" s="295">
        <f>+'7.  Persistence Report'!T117</f>
        <v>89.256355790000001</v>
      </c>
      <c r="U420" s="295">
        <f>+'7.  Persistence Report'!U117</f>
        <v>89.256355790000001</v>
      </c>
      <c r="V420" s="295">
        <f>+'7.  Persistence Report'!V117</f>
        <v>89.189600900000002</v>
      </c>
      <c r="W420" s="295">
        <f>+'7.  Persistence Report'!W117</f>
        <v>89.189600900000002</v>
      </c>
      <c r="X420" s="295">
        <f>+'7.  Persistence Report'!X117</f>
        <v>83.264693249999993</v>
      </c>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7">AA420</f>
        <v>0</v>
      </c>
      <c r="AB421" s="411">
        <f t="shared" si="127"/>
        <v>0</v>
      </c>
      <c r="AC421" s="411">
        <f t="shared" si="127"/>
        <v>0</v>
      </c>
      <c r="AD421" s="411">
        <f t="shared" si="127"/>
        <v>0</v>
      </c>
      <c r="AE421" s="411">
        <f t="shared" si="127"/>
        <v>0</v>
      </c>
      <c r="AF421" s="411">
        <f t="shared" si="127"/>
        <v>0</v>
      </c>
      <c r="AG421" s="411">
        <f t="shared" si="127"/>
        <v>0</v>
      </c>
      <c r="AH421" s="411">
        <f t="shared" si="127"/>
        <v>0</v>
      </c>
      <c r="AI421" s="411">
        <f t="shared" si="127"/>
        <v>0</v>
      </c>
      <c r="AJ421" s="411">
        <f t="shared" si="127"/>
        <v>0</v>
      </c>
      <c r="AK421" s="411">
        <f t="shared" si="127"/>
        <v>0</v>
      </c>
      <c r="AL421" s="411">
        <f t="shared" si="127"/>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v>1</v>
      </c>
      <c r="Z423" s="410"/>
      <c r="AA423" s="410"/>
      <c r="AB423" s="410"/>
      <c r="AC423" s="410"/>
      <c r="AD423" s="410"/>
      <c r="AE423" s="410"/>
      <c r="AF423" s="410"/>
      <c r="AG423" s="410"/>
      <c r="AH423" s="410"/>
      <c r="AI423" s="410"/>
      <c r="AJ423" s="410"/>
      <c r="AK423" s="410"/>
      <c r="AL423" s="410"/>
      <c r="AM423" s="296">
        <f>SUM(Y423:AL423)</f>
        <v>1</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1</v>
      </c>
      <c r="Z424" s="411">
        <f>Z423</f>
        <v>0</v>
      </c>
      <c r="AA424" s="411">
        <f t="shared" ref="AA424:AL424" si="128">AA423</f>
        <v>0</v>
      </c>
      <c r="AB424" s="411">
        <f t="shared" si="128"/>
        <v>0</v>
      </c>
      <c r="AC424" s="411">
        <f t="shared" si="128"/>
        <v>0</v>
      </c>
      <c r="AD424" s="411">
        <f t="shared" si="128"/>
        <v>0</v>
      </c>
      <c r="AE424" s="411">
        <f t="shared" si="128"/>
        <v>0</v>
      </c>
      <c r="AF424" s="411">
        <f t="shared" si="128"/>
        <v>0</v>
      </c>
      <c r="AG424" s="411">
        <f t="shared" si="128"/>
        <v>0</v>
      </c>
      <c r="AH424" s="411">
        <f t="shared" si="128"/>
        <v>0</v>
      </c>
      <c r="AI424" s="411">
        <f t="shared" si="128"/>
        <v>0</v>
      </c>
      <c r="AJ424" s="411">
        <f t="shared" si="128"/>
        <v>0</v>
      </c>
      <c r="AK424" s="411">
        <f t="shared" si="128"/>
        <v>0</v>
      </c>
      <c r="AL424" s="411">
        <f t="shared" si="128"/>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f>+'7.  Persistence Report'!O145</f>
        <v>377.00779999999997</v>
      </c>
      <c r="P426" s="295">
        <f>+'7.  Persistence Report'!P145</f>
        <v>0</v>
      </c>
      <c r="Q426" s="295">
        <f>+'7.  Persistence Report'!Q145</f>
        <v>0</v>
      </c>
      <c r="R426" s="295">
        <f>+'7.  Persistence Report'!R145</f>
        <v>0</v>
      </c>
      <c r="S426" s="295">
        <f>+'7.  Persistence Report'!S145</f>
        <v>0</v>
      </c>
      <c r="T426" s="295">
        <f>+'7.  Persistence Report'!T145</f>
        <v>0</v>
      </c>
      <c r="U426" s="295">
        <f>+'7.  Persistence Report'!U145</f>
        <v>0</v>
      </c>
      <c r="V426" s="295">
        <f>+'7.  Persistence Report'!V145</f>
        <v>0</v>
      </c>
      <c r="W426" s="295">
        <f>+'7.  Persistence Report'!W145</f>
        <v>0</v>
      </c>
      <c r="X426" s="295">
        <f>+'7.  Persistence Report'!X145</f>
        <v>0</v>
      </c>
      <c r="Y426" s="410">
        <v>1</v>
      </c>
      <c r="Z426" s="410"/>
      <c r="AA426" s="410"/>
      <c r="AB426" s="410"/>
      <c r="AC426" s="410"/>
      <c r="AD426" s="410"/>
      <c r="AE426" s="410"/>
      <c r="AF426" s="410"/>
      <c r="AG426" s="410"/>
      <c r="AH426" s="410"/>
      <c r="AI426" s="410"/>
      <c r="AJ426" s="410"/>
      <c r="AK426" s="410"/>
      <c r="AL426" s="410"/>
      <c r="AM426" s="296">
        <f>SUM(Y426:AL426)</f>
        <v>1</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1</v>
      </c>
      <c r="Z427" s="411">
        <f>Z426</f>
        <v>0</v>
      </c>
      <c r="AA427" s="411">
        <f t="shared" ref="AA427:AL427" si="129">AA426</f>
        <v>0</v>
      </c>
      <c r="AB427" s="411">
        <f t="shared" si="129"/>
        <v>0</v>
      </c>
      <c r="AC427" s="411">
        <f t="shared" si="129"/>
        <v>0</v>
      </c>
      <c r="AD427" s="411">
        <f t="shared" si="129"/>
        <v>0</v>
      </c>
      <c r="AE427" s="411">
        <f t="shared" si="129"/>
        <v>0</v>
      </c>
      <c r="AF427" s="411">
        <f t="shared" si="129"/>
        <v>0</v>
      </c>
      <c r="AG427" s="411">
        <f t="shared" si="129"/>
        <v>0</v>
      </c>
      <c r="AH427" s="411">
        <f t="shared" si="129"/>
        <v>0</v>
      </c>
      <c r="AI427" s="411">
        <f t="shared" si="129"/>
        <v>0</v>
      </c>
      <c r="AJ427" s="411">
        <f t="shared" si="129"/>
        <v>0</v>
      </c>
      <c r="AK427" s="411">
        <f t="shared" si="129"/>
        <v>0</v>
      </c>
      <c r="AL427" s="411">
        <f t="shared" si="129"/>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v>1</v>
      </c>
      <c r="Z429" s="410"/>
      <c r="AA429" s="410"/>
      <c r="AB429" s="410"/>
      <c r="AC429" s="410"/>
      <c r="AD429" s="410"/>
      <c r="AE429" s="410"/>
      <c r="AF429" s="410"/>
      <c r="AG429" s="410"/>
      <c r="AH429" s="410"/>
      <c r="AI429" s="410"/>
      <c r="AJ429" s="410"/>
      <c r="AK429" s="410"/>
      <c r="AL429" s="410"/>
      <c r="AM429" s="296">
        <f>SUM(Y429:AL429)</f>
        <v>1</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1</v>
      </c>
      <c r="Z430" s="411">
        <f>Z429</f>
        <v>0</v>
      </c>
      <c r="AA430" s="411">
        <f t="shared" ref="AA430:AL430" si="130">AA429</f>
        <v>0</v>
      </c>
      <c r="AB430" s="411">
        <f t="shared" si="130"/>
        <v>0</v>
      </c>
      <c r="AC430" s="411">
        <f t="shared" si="130"/>
        <v>0</v>
      </c>
      <c r="AD430" s="411">
        <f t="shared" si="130"/>
        <v>0</v>
      </c>
      <c r="AE430" s="411">
        <f t="shared" si="130"/>
        <v>0</v>
      </c>
      <c r="AF430" s="411">
        <f t="shared" si="130"/>
        <v>0</v>
      </c>
      <c r="AG430" s="411">
        <f t="shared" si="130"/>
        <v>0</v>
      </c>
      <c r="AH430" s="411">
        <f t="shared" si="130"/>
        <v>0</v>
      </c>
      <c r="AI430" s="411">
        <f t="shared" si="130"/>
        <v>0</v>
      </c>
      <c r="AJ430" s="411">
        <f t="shared" si="130"/>
        <v>0</v>
      </c>
      <c r="AK430" s="411">
        <f t="shared" si="130"/>
        <v>0</v>
      </c>
      <c r="AL430" s="411">
        <f t="shared" si="130"/>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v>1</v>
      </c>
      <c r="Z432" s="410"/>
      <c r="AA432" s="410"/>
      <c r="AB432" s="410"/>
      <c r="AC432" s="410"/>
      <c r="AD432" s="410"/>
      <c r="AE432" s="410"/>
      <c r="AF432" s="410"/>
      <c r="AG432" s="410"/>
      <c r="AH432" s="410"/>
      <c r="AI432" s="410"/>
      <c r="AJ432" s="410"/>
      <c r="AK432" s="410"/>
      <c r="AL432" s="410"/>
      <c r="AM432" s="296">
        <f>SUM(Y432:AL432)</f>
        <v>1</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1</v>
      </c>
      <c r="Z433" s="411">
        <f>Z432</f>
        <v>0</v>
      </c>
      <c r="AA433" s="411">
        <f t="shared" ref="AA433:AL433" si="131">AA432</f>
        <v>0</v>
      </c>
      <c r="AB433" s="411">
        <f t="shared" si="131"/>
        <v>0</v>
      </c>
      <c r="AC433" s="411">
        <f t="shared" si="131"/>
        <v>0</v>
      </c>
      <c r="AD433" s="411">
        <f t="shared" si="131"/>
        <v>0</v>
      </c>
      <c r="AE433" s="411">
        <f t="shared" si="131"/>
        <v>0</v>
      </c>
      <c r="AF433" s="411">
        <f t="shared" si="131"/>
        <v>0</v>
      </c>
      <c r="AG433" s="411">
        <f t="shared" si="131"/>
        <v>0</v>
      </c>
      <c r="AH433" s="411">
        <f t="shared" si="131"/>
        <v>0</v>
      </c>
      <c r="AI433" s="411">
        <f t="shared" si="131"/>
        <v>0</v>
      </c>
      <c r="AJ433" s="411">
        <f t="shared" si="131"/>
        <v>0</v>
      </c>
      <c r="AK433" s="411">
        <f t="shared" si="131"/>
        <v>0</v>
      </c>
      <c r="AL433" s="411">
        <f t="shared" si="131"/>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f>+'7.  Persistence Report'!AT111</f>
        <v>4672154.3389999997</v>
      </c>
      <c r="E436" s="295">
        <f>+'7.  Persistence Report'!AU111</f>
        <v>4641063.3130000001</v>
      </c>
      <c r="F436" s="295">
        <f>+'7.  Persistence Report'!AV111</f>
        <v>4641063.3130000001</v>
      </c>
      <c r="G436" s="295">
        <f>+'7.  Persistence Report'!AW111</f>
        <v>4570052.21</v>
      </c>
      <c r="H436" s="295">
        <f>+'7.  Persistence Report'!AX111</f>
        <v>4570052.21</v>
      </c>
      <c r="I436" s="295">
        <f>+'7.  Persistence Report'!AY111</f>
        <v>4570052.21</v>
      </c>
      <c r="J436" s="295">
        <f>+'7.  Persistence Report'!AZ111</f>
        <v>4401619.2410000004</v>
      </c>
      <c r="K436" s="295">
        <f>+'7.  Persistence Report'!BA111</f>
        <v>4401619.2410000004</v>
      </c>
      <c r="L436" s="295">
        <f>+'7.  Persistence Report'!BB111</f>
        <v>4287139.5619999999</v>
      </c>
      <c r="M436" s="295">
        <f>+'7.  Persistence Report'!BC111</f>
        <v>3543814.9369999999</v>
      </c>
      <c r="N436" s="295">
        <v>12</v>
      </c>
      <c r="O436" s="295">
        <f>+'7.  Persistence Report'!O111</f>
        <v>750.98318749999999</v>
      </c>
      <c r="P436" s="295">
        <f>+'7.  Persistence Report'!P111</f>
        <v>742.12345740000001</v>
      </c>
      <c r="Q436" s="295">
        <f>+'7.  Persistence Report'!Q111</f>
        <v>742.12345740000001</v>
      </c>
      <c r="R436" s="295">
        <f>+'7.  Persistence Report'!R111</f>
        <v>721.82499519999999</v>
      </c>
      <c r="S436" s="295">
        <f>+'7.  Persistence Report'!S111</f>
        <v>721.82499519999999</v>
      </c>
      <c r="T436" s="295">
        <f>+'7.  Persistence Report'!T111</f>
        <v>721.82499519999999</v>
      </c>
      <c r="U436" s="295">
        <f>+'7.  Persistence Report'!U111</f>
        <v>700.12375350000002</v>
      </c>
      <c r="V436" s="295">
        <f>+'7.  Persistence Report'!V111</f>
        <v>700.12375350000002</v>
      </c>
      <c r="W436" s="295">
        <f>+'7.  Persistence Report'!W111</f>
        <v>697.99565919999998</v>
      </c>
      <c r="X436" s="295">
        <f>+'7.  Persistence Report'!X111</f>
        <v>606.05866040000001</v>
      </c>
      <c r="Y436" s="415"/>
      <c r="Z436" s="795">
        <v>0.1770663577250888</v>
      </c>
      <c r="AA436" s="795">
        <v>0.8455723542116631</v>
      </c>
      <c r="AB436" s="469"/>
      <c r="AC436" s="415"/>
      <c r="AD436" s="415"/>
      <c r="AE436" s="415"/>
      <c r="AF436" s="415"/>
      <c r="AG436" s="415"/>
      <c r="AH436" s="415"/>
      <c r="AI436" s="415"/>
      <c r="AJ436" s="415"/>
      <c r="AK436" s="415"/>
      <c r="AL436" s="415"/>
      <c r="AM436" s="296">
        <f>SUM(Y436:AL436)</f>
        <v>1.0226387119367519</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0.1770663577250888</v>
      </c>
      <c r="AA437" s="411">
        <f t="shared" ref="AA437:AL437" si="132">AA436</f>
        <v>0.8455723542116631</v>
      </c>
      <c r="AB437" s="411">
        <f t="shared" si="132"/>
        <v>0</v>
      </c>
      <c r="AC437" s="411">
        <f t="shared" si="132"/>
        <v>0</v>
      </c>
      <c r="AD437" s="411">
        <f t="shared" si="132"/>
        <v>0</v>
      </c>
      <c r="AE437" s="411">
        <f t="shared" si="132"/>
        <v>0</v>
      </c>
      <c r="AF437" s="411">
        <f t="shared" si="132"/>
        <v>0</v>
      </c>
      <c r="AG437" s="411">
        <f t="shared" si="132"/>
        <v>0</v>
      </c>
      <c r="AH437" s="411">
        <f t="shared" si="132"/>
        <v>0</v>
      </c>
      <c r="AI437" s="411">
        <f t="shared" si="132"/>
        <v>0</v>
      </c>
      <c r="AJ437" s="411">
        <f t="shared" si="132"/>
        <v>0</v>
      </c>
      <c r="AK437" s="411">
        <f t="shared" si="132"/>
        <v>0</v>
      </c>
      <c r="AL437" s="411">
        <f t="shared" si="132"/>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f>+'7.  Persistence Report'!AT101</f>
        <v>212175.3026</v>
      </c>
      <c r="E439" s="295">
        <f>+'7.  Persistence Report'!AU101</f>
        <v>212175.3026</v>
      </c>
      <c r="F439" s="295">
        <f>+'7.  Persistence Report'!AV101</f>
        <v>205804.38500000001</v>
      </c>
      <c r="G439" s="295">
        <f>+'7.  Persistence Report'!AW101</f>
        <v>175971.0313</v>
      </c>
      <c r="H439" s="295">
        <f>+'7.  Persistence Report'!AX101</f>
        <v>175971.0313</v>
      </c>
      <c r="I439" s="295">
        <f>+'7.  Persistence Report'!AY101</f>
        <v>175971.0313</v>
      </c>
      <c r="J439" s="295">
        <f>+'7.  Persistence Report'!AZ101</f>
        <v>175971.0313</v>
      </c>
      <c r="K439" s="295">
        <f>+'7.  Persistence Report'!BA101</f>
        <v>175971.0313</v>
      </c>
      <c r="L439" s="295">
        <f>+'7.  Persistence Report'!BB101</f>
        <v>175971.0313</v>
      </c>
      <c r="M439" s="295">
        <f>+'7.  Persistence Report'!BC101</f>
        <v>175971.0313</v>
      </c>
      <c r="N439" s="295">
        <v>12</v>
      </c>
      <c r="O439" s="295">
        <f>+'7.  Persistence Report'!O101</f>
        <v>53.489462340000003</v>
      </c>
      <c r="P439" s="295">
        <f>+'7.  Persistence Report'!P101</f>
        <v>53.489462340000003</v>
      </c>
      <c r="Q439" s="295">
        <f>+'7.  Persistence Report'!Q101</f>
        <v>51.902687800000002</v>
      </c>
      <c r="R439" s="295">
        <f>+'7.  Persistence Report'!R101</f>
        <v>43.954362340000003</v>
      </c>
      <c r="S439" s="295">
        <f>+'7.  Persistence Report'!S101</f>
        <v>43.954362340000003</v>
      </c>
      <c r="T439" s="295">
        <f>+'7.  Persistence Report'!T101</f>
        <v>43.954362340000003</v>
      </c>
      <c r="U439" s="295">
        <f>+'7.  Persistence Report'!U101</f>
        <v>43.954362340000003</v>
      </c>
      <c r="V439" s="295">
        <f>+'7.  Persistence Report'!V101</f>
        <v>43.954362340000003</v>
      </c>
      <c r="W439" s="295">
        <f>+'7.  Persistence Report'!W101</f>
        <v>43.954362340000003</v>
      </c>
      <c r="X439" s="295">
        <f>+'7.  Persistence Report'!X101</f>
        <v>43.954362340000003</v>
      </c>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33">AA439</f>
        <v>0</v>
      </c>
      <c r="AB440" s="411">
        <f t="shared" si="133"/>
        <v>0</v>
      </c>
      <c r="AC440" s="411">
        <f t="shared" si="133"/>
        <v>0</v>
      </c>
      <c r="AD440" s="411">
        <f t="shared" si="133"/>
        <v>0</v>
      </c>
      <c r="AE440" s="411">
        <f t="shared" si="133"/>
        <v>0</v>
      </c>
      <c r="AF440" s="411">
        <f t="shared" si="133"/>
        <v>0</v>
      </c>
      <c r="AG440" s="411">
        <f t="shared" si="133"/>
        <v>0</v>
      </c>
      <c r="AH440" s="411">
        <f t="shared" si="133"/>
        <v>0</v>
      </c>
      <c r="AI440" s="411">
        <f t="shared" si="133"/>
        <v>0</v>
      </c>
      <c r="AJ440" s="411">
        <f t="shared" si="133"/>
        <v>0</v>
      </c>
      <c r="AK440" s="411">
        <f t="shared" si="133"/>
        <v>0</v>
      </c>
      <c r="AL440" s="411">
        <f t="shared" si="133"/>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34">AB442</f>
        <v>0</v>
      </c>
      <c r="AC443" s="411">
        <f t="shared" si="134"/>
        <v>0</v>
      </c>
      <c r="AD443" s="411">
        <f t="shared" si="134"/>
        <v>0</v>
      </c>
      <c r="AE443" s="411">
        <f t="shared" si="134"/>
        <v>0</v>
      </c>
      <c r="AF443" s="411">
        <f t="shared" si="134"/>
        <v>0</v>
      </c>
      <c r="AG443" s="411">
        <f t="shared" si="134"/>
        <v>0</v>
      </c>
      <c r="AH443" s="411">
        <f t="shared" si="134"/>
        <v>0</v>
      </c>
      <c r="AI443" s="411">
        <f t="shared" si="134"/>
        <v>0</v>
      </c>
      <c r="AJ443" s="411">
        <f t="shared" si="134"/>
        <v>0</v>
      </c>
      <c r="AK443" s="411">
        <f t="shared" si="134"/>
        <v>0</v>
      </c>
      <c r="AL443" s="411">
        <f t="shared" si="134"/>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v>1</v>
      </c>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1</v>
      </c>
      <c r="AB446" s="411">
        <f t="shared" ref="AB446:AL446" si="135">AB445</f>
        <v>0</v>
      </c>
      <c r="AC446" s="411">
        <f t="shared" si="135"/>
        <v>0</v>
      </c>
      <c r="AD446" s="411">
        <f t="shared" si="135"/>
        <v>0</v>
      </c>
      <c r="AE446" s="411">
        <f t="shared" si="135"/>
        <v>0</v>
      </c>
      <c r="AF446" s="411">
        <f t="shared" si="135"/>
        <v>0</v>
      </c>
      <c r="AG446" s="411">
        <f t="shared" si="135"/>
        <v>0</v>
      </c>
      <c r="AH446" s="411">
        <f t="shared" si="135"/>
        <v>0</v>
      </c>
      <c r="AI446" s="411">
        <f t="shared" si="135"/>
        <v>0</v>
      </c>
      <c r="AJ446" s="411">
        <f t="shared" si="135"/>
        <v>0</v>
      </c>
      <c r="AK446" s="411">
        <f t="shared" si="135"/>
        <v>0</v>
      </c>
      <c r="AL446" s="411">
        <f t="shared" si="135"/>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f>+'7.  Persistence Report'!AT107</f>
        <v>261094.28020000001</v>
      </c>
      <c r="E448" s="295">
        <f>+'7.  Persistence Report'!AU107</f>
        <v>261094.28020000001</v>
      </c>
      <c r="F448" s="295">
        <f>+'7.  Persistence Report'!AV107</f>
        <v>261094.28020000001</v>
      </c>
      <c r="G448" s="295">
        <f>+'7.  Persistence Report'!AW107</f>
        <v>261094.28020000001</v>
      </c>
      <c r="H448" s="295">
        <f>+'7.  Persistence Report'!AX107</f>
        <v>0</v>
      </c>
      <c r="I448" s="295">
        <f>+'7.  Persistence Report'!AY107</f>
        <v>0</v>
      </c>
      <c r="J448" s="295">
        <f>+'7.  Persistence Report'!AZ107</f>
        <v>0</v>
      </c>
      <c r="K448" s="295">
        <f>+'7.  Persistence Report'!BA107</f>
        <v>0</v>
      </c>
      <c r="L448" s="295">
        <f>+'7.  Persistence Report'!BB107</f>
        <v>0</v>
      </c>
      <c r="M448" s="295">
        <f>+'7.  Persistence Report'!BC107</f>
        <v>0</v>
      </c>
      <c r="N448" s="295">
        <v>12</v>
      </c>
      <c r="O448" s="295">
        <f>+'7.  Persistence Report'!O107</f>
        <v>53.46772206</v>
      </c>
      <c r="P448" s="295">
        <f>+'7.  Persistence Report'!P107</f>
        <v>53.46772206</v>
      </c>
      <c r="Q448" s="295">
        <f>+'7.  Persistence Report'!Q107</f>
        <v>53.46772206</v>
      </c>
      <c r="R448" s="295">
        <f>+'7.  Persistence Report'!R107</f>
        <v>53.46772206</v>
      </c>
      <c r="S448" s="295">
        <f>+'7.  Persistence Report'!S107</f>
        <v>0</v>
      </c>
      <c r="T448" s="295">
        <f>+'7.  Persistence Report'!T107</f>
        <v>0</v>
      </c>
      <c r="U448" s="295">
        <f>+'7.  Persistence Report'!U107</f>
        <v>0</v>
      </c>
      <c r="V448" s="295">
        <f>+'7.  Persistence Report'!V107</f>
        <v>0</v>
      </c>
      <c r="W448" s="295">
        <f>+'7.  Persistence Report'!W107</f>
        <v>0</v>
      </c>
      <c r="X448" s="295">
        <f>+'7.  Persistence Report'!X107</f>
        <v>0</v>
      </c>
      <c r="Y448" s="415"/>
      <c r="Z448" s="415"/>
      <c r="AA448" s="469">
        <v>1</v>
      </c>
      <c r="AB448" s="415"/>
      <c r="AC448" s="415"/>
      <c r="AD448" s="415"/>
      <c r="AE448" s="415"/>
      <c r="AF448" s="415"/>
      <c r="AG448" s="415"/>
      <c r="AH448" s="415"/>
      <c r="AI448" s="415"/>
      <c r="AJ448" s="415"/>
      <c r="AK448" s="415"/>
      <c r="AL448" s="415"/>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6">AA448</f>
        <v>1</v>
      </c>
      <c r="AB449" s="411">
        <f t="shared" si="136"/>
        <v>0</v>
      </c>
      <c r="AC449" s="411">
        <f t="shared" si="136"/>
        <v>0</v>
      </c>
      <c r="AD449" s="411">
        <f t="shared" si="136"/>
        <v>0</v>
      </c>
      <c r="AE449" s="411">
        <f t="shared" si="136"/>
        <v>0</v>
      </c>
      <c r="AF449" s="411">
        <f t="shared" si="136"/>
        <v>0</v>
      </c>
      <c r="AG449" s="411">
        <f t="shared" si="136"/>
        <v>0</v>
      </c>
      <c r="AH449" s="411">
        <f t="shared" si="136"/>
        <v>0</v>
      </c>
      <c r="AI449" s="411">
        <f t="shared" si="136"/>
        <v>0</v>
      </c>
      <c r="AJ449" s="411">
        <f t="shared" si="136"/>
        <v>0</v>
      </c>
      <c r="AK449" s="411">
        <f t="shared" si="136"/>
        <v>0</v>
      </c>
      <c r="AL449" s="411">
        <f t="shared" si="136"/>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f>+'7.  Persistence Report'!O137</f>
        <v>86.513549999999995</v>
      </c>
      <c r="P451" s="295">
        <f>+'7.  Persistence Report'!P137</f>
        <v>0</v>
      </c>
      <c r="Q451" s="295">
        <f>+'7.  Persistence Report'!Q137</f>
        <v>0</v>
      </c>
      <c r="R451" s="295">
        <f>+'7.  Persistence Report'!R137</f>
        <v>0</v>
      </c>
      <c r="S451" s="295">
        <f>+'7.  Persistence Report'!S137</f>
        <v>0</v>
      </c>
      <c r="T451" s="295">
        <f>+'7.  Persistence Report'!T137</f>
        <v>0</v>
      </c>
      <c r="U451" s="295">
        <f>+'7.  Persistence Report'!U137</f>
        <v>0</v>
      </c>
      <c r="V451" s="295">
        <f>+'7.  Persistence Report'!V137</f>
        <v>0</v>
      </c>
      <c r="W451" s="295">
        <f>+'7.  Persistence Report'!W137</f>
        <v>0</v>
      </c>
      <c r="X451" s="295">
        <f>+'7.  Persistence Report'!X137</f>
        <v>0</v>
      </c>
      <c r="Y451" s="415"/>
      <c r="Z451" s="415">
        <v>1</v>
      </c>
      <c r="AA451" s="415"/>
      <c r="AB451" s="415"/>
      <c r="AC451" s="415"/>
      <c r="AD451" s="415"/>
      <c r="AE451" s="415"/>
      <c r="AF451" s="415"/>
      <c r="AG451" s="415"/>
      <c r="AH451" s="415"/>
      <c r="AI451" s="415"/>
      <c r="AJ451" s="415"/>
      <c r="AK451" s="415"/>
      <c r="AL451" s="415"/>
      <c r="AM451" s="296">
        <f>SUM(Y451:AL451)</f>
        <v>1</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1</v>
      </c>
      <c r="AA452" s="411">
        <f t="shared" ref="AA452:AL452" si="137">AA451</f>
        <v>0</v>
      </c>
      <c r="AB452" s="411">
        <f t="shared" si="137"/>
        <v>0</v>
      </c>
      <c r="AC452" s="411">
        <f t="shared" si="137"/>
        <v>0</v>
      </c>
      <c r="AD452" s="411">
        <f t="shared" si="137"/>
        <v>0</v>
      </c>
      <c r="AE452" s="411">
        <f t="shared" si="137"/>
        <v>0</v>
      </c>
      <c r="AF452" s="411">
        <f t="shared" si="137"/>
        <v>0</v>
      </c>
      <c r="AG452" s="411">
        <f t="shared" si="137"/>
        <v>0</v>
      </c>
      <c r="AH452" s="411">
        <f t="shared" si="137"/>
        <v>0</v>
      </c>
      <c r="AI452" s="411">
        <f t="shared" si="137"/>
        <v>0</v>
      </c>
      <c r="AJ452" s="411">
        <f t="shared" si="137"/>
        <v>0</v>
      </c>
      <c r="AK452" s="411">
        <f t="shared" si="137"/>
        <v>0</v>
      </c>
      <c r="AL452" s="411">
        <f t="shared" si="137"/>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v>1</v>
      </c>
      <c r="AA454" s="415"/>
      <c r="AB454" s="415"/>
      <c r="AC454" s="415"/>
      <c r="AD454" s="415"/>
      <c r="AE454" s="415"/>
      <c r="AF454" s="415"/>
      <c r="AG454" s="415"/>
      <c r="AH454" s="415"/>
      <c r="AI454" s="415"/>
      <c r="AJ454" s="415"/>
      <c r="AK454" s="415"/>
      <c r="AL454" s="415"/>
      <c r="AM454" s="296">
        <f>SUM(Y454:AL454)</f>
        <v>1</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1</v>
      </c>
      <c r="AA455" s="411">
        <f t="shared" ref="AA455:AL455" si="138">AA454</f>
        <v>0</v>
      </c>
      <c r="AB455" s="411">
        <f t="shared" si="138"/>
        <v>0</v>
      </c>
      <c r="AC455" s="411">
        <f t="shared" si="138"/>
        <v>0</v>
      </c>
      <c r="AD455" s="411">
        <f t="shared" si="138"/>
        <v>0</v>
      </c>
      <c r="AE455" s="411">
        <f t="shared" si="138"/>
        <v>0</v>
      </c>
      <c r="AF455" s="411">
        <f t="shared" si="138"/>
        <v>0</v>
      </c>
      <c r="AG455" s="411">
        <f t="shared" si="138"/>
        <v>0</v>
      </c>
      <c r="AH455" s="411">
        <f t="shared" si="138"/>
        <v>0</v>
      </c>
      <c r="AI455" s="411">
        <f t="shared" si="138"/>
        <v>0</v>
      </c>
      <c r="AJ455" s="411">
        <f t="shared" si="138"/>
        <v>0</v>
      </c>
      <c r="AK455" s="411">
        <f t="shared" si="138"/>
        <v>0</v>
      </c>
      <c r="AL455" s="411">
        <f t="shared" si="138"/>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f>+'7.  Persistence Report'!O129+'7.  Persistence Report'!O135</f>
        <v>170.22262000000001</v>
      </c>
      <c r="P457" s="295">
        <f>+'7.  Persistence Report'!P129+'7.  Persistence Report'!P135</f>
        <v>0</v>
      </c>
      <c r="Q457" s="295">
        <f>+'7.  Persistence Report'!Q129+'7.  Persistence Report'!Q135</f>
        <v>0</v>
      </c>
      <c r="R457" s="295">
        <f>+'7.  Persistence Report'!R129+'7.  Persistence Report'!R135</f>
        <v>0</v>
      </c>
      <c r="S457" s="295">
        <f>+'7.  Persistence Report'!S129+'7.  Persistence Report'!S135</f>
        <v>0</v>
      </c>
      <c r="T457" s="295">
        <f>+'7.  Persistence Report'!T129+'7.  Persistence Report'!T135</f>
        <v>0</v>
      </c>
      <c r="U457" s="295">
        <f>+'7.  Persistence Report'!U129+'7.  Persistence Report'!U135</f>
        <v>0</v>
      </c>
      <c r="V457" s="295">
        <f>+'7.  Persistence Report'!V129+'7.  Persistence Report'!V135</f>
        <v>0</v>
      </c>
      <c r="W457" s="295">
        <f>+'7.  Persistence Report'!W129+'7.  Persistence Report'!W135</f>
        <v>0</v>
      </c>
      <c r="X457" s="295">
        <f>+'7.  Persistence Report'!X129+'7.  Persistence Report'!X135</f>
        <v>0</v>
      </c>
      <c r="Y457" s="415"/>
      <c r="Z457" s="415">
        <v>1</v>
      </c>
      <c r="AA457" s="415"/>
      <c r="AB457" s="415"/>
      <c r="AC457" s="415"/>
      <c r="AD457" s="415"/>
      <c r="AE457" s="415"/>
      <c r="AF457" s="415"/>
      <c r="AG457" s="415"/>
      <c r="AH457" s="415"/>
      <c r="AI457" s="415"/>
      <c r="AJ457" s="415"/>
      <c r="AK457" s="415"/>
      <c r="AL457" s="415"/>
      <c r="AM457" s="296">
        <f>SUM(Y457:AL457)</f>
        <v>1</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1</v>
      </c>
      <c r="AA458" s="411">
        <f t="shared" ref="AA458:AL458" si="139">AA457</f>
        <v>0</v>
      </c>
      <c r="AB458" s="411">
        <f t="shared" si="139"/>
        <v>0</v>
      </c>
      <c r="AC458" s="411">
        <f t="shared" si="139"/>
        <v>0</v>
      </c>
      <c r="AD458" s="411">
        <f t="shared" si="139"/>
        <v>0</v>
      </c>
      <c r="AE458" s="411">
        <f t="shared" si="139"/>
        <v>0</v>
      </c>
      <c r="AF458" s="411">
        <f t="shared" si="139"/>
        <v>0</v>
      </c>
      <c r="AG458" s="411">
        <f t="shared" si="139"/>
        <v>0</v>
      </c>
      <c r="AH458" s="411">
        <f t="shared" si="139"/>
        <v>0</v>
      </c>
      <c r="AI458" s="411">
        <f t="shared" si="139"/>
        <v>0</v>
      </c>
      <c r="AJ458" s="411">
        <f t="shared" si="139"/>
        <v>0</v>
      </c>
      <c r="AK458" s="411">
        <f t="shared" si="139"/>
        <v>0</v>
      </c>
      <c r="AL458" s="411">
        <f t="shared" si="139"/>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40">AA461</f>
        <v>0</v>
      </c>
      <c r="AB462" s="411">
        <f t="shared" si="140"/>
        <v>0</v>
      </c>
      <c r="AC462" s="411">
        <f t="shared" si="140"/>
        <v>0</v>
      </c>
      <c r="AD462" s="411">
        <f t="shared" si="140"/>
        <v>0</v>
      </c>
      <c r="AE462" s="411">
        <f t="shared" si="140"/>
        <v>0</v>
      </c>
      <c r="AF462" s="411">
        <f t="shared" si="140"/>
        <v>0</v>
      </c>
      <c r="AG462" s="411">
        <f t="shared" si="140"/>
        <v>0</v>
      </c>
      <c r="AH462" s="411">
        <f t="shared" si="140"/>
        <v>0</v>
      </c>
      <c r="AI462" s="411">
        <f t="shared" si="140"/>
        <v>0</v>
      </c>
      <c r="AJ462" s="411">
        <f t="shared" si="140"/>
        <v>0</v>
      </c>
      <c r="AK462" s="411">
        <f t="shared" si="140"/>
        <v>0</v>
      </c>
      <c r="AL462" s="411">
        <f t="shared" si="140"/>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41">AA464</f>
        <v>0</v>
      </c>
      <c r="AB465" s="411">
        <f t="shared" si="141"/>
        <v>0</v>
      </c>
      <c r="AC465" s="411">
        <f t="shared" si="141"/>
        <v>0</v>
      </c>
      <c r="AD465" s="411">
        <f t="shared" si="141"/>
        <v>0</v>
      </c>
      <c r="AE465" s="411">
        <f t="shared" si="141"/>
        <v>0</v>
      </c>
      <c r="AF465" s="411">
        <f t="shared" si="141"/>
        <v>0</v>
      </c>
      <c r="AG465" s="411">
        <f t="shared" si="141"/>
        <v>0</v>
      </c>
      <c r="AH465" s="411">
        <f t="shared" si="141"/>
        <v>0</v>
      </c>
      <c r="AI465" s="411">
        <f t="shared" si="141"/>
        <v>0</v>
      </c>
      <c r="AJ465" s="411">
        <f t="shared" si="141"/>
        <v>0</v>
      </c>
      <c r="AK465" s="411">
        <f t="shared" si="141"/>
        <v>0</v>
      </c>
      <c r="AL465" s="411">
        <f t="shared" si="141"/>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42">AA467</f>
        <v>0</v>
      </c>
      <c r="AB468" s="411">
        <f t="shared" si="142"/>
        <v>0</v>
      </c>
      <c r="AC468" s="411">
        <f t="shared" si="142"/>
        <v>0</v>
      </c>
      <c r="AD468" s="411">
        <f t="shared" si="142"/>
        <v>0</v>
      </c>
      <c r="AE468" s="411">
        <f t="shared" si="142"/>
        <v>0</v>
      </c>
      <c r="AF468" s="411">
        <f t="shared" si="142"/>
        <v>0</v>
      </c>
      <c r="AG468" s="411">
        <f t="shared" si="142"/>
        <v>0</v>
      </c>
      <c r="AH468" s="411">
        <f t="shared" si="142"/>
        <v>0</v>
      </c>
      <c r="AI468" s="411">
        <f t="shared" si="142"/>
        <v>0</v>
      </c>
      <c r="AJ468" s="411">
        <f t="shared" si="142"/>
        <v>0</v>
      </c>
      <c r="AK468" s="411">
        <f t="shared" si="142"/>
        <v>0</v>
      </c>
      <c r="AL468" s="411">
        <f t="shared" si="142"/>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43">AA470</f>
        <v>0</v>
      </c>
      <c r="AB471" s="411">
        <f t="shared" si="143"/>
        <v>0</v>
      </c>
      <c r="AC471" s="411">
        <f t="shared" si="143"/>
        <v>0</v>
      </c>
      <c r="AD471" s="411">
        <f t="shared" si="143"/>
        <v>0</v>
      </c>
      <c r="AE471" s="411">
        <f t="shared" si="143"/>
        <v>0</v>
      </c>
      <c r="AF471" s="411">
        <f t="shared" si="143"/>
        <v>0</v>
      </c>
      <c r="AG471" s="411">
        <f t="shared" si="143"/>
        <v>0</v>
      </c>
      <c r="AH471" s="411">
        <f t="shared" si="143"/>
        <v>0</v>
      </c>
      <c r="AI471" s="411">
        <f t="shared" si="143"/>
        <v>0</v>
      </c>
      <c r="AJ471" s="411">
        <f t="shared" si="143"/>
        <v>0</v>
      </c>
      <c r="AK471" s="411">
        <f t="shared" si="143"/>
        <v>0</v>
      </c>
      <c r="AL471" s="411">
        <f t="shared" si="143"/>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f>+'7.  Persistence Report'!O134+'7.  Persistence Report'!O146</f>
        <v>2936.1334999999999</v>
      </c>
      <c r="P473" s="295">
        <f>+'7.  Persistence Report'!P134+'7.  Persistence Report'!P146</f>
        <v>0</v>
      </c>
      <c r="Q473" s="295">
        <f>+'7.  Persistence Report'!Q134+'7.  Persistence Report'!Q146</f>
        <v>0</v>
      </c>
      <c r="R473" s="295">
        <f>+'7.  Persistence Report'!R134+'7.  Persistence Report'!R146</f>
        <v>0</v>
      </c>
      <c r="S473" s="295">
        <f>+'7.  Persistence Report'!S134+'7.  Persistence Report'!S146</f>
        <v>0</v>
      </c>
      <c r="T473" s="295">
        <f>+'7.  Persistence Report'!T134+'7.  Persistence Report'!T146</f>
        <v>0</v>
      </c>
      <c r="U473" s="295">
        <f>+'7.  Persistence Report'!U134+'7.  Persistence Report'!U146</f>
        <v>0</v>
      </c>
      <c r="V473" s="295">
        <f>+'7.  Persistence Report'!V134+'7.  Persistence Report'!V146</f>
        <v>0</v>
      </c>
      <c r="W473" s="295">
        <f>+'7.  Persistence Report'!W134+'7.  Persistence Report'!W146</f>
        <v>0</v>
      </c>
      <c r="X473" s="295">
        <f>+'7.  Persistence Report'!X134+'7.  Persistence Report'!X146</f>
        <v>0</v>
      </c>
      <c r="Y473" s="410"/>
      <c r="Z473" s="415"/>
      <c r="AA473" s="415">
        <v>1</v>
      </c>
      <c r="AB473" s="415"/>
      <c r="AC473" s="415"/>
      <c r="AD473" s="415"/>
      <c r="AE473" s="415"/>
      <c r="AF473" s="415"/>
      <c r="AG473" s="415"/>
      <c r="AH473" s="415"/>
      <c r="AI473" s="415"/>
      <c r="AJ473" s="415"/>
      <c r="AK473" s="415"/>
      <c r="AL473" s="415"/>
      <c r="AM473" s="296">
        <f>SUM(Y473:AL473)</f>
        <v>1</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44">AA473</f>
        <v>1</v>
      </c>
      <c r="AB474" s="411">
        <f t="shared" si="144"/>
        <v>0</v>
      </c>
      <c r="AC474" s="411">
        <f t="shared" si="144"/>
        <v>0</v>
      </c>
      <c r="AD474" s="411">
        <f t="shared" si="144"/>
        <v>0</v>
      </c>
      <c r="AE474" s="411">
        <f t="shared" si="144"/>
        <v>0</v>
      </c>
      <c r="AF474" s="411">
        <f t="shared" si="144"/>
        <v>0</v>
      </c>
      <c r="AG474" s="411">
        <f t="shared" si="144"/>
        <v>0</v>
      </c>
      <c r="AH474" s="411">
        <f t="shared" si="144"/>
        <v>0</v>
      </c>
      <c r="AI474" s="411">
        <f t="shared" si="144"/>
        <v>0</v>
      </c>
      <c r="AJ474" s="411">
        <f t="shared" si="144"/>
        <v>0</v>
      </c>
      <c r="AK474" s="411">
        <f t="shared" si="144"/>
        <v>0</v>
      </c>
      <c r="AL474" s="411">
        <f t="shared" si="144"/>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f>+'7.  Persistence Report'!AT121</f>
        <v>283424.48670000001</v>
      </c>
      <c r="E477" s="295">
        <f>+'7.  Persistence Report'!AU121</f>
        <v>280021.51250000001</v>
      </c>
      <c r="F477" s="295">
        <f>+'7.  Persistence Report'!AV121</f>
        <v>248542.49369999999</v>
      </c>
      <c r="G477" s="295">
        <f>+'7.  Persistence Report'!AW121</f>
        <v>231994.3388</v>
      </c>
      <c r="H477" s="295">
        <f>+'7.  Persistence Report'!AX121</f>
        <v>216846.2323</v>
      </c>
      <c r="I477" s="295">
        <f>+'7.  Persistence Report'!AY121</f>
        <v>216846.2323</v>
      </c>
      <c r="J477" s="295">
        <f>+'7.  Persistence Report'!AZ121</f>
        <v>216846.2323</v>
      </c>
      <c r="K477" s="295">
        <f>+'7.  Persistence Report'!BA121</f>
        <v>216846.2323</v>
      </c>
      <c r="L477" s="295">
        <f>+'7.  Persistence Report'!BB121</f>
        <v>100110.28260000001</v>
      </c>
      <c r="M477" s="295">
        <f>+'7.  Persistence Report'!BC121</f>
        <v>100110.28260000001</v>
      </c>
      <c r="N477" s="291"/>
      <c r="O477" s="295">
        <f>+'7.  Persistence Report'!O121</f>
        <v>20.22772286</v>
      </c>
      <c r="P477" s="295">
        <f>+'7.  Persistence Report'!P121</f>
        <v>20.0512938</v>
      </c>
      <c r="Q477" s="295">
        <f>+'7.  Persistence Report'!Q121</f>
        <v>18.409462789999999</v>
      </c>
      <c r="R477" s="295">
        <f>+'7.  Persistence Report'!R121</f>
        <v>17.546531510000001</v>
      </c>
      <c r="S477" s="295">
        <f>+'7.  Persistence Report'!S121</f>
        <v>16.756195600000002</v>
      </c>
      <c r="T477" s="295">
        <f>+'7.  Persistence Report'!T121</f>
        <v>16.756195600000002</v>
      </c>
      <c r="U477" s="295">
        <f>+'7.  Persistence Report'!U121</f>
        <v>16.756195600000002</v>
      </c>
      <c r="V477" s="295">
        <f>+'7.  Persistence Report'!V121</f>
        <v>16.756195600000002</v>
      </c>
      <c r="W477" s="295">
        <f>+'7.  Persistence Report'!W121</f>
        <v>10.66948779</v>
      </c>
      <c r="X477" s="295">
        <f>+'7.  Persistence Report'!X121</f>
        <v>10.66948779</v>
      </c>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5">AA477</f>
        <v>0</v>
      </c>
      <c r="AB478" s="411">
        <f t="shared" si="145"/>
        <v>0</v>
      </c>
      <c r="AC478" s="411">
        <f t="shared" si="145"/>
        <v>0</v>
      </c>
      <c r="AD478" s="411">
        <f t="shared" si="145"/>
        <v>0</v>
      </c>
      <c r="AE478" s="411">
        <f t="shared" si="145"/>
        <v>0</v>
      </c>
      <c r="AF478" s="411">
        <f t="shared" si="145"/>
        <v>0</v>
      </c>
      <c r="AG478" s="411">
        <f t="shared" si="145"/>
        <v>0</v>
      </c>
      <c r="AH478" s="411">
        <f t="shared" si="145"/>
        <v>0</v>
      </c>
      <c r="AI478" s="411">
        <f t="shared" si="145"/>
        <v>0</v>
      </c>
      <c r="AJ478" s="411">
        <f t="shared" si="145"/>
        <v>0</v>
      </c>
      <c r="AK478" s="411">
        <f t="shared" si="145"/>
        <v>0</v>
      </c>
      <c r="AL478" s="411">
        <f t="shared" si="145"/>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6">AA481</f>
        <v>0</v>
      </c>
      <c r="AB482" s="411">
        <f t="shared" si="146"/>
        <v>0</v>
      </c>
      <c r="AC482" s="411">
        <f t="shared" si="146"/>
        <v>0</v>
      </c>
      <c r="AD482" s="411">
        <f t="shared" si="146"/>
        <v>0</v>
      </c>
      <c r="AE482" s="411">
        <f t="shared" si="146"/>
        <v>0</v>
      </c>
      <c r="AF482" s="411">
        <f t="shared" si="146"/>
        <v>0</v>
      </c>
      <c r="AG482" s="411">
        <f t="shared" si="146"/>
        <v>0</v>
      </c>
      <c r="AH482" s="411">
        <f t="shared" si="146"/>
        <v>0</v>
      </c>
      <c r="AI482" s="411">
        <f t="shared" si="146"/>
        <v>0</v>
      </c>
      <c r="AJ482" s="411">
        <f t="shared" si="146"/>
        <v>0</v>
      </c>
      <c r="AK482" s="411">
        <f t="shared" si="146"/>
        <v>0</v>
      </c>
      <c r="AL482" s="411">
        <f t="shared" si="146"/>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Z484</f>
        <v>0</v>
      </c>
      <c r="AA485" s="411">
        <f t="shared" ref="AA485:AL485" si="147">AA484</f>
        <v>0</v>
      </c>
      <c r="AB485" s="411">
        <f t="shared" si="147"/>
        <v>0</v>
      </c>
      <c r="AC485" s="411">
        <f t="shared" si="147"/>
        <v>0</v>
      </c>
      <c r="AD485" s="411">
        <f t="shared" si="147"/>
        <v>0</v>
      </c>
      <c r="AE485" s="411">
        <f t="shared" si="147"/>
        <v>0</v>
      </c>
      <c r="AF485" s="411">
        <f t="shared" si="147"/>
        <v>0</v>
      </c>
      <c r="AG485" s="411">
        <f t="shared" si="147"/>
        <v>0</v>
      </c>
      <c r="AH485" s="411">
        <f t="shared" si="147"/>
        <v>0</v>
      </c>
      <c r="AI485" s="411">
        <f t="shared" si="147"/>
        <v>0</v>
      </c>
      <c r="AJ485" s="411">
        <f t="shared" si="147"/>
        <v>0</v>
      </c>
      <c r="AK485" s="411">
        <f t="shared" si="147"/>
        <v>0</v>
      </c>
      <c r="AL485" s="411">
        <f t="shared" si="147"/>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90"/>
      <c r="F487" s="290"/>
      <c r="G487" s="290"/>
      <c r="H487" s="290"/>
      <c r="I487" s="290"/>
      <c r="J487" s="290"/>
      <c r="K487" s="290"/>
      <c r="L487" s="290"/>
      <c r="M487" s="290"/>
      <c r="N487" s="291"/>
      <c r="O487" s="290"/>
      <c r="P487" s="290"/>
      <c r="Q487" s="290"/>
      <c r="R487" s="290"/>
      <c r="S487" s="290"/>
      <c r="T487" s="290"/>
      <c r="U487" s="290"/>
      <c r="V487" s="290"/>
      <c r="W487" s="290"/>
      <c r="X487" s="290"/>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8">AA488</f>
        <v>0</v>
      </c>
      <c r="AB489" s="411">
        <f t="shared" si="148"/>
        <v>0</v>
      </c>
      <c r="AC489" s="411">
        <f t="shared" si="148"/>
        <v>0</v>
      </c>
      <c r="AD489" s="411">
        <f t="shared" si="148"/>
        <v>0</v>
      </c>
      <c r="AE489" s="411">
        <f t="shared" si="148"/>
        <v>0</v>
      </c>
      <c r="AF489" s="411">
        <f t="shared" si="148"/>
        <v>0</v>
      </c>
      <c r="AG489" s="411">
        <f t="shared" si="148"/>
        <v>0</v>
      </c>
      <c r="AH489" s="411">
        <f t="shared" si="148"/>
        <v>0</v>
      </c>
      <c r="AI489" s="411">
        <f t="shared" si="148"/>
        <v>0</v>
      </c>
      <c r="AJ489" s="411">
        <f t="shared" si="148"/>
        <v>0</v>
      </c>
      <c r="AK489" s="411">
        <f t="shared" si="148"/>
        <v>0</v>
      </c>
      <c r="AL489" s="411">
        <f t="shared" si="148"/>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9">AA491</f>
        <v>0</v>
      </c>
      <c r="AB492" s="411">
        <f t="shared" si="149"/>
        <v>0</v>
      </c>
      <c r="AC492" s="411">
        <f t="shared" si="149"/>
        <v>0</v>
      </c>
      <c r="AD492" s="411">
        <f t="shared" si="149"/>
        <v>0</v>
      </c>
      <c r="AE492" s="411">
        <f t="shared" si="149"/>
        <v>0</v>
      </c>
      <c r="AF492" s="411">
        <f t="shared" si="149"/>
        <v>0</v>
      </c>
      <c r="AG492" s="411">
        <f t="shared" si="149"/>
        <v>0</v>
      </c>
      <c r="AH492" s="411">
        <f t="shared" si="149"/>
        <v>0</v>
      </c>
      <c r="AI492" s="411">
        <f t="shared" si="149"/>
        <v>0</v>
      </c>
      <c r="AJ492" s="411">
        <f t="shared" si="149"/>
        <v>0</v>
      </c>
      <c r="AK492" s="411">
        <f t="shared" si="149"/>
        <v>0</v>
      </c>
      <c r="AL492" s="411">
        <f t="shared" si="149"/>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50">AA494</f>
        <v>0</v>
      </c>
      <c r="AB495" s="411">
        <f t="shared" si="150"/>
        <v>0</v>
      </c>
      <c r="AC495" s="411">
        <f t="shared" si="150"/>
        <v>0</v>
      </c>
      <c r="AD495" s="411">
        <f t="shared" si="150"/>
        <v>0</v>
      </c>
      <c r="AE495" s="411">
        <f t="shared" si="150"/>
        <v>0</v>
      </c>
      <c r="AF495" s="411">
        <f t="shared" si="150"/>
        <v>0</v>
      </c>
      <c r="AG495" s="411">
        <f t="shared" si="150"/>
        <v>0</v>
      </c>
      <c r="AH495" s="411">
        <f t="shared" si="150"/>
        <v>0</v>
      </c>
      <c r="AI495" s="411">
        <f t="shared" si="150"/>
        <v>0</v>
      </c>
      <c r="AJ495" s="411">
        <f t="shared" si="150"/>
        <v>0</v>
      </c>
      <c r="AK495" s="411">
        <f t="shared" si="150"/>
        <v>0</v>
      </c>
      <c r="AL495" s="411">
        <f t="shared" si="150"/>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51">Z497</f>
        <v>0</v>
      </c>
      <c r="AA498" s="411">
        <f t="shared" si="151"/>
        <v>0</v>
      </c>
      <c r="AB498" s="411">
        <f t="shared" si="151"/>
        <v>0</v>
      </c>
      <c r="AC498" s="411">
        <f t="shared" si="151"/>
        <v>0</v>
      </c>
      <c r="AD498" s="411">
        <f t="shared" si="151"/>
        <v>0</v>
      </c>
      <c r="AE498" s="411">
        <f t="shared" si="151"/>
        <v>0</v>
      </c>
      <c r="AF498" s="411">
        <f t="shared" si="151"/>
        <v>0</v>
      </c>
      <c r="AG498" s="411">
        <f t="shared" si="151"/>
        <v>0</v>
      </c>
      <c r="AH498" s="411">
        <f t="shared" si="151"/>
        <v>0</v>
      </c>
      <c r="AI498" s="411">
        <f t="shared" si="151"/>
        <v>0</v>
      </c>
      <c r="AJ498" s="411">
        <f t="shared" si="151"/>
        <v>0</v>
      </c>
      <c r="AK498" s="411">
        <f t="shared" si="151"/>
        <v>0</v>
      </c>
      <c r="AL498" s="411">
        <f t="shared" si="151"/>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52">Z500</f>
        <v>0</v>
      </c>
      <c r="AA501" s="411">
        <f t="shared" si="152"/>
        <v>0</v>
      </c>
      <c r="AB501" s="411">
        <f t="shared" si="152"/>
        <v>0</v>
      </c>
      <c r="AC501" s="411">
        <f t="shared" si="152"/>
        <v>0</v>
      </c>
      <c r="AD501" s="411">
        <f t="shared" si="152"/>
        <v>0</v>
      </c>
      <c r="AE501" s="411">
        <f t="shared" si="152"/>
        <v>0</v>
      </c>
      <c r="AF501" s="411">
        <f t="shared" si="152"/>
        <v>0</v>
      </c>
      <c r="AG501" s="411">
        <f t="shared" si="152"/>
        <v>0</v>
      </c>
      <c r="AH501" s="411">
        <f t="shared" si="152"/>
        <v>0</v>
      </c>
      <c r="AI501" s="411">
        <f t="shared" si="152"/>
        <v>0</v>
      </c>
      <c r="AJ501" s="411">
        <f t="shared" si="152"/>
        <v>0</v>
      </c>
      <c r="AK501" s="411">
        <f t="shared" si="152"/>
        <v>0</v>
      </c>
      <c r="AL501" s="411">
        <f t="shared" si="152"/>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f>+'7.  Persistence Report'!AT125</f>
        <v>492720.74</v>
      </c>
      <c r="E504" s="295">
        <f>+'7.  Persistence Report'!AU125</f>
        <v>492720.74</v>
      </c>
      <c r="F504" s="295">
        <f>+'7.  Persistence Report'!AV125</f>
        <v>492720.74</v>
      </c>
      <c r="G504" s="295">
        <f>+'7.  Persistence Report'!AW125</f>
        <v>492720.74</v>
      </c>
      <c r="H504" s="295">
        <f>+'7.  Persistence Report'!AX125</f>
        <v>492720.74</v>
      </c>
      <c r="I504" s="295">
        <f>+'7.  Persistence Report'!AY125</f>
        <v>492720.74</v>
      </c>
      <c r="J504" s="295">
        <f>+'7.  Persistence Report'!AZ125</f>
        <v>492720.74</v>
      </c>
      <c r="K504" s="295">
        <f>+'7.  Persistence Report'!BA125</f>
        <v>492720.74</v>
      </c>
      <c r="L504" s="295">
        <f>+'7.  Persistence Report'!BB125</f>
        <v>492720.74</v>
      </c>
      <c r="M504" s="295">
        <f>+'7.  Persistence Report'!BC125</f>
        <v>492720.74</v>
      </c>
      <c r="N504" s="295">
        <v>0</v>
      </c>
      <c r="O504" s="295">
        <f>+'7.  Persistence Report'!O125</f>
        <v>0</v>
      </c>
      <c r="P504" s="295">
        <f>+'7.  Persistence Report'!P125</f>
        <v>0</v>
      </c>
      <c r="Q504" s="295">
        <f>+'7.  Persistence Report'!Q125</f>
        <v>0</v>
      </c>
      <c r="R504" s="295">
        <f>+'7.  Persistence Report'!R125</f>
        <v>0</v>
      </c>
      <c r="S504" s="295">
        <f>+'7.  Persistence Report'!S125</f>
        <v>0</v>
      </c>
      <c r="T504" s="295">
        <f>+'7.  Persistence Report'!T125</f>
        <v>0</v>
      </c>
      <c r="U504" s="295">
        <f>+'7.  Persistence Report'!U125</f>
        <v>0</v>
      </c>
      <c r="V504" s="295">
        <f>+'7.  Persistence Report'!V125</f>
        <v>0</v>
      </c>
      <c r="W504" s="295">
        <f>+'7.  Persistence Report'!W125</f>
        <v>0</v>
      </c>
      <c r="X504" s="295">
        <f>+'7.  Persistence Report'!X125</f>
        <v>0</v>
      </c>
      <c r="Y504" s="410"/>
      <c r="Z504" s="410"/>
      <c r="AA504" s="410">
        <v>1</v>
      </c>
      <c r="AB504" s="410"/>
      <c r="AC504" s="410"/>
      <c r="AD504" s="410"/>
      <c r="AE504" s="410"/>
      <c r="AF504" s="410"/>
      <c r="AG504" s="410"/>
      <c r="AH504" s="410"/>
      <c r="AI504" s="410"/>
      <c r="AJ504" s="410"/>
      <c r="AK504" s="410"/>
      <c r="AL504" s="410"/>
      <c r="AM504" s="296">
        <f>SUM(Y504:AL504)</f>
        <v>1</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53">Z504</f>
        <v>0</v>
      </c>
      <c r="AA505" s="411">
        <f t="shared" si="153"/>
        <v>1</v>
      </c>
      <c r="AB505" s="411">
        <f t="shared" si="153"/>
        <v>0</v>
      </c>
      <c r="AC505" s="411">
        <f t="shared" si="153"/>
        <v>0</v>
      </c>
      <c r="AD505" s="411">
        <f t="shared" si="153"/>
        <v>0</v>
      </c>
      <c r="AE505" s="411">
        <f t="shared" si="153"/>
        <v>0</v>
      </c>
      <c r="AF505" s="411">
        <f t="shared" si="153"/>
        <v>0</v>
      </c>
      <c r="AG505" s="411">
        <f t="shared" si="153"/>
        <v>0</v>
      </c>
      <c r="AH505" s="411">
        <f t="shared" si="153"/>
        <v>0</v>
      </c>
      <c r="AI505" s="411">
        <f t="shared" si="153"/>
        <v>0</v>
      </c>
      <c r="AJ505" s="411">
        <f t="shared" si="153"/>
        <v>0</v>
      </c>
      <c r="AK505" s="411">
        <f t="shared" si="153"/>
        <v>0</v>
      </c>
      <c r="AL505" s="411">
        <f t="shared" si="153"/>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c r="E507" s="295"/>
      <c r="F507" s="295"/>
      <c r="G507" s="295"/>
      <c r="H507" s="295"/>
      <c r="I507" s="295"/>
      <c r="J507" s="295"/>
      <c r="K507" s="295"/>
      <c r="L507" s="295"/>
      <c r="M507" s="295"/>
      <c r="N507" s="295">
        <v>0</v>
      </c>
      <c r="O507" s="295">
        <f>+'7.  Persistence Report'!O126</f>
        <v>904.30317530000002</v>
      </c>
      <c r="P507" s="295">
        <f>+'7.  Persistence Report'!P126</f>
        <v>0</v>
      </c>
      <c r="Q507" s="295">
        <f>+'7.  Persistence Report'!Q126</f>
        <v>0</v>
      </c>
      <c r="R507" s="295">
        <f>+'7.  Persistence Report'!R126</f>
        <v>0</v>
      </c>
      <c r="S507" s="295">
        <f>+'7.  Persistence Report'!S126</f>
        <v>0</v>
      </c>
      <c r="T507" s="295">
        <f>+'7.  Persistence Report'!T126</f>
        <v>0</v>
      </c>
      <c r="U507" s="295">
        <f>+'7.  Persistence Report'!U126</f>
        <v>0</v>
      </c>
      <c r="V507" s="295">
        <f>+'7.  Persistence Report'!V126</f>
        <v>0</v>
      </c>
      <c r="W507" s="295">
        <f>+'7.  Persistence Report'!W126</f>
        <v>0</v>
      </c>
      <c r="X507" s="295">
        <f>+'7.  Persistence Report'!X126</f>
        <v>0</v>
      </c>
      <c r="Y507" s="410">
        <v>1</v>
      </c>
      <c r="Z507" s="410"/>
      <c r="AA507" s="410"/>
      <c r="AB507" s="410"/>
      <c r="AC507" s="410"/>
      <c r="AD507" s="410"/>
      <c r="AE507" s="410"/>
      <c r="AF507" s="410"/>
      <c r="AG507" s="410"/>
      <c r="AH507" s="410"/>
      <c r="AI507" s="410"/>
      <c r="AJ507" s="410"/>
      <c r="AK507" s="410"/>
      <c r="AL507" s="410"/>
      <c r="AM507" s="296">
        <f>SUM(Y507:AL507)</f>
        <v>1</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1</v>
      </c>
      <c r="Z508" s="411">
        <f t="shared" ref="Z508:AL508" si="154">Z507</f>
        <v>0</v>
      </c>
      <c r="AA508" s="411">
        <f t="shared" si="154"/>
        <v>0</v>
      </c>
      <c r="AB508" s="411">
        <f t="shared" si="154"/>
        <v>0</v>
      </c>
      <c r="AC508" s="411">
        <f t="shared" si="154"/>
        <v>0</v>
      </c>
      <c r="AD508" s="411">
        <f t="shared" si="154"/>
        <v>0</v>
      </c>
      <c r="AE508" s="411">
        <f t="shared" si="154"/>
        <v>0</v>
      </c>
      <c r="AF508" s="411">
        <f t="shared" si="154"/>
        <v>0</v>
      </c>
      <c r="AG508" s="411">
        <f t="shared" si="154"/>
        <v>0</v>
      </c>
      <c r="AH508" s="411">
        <f t="shared" si="154"/>
        <v>0</v>
      </c>
      <c r="AI508" s="411">
        <f t="shared" si="154"/>
        <v>0</v>
      </c>
      <c r="AJ508" s="411">
        <f t="shared" si="154"/>
        <v>0</v>
      </c>
      <c r="AK508" s="411">
        <f t="shared" si="154"/>
        <v>0</v>
      </c>
      <c r="AL508" s="411">
        <f t="shared" si="154"/>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5">Z510</f>
        <v>0</v>
      </c>
      <c r="AA511" s="411">
        <f t="shared" si="155"/>
        <v>0</v>
      </c>
      <c r="AB511" s="411">
        <f t="shared" si="155"/>
        <v>0</v>
      </c>
      <c r="AC511" s="411">
        <f t="shared" si="155"/>
        <v>0</v>
      </c>
      <c r="AD511" s="411">
        <f t="shared" si="155"/>
        <v>0</v>
      </c>
      <c r="AE511" s="411">
        <f t="shared" si="155"/>
        <v>0</v>
      </c>
      <c r="AF511" s="411">
        <f t="shared" si="155"/>
        <v>0</v>
      </c>
      <c r="AG511" s="411">
        <f t="shared" si="155"/>
        <v>0</v>
      </c>
      <c r="AH511" s="411">
        <f t="shared" si="155"/>
        <v>0</v>
      </c>
      <c r="AI511" s="411">
        <f t="shared" si="155"/>
        <v>0</v>
      </c>
      <c r="AJ511" s="411">
        <f t="shared" si="155"/>
        <v>0</v>
      </c>
      <c r="AK511" s="411">
        <f t="shared" si="155"/>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291"/>
      <c r="Q512" s="291"/>
      <c r="R512" s="291"/>
      <c r="S512" s="291"/>
      <c r="T512" s="291"/>
      <c r="U512" s="291"/>
      <c r="V512" s="291"/>
      <c r="W512" s="291"/>
      <c r="X512" s="291"/>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9154999.7034974843</v>
      </c>
      <c r="E513" s="329">
        <f t="shared" ref="E513:M513" si="156">SUM(E408:E511)</f>
        <v>8868917.3403974865</v>
      </c>
      <c r="F513" s="329">
        <f t="shared" si="156"/>
        <v>8700569.6435974855</v>
      </c>
      <c r="G513" s="329">
        <f t="shared" si="156"/>
        <v>8583072.6239508856</v>
      </c>
      <c r="H513" s="329">
        <f t="shared" si="156"/>
        <v>8229584.4194298834</v>
      </c>
      <c r="I513" s="329">
        <f t="shared" si="156"/>
        <v>8161766.1880880008</v>
      </c>
      <c r="J513" s="329">
        <f t="shared" si="156"/>
        <v>7993333.2190880002</v>
      </c>
      <c r="K513" s="329">
        <f t="shared" si="156"/>
        <v>7992072.3025880009</v>
      </c>
      <c r="L513" s="329">
        <f t="shared" si="156"/>
        <v>7760856.6738879997</v>
      </c>
      <c r="M513" s="329">
        <f t="shared" si="156"/>
        <v>6870441.2273880001</v>
      </c>
      <c r="N513" s="329"/>
      <c r="O513" s="329">
        <f>SUM(O408:O511)</f>
        <v>6069.0298047791875</v>
      </c>
      <c r="P513" s="329">
        <f t="shared" ref="P513:X513" si="157">SUM(P408:P511)</f>
        <v>1570.0195010991879</v>
      </c>
      <c r="Q513" s="329">
        <f t="shared" si="157"/>
        <v>1558.5991373491877</v>
      </c>
      <c r="R513" s="329">
        <f t="shared" si="157"/>
        <v>1529.3726641121877</v>
      </c>
      <c r="S513" s="329">
        <f t="shared" si="157"/>
        <v>1454.6105833395598</v>
      </c>
      <c r="T513" s="329">
        <f t="shared" si="157"/>
        <v>1444.6437344400001</v>
      </c>
      <c r="U513" s="329">
        <f t="shared" si="157"/>
        <v>1422.94249274</v>
      </c>
      <c r="V513" s="329">
        <f t="shared" si="157"/>
        <v>1422.79855251</v>
      </c>
      <c r="W513" s="329">
        <f t="shared" si="157"/>
        <v>1414.5837504000001</v>
      </c>
      <c r="X513" s="329">
        <f t="shared" si="157"/>
        <v>1313.4127871400001</v>
      </c>
      <c r="Y513" s="329">
        <f>IF(Y407="kWh",SUMPRODUCT(D408:D511,Y408:Y511))</f>
        <v>3516855.0416974854</v>
      </c>
      <c r="Z513" s="329">
        <f>IF(Z407="kWh",SUMPRODUCT(D408:D511,Z408:Z511))</f>
        <v>1039456.6541361997</v>
      </c>
      <c r="AA513" s="329">
        <f>IF(AA407="kW",SUMPRODUCT(N408:N511,O408:O511,AA408:AA511),SUMPRODUCT(D408:D511,AA408:AA511))</f>
        <v>8261.7401266530451</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11561620</v>
      </c>
      <c r="Z514" s="328">
        <f>HLOOKUP(Z406,'2. LRAMVA Threshold'!$B$42:$Q$53,6,FALSE)</f>
        <v>3628918</v>
      </c>
      <c r="AA514" s="328">
        <f>HLOOKUP(AA406,'2. LRAMVA Threshold'!$B$42:$Q$53,6,FALSE)</f>
        <v>21680</v>
      </c>
      <c r="AB514" s="328">
        <f>HLOOKUP(AB406,'2. LRAMVA Threshold'!$B$42:$Q$53,6,FALSE)</f>
        <v>65793</v>
      </c>
      <c r="AC514" s="328">
        <f>HLOOKUP(AC406,'2. LRAMVA Threshold'!$B$42:$Q$53,6,FALSE)</f>
        <v>270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1.6299999999999999E-2</v>
      </c>
      <c r="Z516" s="341">
        <f>HLOOKUP(Z$20,'3.  Distribution Rates'!$C$122:$P$133,6,FALSE)</f>
        <v>1.34E-2</v>
      </c>
      <c r="AA516" s="341">
        <f>HLOOKUP(AA$20,'3.  Distribution Rates'!$C$122:$P$133,6,FALSE)</f>
        <v>2.8542000000000001</v>
      </c>
      <c r="AB516" s="341">
        <f>HLOOKUP(AB$20,'3.  Distribution Rates'!$C$122:$P$133,6,FALSE)</f>
        <v>1.61E-2</v>
      </c>
      <c r="AC516" s="341">
        <f>HLOOKUP(AC$20,'3.  Distribution Rates'!$C$122:$P$133,6,FALSE)</f>
        <v>4.3239999999999998</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901" t="s">
        <v>705</v>
      </c>
      <c r="Z517" s="901"/>
      <c r="AA517" s="901"/>
      <c r="AB517" s="901"/>
      <c r="AC517" s="901"/>
      <c r="AD517" s="378"/>
      <c r="AE517" s="378"/>
      <c r="AF517" s="378"/>
      <c r="AG517" s="378"/>
      <c r="AH517" s="378"/>
      <c r="AI517" s="378"/>
      <c r="AJ517" s="378"/>
      <c r="AK517" s="378"/>
      <c r="AL517" s="378"/>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901"/>
      <c r="Z518" s="901"/>
      <c r="AA518" s="901"/>
      <c r="AB518" s="901"/>
      <c r="AC518" s="901"/>
      <c r="AD518" s="378"/>
      <c r="AE518" s="378"/>
      <c r="AF518" s="378"/>
      <c r="AG518" s="378"/>
      <c r="AH518" s="378"/>
      <c r="AI518" s="378"/>
      <c r="AJ518" s="378"/>
      <c r="AK518" s="378"/>
      <c r="AL518" s="378"/>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26493.23806709651</v>
      </c>
      <c r="Z519" s="378">
        <f t="shared" ref="Z519:AL519" si="158">Z395*Z516</f>
        <v>13344.809537299159</v>
      </c>
      <c r="AA519" s="378">
        <f t="shared" si="158"/>
        <v>48173.101665039227</v>
      </c>
      <c r="AB519" s="378">
        <f t="shared" si="158"/>
        <v>0</v>
      </c>
      <c r="AC519" s="378">
        <f t="shared" si="158"/>
        <v>0</v>
      </c>
      <c r="AD519" s="378">
        <f t="shared" si="158"/>
        <v>0</v>
      </c>
      <c r="AE519" s="378">
        <f t="shared" si="158"/>
        <v>0</v>
      </c>
      <c r="AF519" s="378">
        <f t="shared" si="158"/>
        <v>0</v>
      </c>
      <c r="AG519" s="378">
        <f t="shared" si="158"/>
        <v>0</v>
      </c>
      <c r="AH519" s="378">
        <f t="shared" si="158"/>
        <v>0</v>
      </c>
      <c r="AI519" s="378">
        <f t="shared" si="158"/>
        <v>0</v>
      </c>
      <c r="AJ519" s="378">
        <f t="shared" si="158"/>
        <v>0</v>
      </c>
      <c r="AK519" s="378">
        <f t="shared" si="158"/>
        <v>0</v>
      </c>
      <c r="AL519" s="378">
        <f t="shared" si="158"/>
        <v>0</v>
      </c>
      <c r="AM519" s="629">
        <f>SUM(Y519:AL519)</f>
        <v>88011.1492694349</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57324.737179669006</v>
      </c>
      <c r="Z520" s="378">
        <f t="shared" ref="Z520:AK520" si="159">Z513*Z516</f>
        <v>13928.719165425076</v>
      </c>
      <c r="AA520" s="378">
        <f t="shared" si="159"/>
        <v>23580.658669493121</v>
      </c>
      <c r="AB520" s="378">
        <f t="shared" si="159"/>
        <v>0</v>
      </c>
      <c r="AC520" s="378">
        <f t="shared" si="159"/>
        <v>0</v>
      </c>
      <c r="AD520" s="378">
        <f t="shared" si="159"/>
        <v>0</v>
      </c>
      <c r="AE520" s="378">
        <f t="shared" si="159"/>
        <v>0</v>
      </c>
      <c r="AF520" s="378">
        <f t="shared" si="159"/>
        <v>0</v>
      </c>
      <c r="AG520" s="378">
        <f t="shared" si="159"/>
        <v>0</v>
      </c>
      <c r="AH520" s="378">
        <f t="shared" si="159"/>
        <v>0</v>
      </c>
      <c r="AI520" s="378">
        <f>AI513*AI516</f>
        <v>0</v>
      </c>
      <c r="AJ520" s="378">
        <f t="shared" si="159"/>
        <v>0</v>
      </c>
      <c r="AK520" s="378">
        <f t="shared" si="159"/>
        <v>0</v>
      </c>
      <c r="AL520" s="378">
        <f>AL513*AL516</f>
        <v>0</v>
      </c>
      <c r="AM520" s="629">
        <f>SUM(Y520:AL520)</f>
        <v>94834.115014587194</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83817.97524676552</v>
      </c>
      <c r="Z521" s="346">
        <f t="shared" ref="Z521:AK521" si="160">SUM(Z517:Z520)</f>
        <v>27273.528702724238</v>
      </c>
      <c r="AA521" s="346">
        <f t="shared" si="160"/>
        <v>71753.760334532344</v>
      </c>
      <c r="AB521" s="346">
        <f t="shared" si="160"/>
        <v>0</v>
      </c>
      <c r="AC521" s="346">
        <f t="shared" si="160"/>
        <v>0</v>
      </c>
      <c r="AD521" s="346">
        <f t="shared" si="160"/>
        <v>0</v>
      </c>
      <c r="AE521" s="346">
        <f t="shared" si="160"/>
        <v>0</v>
      </c>
      <c r="AF521" s="346">
        <f t="shared" si="160"/>
        <v>0</v>
      </c>
      <c r="AG521" s="346">
        <f t="shared" si="160"/>
        <v>0</v>
      </c>
      <c r="AH521" s="346">
        <f t="shared" si="160"/>
        <v>0</v>
      </c>
      <c r="AI521" s="346">
        <f t="shared" si="160"/>
        <v>0</v>
      </c>
      <c r="AJ521" s="346">
        <f t="shared" si="160"/>
        <v>0</v>
      </c>
      <c r="AK521" s="346">
        <f t="shared" si="160"/>
        <v>0</v>
      </c>
      <c r="AL521" s="346">
        <f>SUM(AL517:AL520)</f>
        <v>0</v>
      </c>
      <c r="AM521" s="407">
        <f>SUM(AM517:AM520)</f>
        <v>182845.26428402209</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188454.40599999999</v>
      </c>
      <c r="Z522" s="347">
        <f t="shared" ref="Z522:AJ522" si="161">Z514*Z516</f>
        <v>48627.501199999999</v>
      </c>
      <c r="AA522" s="347">
        <f>AA514*AA516</f>
        <v>61879.056000000004</v>
      </c>
      <c r="AB522" s="347">
        <f t="shared" si="161"/>
        <v>1059.2673</v>
      </c>
      <c r="AC522" s="347">
        <f t="shared" si="161"/>
        <v>1167.48</v>
      </c>
      <c r="AD522" s="347">
        <f>AD514*AD516</f>
        <v>0</v>
      </c>
      <c r="AE522" s="347">
        <f t="shared" si="161"/>
        <v>0</v>
      </c>
      <c r="AF522" s="347">
        <f t="shared" si="161"/>
        <v>0</v>
      </c>
      <c r="AG522" s="347">
        <f t="shared" si="161"/>
        <v>0</v>
      </c>
      <c r="AH522" s="347">
        <f t="shared" si="161"/>
        <v>0</v>
      </c>
      <c r="AI522" s="347">
        <f t="shared" si="161"/>
        <v>0</v>
      </c>
      <c r="AJ522" s="347">
        <f t="shared" si="161"/>
        <v>0</v>
      </c>
      <c r="AK522" s="347">
        <f>AK514*AK516</f>
        <v>0</v>
      </c>
      <c r="AL522" s="347">
        <f>AL514*AL516</f>
        <v>0</v>
      </c>
      <c r="AM522" s="407">
        <f>SUM(Y522:AL522)</f>
        <v>301187.71049999999</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-118342.44621597789</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3261863.7045974857</v>
      </c>
      <c r="Z526" s="291">
        <f>SUMPRODUCT(E408:E511,Z408:Z511)</f>
        <v>1033951.4794044439</v>
      </c>
      <c r="AA526" s="291">
        <f>IF(AA407="kW",SUMPRODUCT(N408:N511,P408:P511,AA408:AA511),SUMPRODUCT(E408:E511,AA408:AA511))</f>
        <v>8171.8416125930025</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3099886.9253974855</v>
      </c>
      <c r="Z527" s="291">
        <f>SUMPRODUCT(F408:F511,Z408:Z511)</f>
        <v>1027580.5618044438</v>
      </c>
      <c r="AA527" s="291">
        <f>IF(AA407="kW",SUMPRODUCT(N408:N511,Q408:Q511,AA408:AA511),SUMPRODUCT(F408:F511,AA408:AA511))</f>
        <v>8171.8416125930025</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3083234.3624508856</v>
      </c>
      <c r="Z528" s="291">
        <f>SUMPRODUCT(G408:G511,Z408:Z511)</f>
        <v>985173.53073819273</v>
      </c>
      <c r="AA528" s="291">
        <f>IF(AA407="kW",SUMPRODUCT(N408:N511,R408:R511,AA408:AA511),SUMPRODUCT(G408:G511,AA408:AA511))</f>
        <v>7965.8757909610367</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2990840.4381298828</v>
      </c>
      <c r="Z529" s="291">
        <f>SUMPRODUCT(H408:H511,Z408:Z511)</f>
        <v>985173.53073819273</v>
      </c>
      <c r="AA529" s="291">
        <f>IF(AA407="kW",SUMPRODUCT(N408:N511,S408:S511,AA408:AA511),SUMPRODUCT(H408:H511,AA408:AA511))</f>
        <v>7324.2631262410368</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2923022.2067879997</v>
      </c>
      <c r="Z530" s="291">
        <f>SUMPRODUCT(I408:I511,Z408:Z511)</f>
        <v>985173.53073819273</v>
      </c>
      <c r="AA530" s="291">
        <f>IF(AA407="kW",SUMPRODUCT(N408:N511,T408:T511,AA408:AA511),SUMPRODUCT(I408:I511,AA408:AA511))</f>
        <v>7324.2631262410368</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2923022.2067879997</v>
      </c>
      <c r="Z531" s="326">
        <f>SUMPRODUCT(J408:J511,Z408:Z511)</f>
        <v>955349.71839653992</v>
      </c>
      <c r="AA531" s="326">
        <f>IF(AA407="kW",SUMPRODUCT(N408:N511,U408:U511,AA408:AA511),SUMPRODUCT(J408:J511,AA408:AA511))</f>
        <v>7104.0634858380135</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527</v>
      </c>
    </row>
  </sheetData>
  <sheetProtection formatCells="0" formatColumns="0" formatRows="0" insertColumns="0" insertRows="0" insertHyperlinks="0" deleteColumns="0" deleteRows="0" sort="0" autoFilter="0" pivotTables="0"/>
  <mergeCells count="34">
    <mergeCell ref="Y517:AC518"/>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9" right="0.23622047244094499" top="0.47244094488188998" bottom="0.47244094488188998" header="0.15748031496063" footer="0.15748031496063"/>
  <pageSetup paperSize="3" scale="50" fitToHeight="0" orientation="landscape" cellComments="asDisplayed" r:id="rId1"/>
  <headerFooter>
    <oddHeader>&amp;L&amp;G</oddHeader>
    <oddFooter>&amp;R&amp;P of &amp;N</oddFooter>
  </headerFooter>
  <rowBreaks count="3" manualBreakCount="3">
    <brk id="145" max="16383" man="1"/>
    <brk id="274" max="16383" man="1"/>
    <brk id="40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AP1130"/>
  <sheetViews>
    <sheetView topLeftCell="A25" zoomScale="90" zoomScaleNormal="90" workbookViewId="0">
      <pane xSplit="4" ySplit="13" topLeftCell="V376" activePane="bottomRight" state="frozen"/>
      <selection activeCell="A25" sqref="A25"/>
      <selection pane="topRight" activeCell="E25" sqref="E25"/>
      <selection pane="bottomLeft" activeCell="A38" sqref="A38"/>
      <selection pane="bottomRight" activeCell="Y382" sqref="Y382"/>
    </sheetView>
  </sheetViews>
  <sheetFormatPr defaultColWidth="9.140625" defaultRowHeight="15" outlineLevelRow="1" outlineLevelCol="1"/>
  <cols>
    <col min="1" max="1" width="4.42578125" style="522" customWidth="1"/>
    <col min="2" max="2" width="44.140625" style="427" customWidth="1"/>
    <col min="3" max="3" width="13.42578125" style="427" customWidth="1"/>
    <col min="4" max="4" width="17" style="427" customWidth="1"/>
    <col min="5" max="13" width="11.28515625" style="427" bestFit="1" customWidth="1" outlineLevel="1"/>
    <col min="14" max="14" width="13.42578125" style="427" customWidth="1" outlineLevel="1"/>
    <col min="15" max="15" width="15.7109375" style="427" customWidth="1"/>
    <col min="16" max="24" width="9.140625" style="427" customWidth="1" outlineLevel="1"/>
    <col min="25" max="25" width="16.42578125" style="427" customWidth="1"/>
    <col min="26" max="27" width="15" style="427" customWidth="1"/>
    <col min="28" max="28" width="17.7109375" style="427" customWidth="1"/>
    <col min="29" max="29" width="19.7109375" style="427" customWidth="1"/>
    <col min="30" max="30" width="18.7109375" style="427" hidden="1" customWidth="1"/>
    <col min="31" max="35" width="14.85546875" style="427" hidden="1" customWidth="1"/>
    <col min="36" max="38" width="17.28515625" style="427" hidden="1" customWidth="1"/>
    <col min="39" max="39" width="14.42578125" style="427" customWidth="1"/>
    <col min="40" max="40" width="11.7109375" style="427" customWidth="1"/>
    <col min="41" max="16384" width="9.140625" style="427"/>
  </cols>
  <sheetData>
    <row r="13" spans="2:39" ht="15.75" thickBot="1"/>
    <row r="14" spans="2:39" ht="26.25" customHeight="1" thickBot="1">
      <c r="B14" s="902"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02"/>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02"/>
      <c r="C16" s="882" t="s">
        <v>552</v>
      </c>
      <c r="D16" s="883"/>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02" t="s">
        <v>506</v>
      </c>
      <c r="C18" s="903" t="s">
        <v>665</v>
      </c>
      <c r="D18" s="903"/>
      <c r="E18" s="903"/>
      <c r="F18" s="903"/>
      <c r="G18" s="903"/>
      <c r="H18" s="903"/>
      <c r="I18" s="903"/>
      <c r="J18" s="903"/>
      <c r="K18" s="903"/>
      <c r="L18" s="903"/>
      <c r="M18" s="903"/>
      <c r="N18" s="903"/>
      <c r="O18" s="903"/>
      <c r="P18" s="903"/>
      <c r="Q18" s="903"/>
      <c r="R18" s="903"/>
      <c r="S18" s="903"/>
      <c r="T18" s="903"/>
      <c r="U18" s="903"/>
      <c r="V18" s="903"/>
      <c r="W18" s="903"/>
      <c r="X18" s="903"/>
      <c r="Y18" s="606"/>
      <c r="Z18" s="606"/>
      <c r="AA18" s="606"/>
      <c r="AB18" s="606"/>
      <c r="AC18" s="606"/>
      <c r="AD18" s="606"/>
      <c r="AE18" s="270"/>
      <c r="AF18" s="265"/>
      <c r="AG18" s="265"/>
      <c r="AH18" s="265"/>
      <c r="AI18" s="265"/>
      <c r="AJ18" s="265"/>
      <c r="AK18" s="265"/>
      <c r="AL18" s="265"/>
      <c r="AM18" s="265"/>
    </row>
    <row r="19" spans="2:39" ht="45.75" customHeight="1">
      <c r="B19" s="902"/>
      <c r="C19" s="903" t="s">
        <v>570</v>
      </c>
      <c r="D19" s="903"/>
      <c r="E19" s="903"/>
      <c r="F19" s="903"/>
      <c r="G19" s="903"/>
      <c r="H19" s="903"/>
      <c r="I19" s="903"/>
      <c r="J19" s="903"/>
      <c r="K19" s="903"/>
      <c r="L19" s="903"/>
      <c r="M19" s="903"/>
      <c r="N19" s="903"/>
      <c r="O19" s="903"/>
      <c r="P19" s="903"/>
      <c r="Q19" s="903"/>
      <c r="R19" s="903"/>
      <c r="S19" s="903"/>
      <c r="T19" s="903"/>
      <c r="U19" s="903"/>
      <c r="V19" s="903"/>
      <c r="W19" s="903"/>
      <c r="X19" s="903"/>
      <c r="Y19" s="606"/>
      <c r="Z19" s="606"/>
      <c r="AA19" s="606"/>
      <c r="AB19" s="606"/>
      <c r="AC19" s="606"/>
      <c r="AD19" s="606"/>
      <c r="AE19" s="270"/>
      <c r="AF19" s="265"/>
      <c r="AG19" s="265"/>
      <c r="AH19" s="265"/>
      <c r="AI19" s="265"/>
      <c r="AJ19" s="265"/>
      <c r="AK19" s="265"/>
      <c r="AL19" s="265"/>
      <c r="AM19" s="265"/>
    </row>
    <row r="20" spans="2:39" ht="62.25" customHeight="1">
      <c r="B20" s="273"/>
      <c r="C20" s="903" t="s">
        <v>568</v>
      </c>
      <c r="D20" s="903"/>
      <c r="E20" s="903"/>
      <c r="F20" s="903"/>
      <c r="G20" s="903"/>
      <c r="H20" s="903"/>
      <c r="I20" s="903"/>
      <c r="J20" s="903"/>
      <c r="K20" s="903"/>
      <c r="L20" s="903"/>
      <c r="M20" s="903"/>
      <c r="N20" s="903"/>
      <c r="O20" s="903"/>
      <c r="P20" s="903"/>
      <c r="Q20" s="903"/>
      <c r="R20" s="903"/>
      <c r="S20" s="903"/>
      <c r="T20" s="903"/>
      <c r="U20" s="903"/>
      <c r="V20" s="903"/>
      <c r="W20" s="903"/>
      <c r="X20" s="903"/>
      <c r="Y20" s="606"/>
      <c r="Z20" s="606"/>
      <c r="AA20" s="606"/>
      <c r="AB20" s="606"/>
      <c r="AC20" s="606"/>
      <c r="AD20" s="606"/>
      <c r="AE20" s="428"/>
      <c r="AF20" s="265"/>
      <c r="AG20" s="265"/>
      <c r="AH20" s="265"/>
      <c r="AI20" s="265"/>
      <c r="AJ20" s="265"/>
      <c r="AK20" s="265"/>
      <c r="AL20" s="265"/>
      <c r="AM20" s="265"/>
    </row>
    <row r="21" spans="2:39" ht="37.5" customHeight="1">
      <c r="B21" s="273"/>
      <c r="C21" s="903" t="s">
        <v>634</v>
      </c>
      <c r="D21" s="903"/>
      <c r="E21" s="903"/>
      <c r="F21" s="903"/>
      <c r="G21" s="903"/>
      <c r="H21" s="903"/>
      <c r="I21" s="903"/>
      <c r="J21" s="903"/>
      <c r="K21" s="903"/>
      <c r="L21" s="903"/>
      <c r="M21" s="903"/>
      <c r="N21" s="903"/>
      <c r="O21" s="903"/>
      <c r="P21" s="903"/>
      <c r="Q21" s="903"/>
      <c r="R21" s="903"/>
      <c r="S21" s="903"/>
      <c r="T21" s="903"/>
      <c r="U21" s="903"/>
      <c r="V21" s="903"/>
      <c r="W21" s="903"/>
      <c r="X21" s="903"/>
      <c r="Y21" s="606"/>
      <c r="Z21" s="606"/>
      <c r="AA21" s="606"/>
      <c r="AB21" s="606"/>
      <c r="AC21" s="606"/>
      <c r="AD21" s="606"/>
      <c r="AE21" s="276"/>
      <c r="AF21" s="265"/>
      <c r="AG21" s="265"/>
      <c r="AH21" s="265"/>
      <c r="AI21" s="265"/>
      <c r="AJ21" s="265"/>
      <c r="AK21" s="265"/>
      <c r="AL21" s="265"/>
      <c r="AM21" s="265"/>
    </row>
    <row r="22" spans="2:39" ht="54.75" customHeight="1">
      <c r="B22" s="273"/>
      <c r="C22" s="903" t="s">
        <v>618</v>
      </c>
      <c r="D22" s="903"/>
      <c r="E22" s="903"/>
      <c r="F22" s="903"/>
      <c r="G22" s="903"/>
      <c r="H22" s="903"/>
      <c r="I22" s="903"/>
      <c r="J22" s="903"/>
      <c r="K22" s="903"/>
      <c r="L22" s="903"/>
      <c r="M22" s="903"/>
      <c r="N22" s="903"/>
      <c r="O22" s="903"/>
      <c r="P22" s="903"/>
      <c r="Q22" s="903"/>
      <c r="R22" s="903"/>
      <c r="S22" s="903"/>
      <c r="T22" s="903"/>
      <c r="U22" s="903"/>
      <c r="V22" s="903"/>
      <c r="W22" s="903"/>
      <c r="X22" s="903"/>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902" t="s">
        <v>528</v>
      </c>
      <c r="C24" s="596" t="s">
        <v>530</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902"/>
      <c r="C25" s="596" t="s">
        <v>531</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532</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533</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534</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535</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92" t="s">
        <v>211</v>
      </c>
      <c r="C34" s="894" t="s">
        <v>33</v>
      </c>
      <c r="D34" s="284" t="s">
        <v>422</v>
      </c>
      <c r="E34" s="896" t="s">
        <v>209</v>
      </c>
      <c r="F34" s="897"/>
      <c r="G34" s="897"/>
      <c r="H34" s="897"/>
      <c r="I34" s="897"/>
      <c r="J34" s="897"/>
      <c r="K34" s="897"/>
      <c r="L34" s="897"/>
      <c r="M34" s="898"/>
      <c r="N34" s="899" t="s">
        <v>213</v>
      </c>
      <c r="O34" s="284" t="s">
        <v>423</v>
      </c>
      <c r="P34" s="896" t="s">
        <v>212</v>
      </c>
      <c r="Q34" s="897"/>
      <c r="R34" s="897"/>
      <c r="S34" s="897"/>
      <c r="T34" s="897"/>
      <c r="U34" s="897"/>
      <c r="V34" s="897"/>
      <c r="W34" s="897"/>
      <c r="X34" s="898"/>
      <c r="Y34" s="889" t="s">
        <v>243</v>
      </c>
      <c r="Z34" s="890"/>
      <c r="AA34" s="890"/>
      <c r="AB34" s="890"/>
      <c r="AC34" s="890"/>
      <c r="AD34" s="890"/>
      <c r="AE34" s="890"/>
      <c r="AF34" s="890"/>
      <c r="AG34" s="890"/>
      <c r="AH34" s="890"/>
      <c r="AI34" s="890"/>
      <c r="AJ34" s="890"/>
      <c r="AK34" s="890"/>
      <c r="AL34" s="890"/>
      <c r="AM34" s="891"/>
    </row>
    <row r="35" spans="1:39" ht="65.25" customHeight="1">
      <c r="B35" s="893"/>
      <c r="C35" s="895"/>
      <c r="D35" s="285">
        <v>2015</v>
      </c>
      <c r="E35" s="285">
        <v>2016</v>
      </c>
      <c r="F35" s="285">
        <v>2017</v>
      </c>
      <c r="G35" s="285">
        <v>2018</v>
      </c>
      <c r="H35" s="285">
        <v>2019</v>
      </c>
      <c r="I35" s="285">
        <v>2020</v>
      </c>
      <c r="J35" s="285">
        <v>2021</v>
      </c>
      <c r="K35" s="285">
        <v>2022</v>
      </c>
      <c r="L35" s="285">
        <v>2023</v>
      </c>
      <c r="M35" s="429">
        <v>2024</v>
      </c>
      <c r="N35" s="90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GS&gt;50kW</v>
      </c>
      <c r="AB35" s="285" t="str">
        <f>'1.  LRAMVA Summary'!G52</f>
        <v>Unmetered Scattered Load</v>
      </c>
      <c r="AC35" s="285" t="str">
        <f>'1.  LRAMVA Summary'!H52</f>
        <v>Streetlighting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kWh</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731825</v>
      </c>
      <c r="E38" s="295">
        <f>+'7.  Persistence Report'!AV149</f>
        <v>725167</v>
      </c>
      <c r="F38" s="295">
        <f>+'7.  Persistence Report'!AW149</f>
        <v>725167</v>
      </c>
      <c r="G38" s="295">
        <f>+'7.  Persistence Report'!AX149</f>
        <v>725167</v>
      </c>
      <c r="H38" s="295">
        <f>+'7.  Persistence Report'!AY149</f>
        <v>725167</v>
      </c>
      <c r="I38" s="295">
        <f>+'7.  Persistence Report'!AZ149</f>
        <v>725167</v>
      </c>
      <c r="J38" s="295">
        <f>+'7.  Persistence Report'!BA149</f>
        <v>725167</v>
      </c>
      <c r="K38" s="295">
        <f>+'7.  Persistence Report'!BB149</f>
        <v>724878</v>
      </c>
      <c r="L38" s="295">
        <f>+'7.  Persistence Report'!BC149</f>
        <v>724878</v>
      </c>
      <c r="M38" s="295">
        <f>+'7.  Persistence Report'!BD149</f>
        <v>724878</v>
      </c>
      <c r="N38" s="291"/>
      <c r="O38" s="295">
        <f>+'7.  Persistence Report'!P149</f>
        <v>48</v>
      </c>
      <c r="P38" s="295">
        <f>+'7.  Persistence Report'!Q149</f>
        <v>47</v>
      </c>
      <c r="Q38" s="295">
        <f>+'7.  Persistence Report'!R149</f>
        <v>47</v>
      </c>
      <c r="R38" s="295">
        <f>+'7.  Persistence Report'!S149</f>
        <v>47</v>
      </c>
      <c r="S38" s="295">
        <f>+'7.  Persistence Report'!T149</f>
        <v>47</v>
      </c>
      <c r="T38" s="295">
        <f>+'7.  Persistence Report'!U149</f>
        <v>47</v>
      </c>
      <c r="U38" s="295">
        <f>+'7.  Persistence Report'!V149</f>
        <v>47</v>
      </c>
      <c r="V38" s="295">
        <f>+'7.  Persistence Report'!W149</f>
        <v>47</v>
      </c>
      <c r="W38" s="295">
        <f>+'7.  Persistence Report'!X149</f>
        <v>47</v>
      </c>
      <c r="X38" s="295">
        <f>+'7.  Persistence Report'!Y149</f>
        <v>47</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127559</v>
      </c>
      <c r="E39" s="295">
        <f>+'7.  Persistence Report'!AV158</f>
        <v>125716</v>
      </c>
      <c r="F39" s="295">
        <f>+'7.  Persistence Report'!AW158</f>
        <v>125716</v>
      </c>
      <c r="G39" s="295">
        <f>+'7.  Persistence Report'!AX158</f>
        <v>125716</v>
      </c>
      <c r="H39" s="295">
        <f>+'7.  Persistence Report'!AY158</f>
        <v>125716</v>
      </c>
      <c r="I39" s="295">
        <f>+'7.  Persistence Report'!AZ158</f>
        <v>125716</v>
      </c>
      <c r="J39" s="295">
        <f>+'7.  Persistence Report'!BA158</f>
        <v>125716</v>
      </c>
      <c r="K39" s="295">
        <f>+'7.  Persistence Report'!BB158</f>
        <v>125667</v>
      </c>
      <c r="L39" s="295">
        <f>+'7.  Persistence Report'!BC158</f>
        <v>125667</v>
      </c>
      <c r="M39" s="295">
        <f>+'7.  Persistence Report'!BD158</f>
        <v>125667</v>
      </c>
      <c r="N39" s="468"/>
      <c r="O39" s="295">
        <f>+'7.  Persistence Report'!P158</f>
        <v>8</v>
      </c>
      <c r="P39" s="295">
        <f>+'7.  Persistence Report'!Q158</f>
        <v>8</v>
      </c>
      <c r="Q39" s="295">
        <f>+'7.  Persistence Report'!R158</f>
        <v>8</v>
      </c>
      <c r="R39" s="295">
        <f>+'7.  Persistence Report'!S158</f>
        <v>8</v>
      </c>
      <c r="S39" s="295">
        <f>+'7.  Persistence Report'!T158</f>
        <v>8</v>
      </c>
      <c r="T39" s="295">
        <f>+'7.  Persistence Report'!U158</f>
        <v>8</v>
      </c>
      <c r="U39" s="295">
        <f>+'7.  Persistence Report'!V158</f>
        <v>8</v>
      </c>
      <c r="V39" s="295">
        <f>+'7.  Persistence Report'!W158</f>
        <v>8</v>
      </c>
      <c r="W39" s="295">
        <f>+'7.  Persistence Report'!X158</f>
        <v>8</v>
      </c>
      <c r="X39" s="295">
        <f>+'7.  Persistence Report'!Y158</f>
        <v>8</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1349961</v>
      </c>
      <c r="E41" s="295">
        <f>+'7.  Persistence Report'!AV150</f>
        <v>1325969</v>
      </c>
      <c r="F41" s="295">
        <f>+'7.  Persistence Report'!AW150</f>
        <v>1325969</v>
      </c>
      <c r="G41" s="295">
        <f>+'7.  Persistence Report'!AX150</f>
        <v>1325969</v>
      </c>
      <c r="H41" s="295">
        <f>+'7.  Persistence Report'!AY150</f>
        <v>1325969</v>
      </c>
      <c r="I41" s="295">
        <f>+'7.  Persistence Report'!AZ150</f>
        <v>1325969</v>
      </c>
      <c r="J41" s="295">
        <f>+'7.  Persistence Report'!BA150</f>
        <v>1325969</v>
      </c>
      <c r="K41" s="295">
        <f>+'7.  Persistence Report'!BB150</f>
        <v>1325275</v>
      </c>
      <c r="L41" s="295">
        <f>+'7.  Persistence Report'!BC150</f>
        <v>1325275</v>
      </c>
      <c r="M41" s="295">
        <f>+'7.  Persistence Report'!BD150</f>
        <v>1325275</v>
      </c>
      <c r="N41" s="291"/>
      <c r="O41" s="295">
        <f>+'7.  Persistence Report'!P150</f>
        <v>91</v>
      </c>
      <c r="P41" s="295">
        <f>+'7.  Persistence Report'!Q150</f>
        <v>90</v>
      </c>
      <c r="Q41" s="295">
        <f>+'7.  Persistence Report'!R150</f>
        <v>90</v>
      </c>
      <c r="R41" s="295">
        <f>+'7.  Persistence Report'!S150</f>
        <v>90</v>
      </c>
      <c r="S41" s="295">
        <f>+'7.  Persistence Report'!T150</f>
        <v>90</v>
      </c>
      <c r="T41" s="295">
        <f>+'7.  Persistence Report'!U150</f>
        <v>90</v>
      </c>
      <c r="U41" s="295">
        <f>+'7.  Persistence Report'!V150</f>
        <v>90</v>
      </c>
      <c r="V41" s="295">
        <f>+'7.  Persistence Report'!W150</f>
        <v>90</v>
      </c>
      <c r="W41" s="295">
        <f>+'7.  Persistence Report'!X150</f>
        <v>90</v>
      </c>
      <c r="X41" s="295">
        <f>+'7.  Persistence Report'!Y150</f>
        <v>90</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v>13964</v>
      </c>
      <c r="E42" s="295">
        <f>+'7.  Persistence Report'!AV159</f>
        <v>13800</v>
      </c>
      <c r="F42" s="295">
        <f>+'7.  Persistence Report'!AW159</f>
        <v>13800</v>
      </c>
      <c r="G42" s="295">
        <f>+'7.  Persistence Report'!AX159</f>
        <v>13800</v>
      </c>
      <c r="H42" s="295">
        <f>+'7.  Persistence Report'!AY159</f>
        <v>13800</v>
      </c>
      <c r="I42" s="295">
        <f>+'7.  Persistence Report'!AZ159</f>
        <v>13800</v>
      </c>
      <c r="J42" s="295">
        <f>+'7.  Persistence Report'!BA159</f>
        <v>13800</v>
      </c>
      <c r="K42" s="295">
        <f>+'7.  Persistence Report'!BB159</f>
        <v>13765</v>
      </c>
      <c r="L42" s="295">
        <f>+'7.  Persistence Report'!BC159</f>
        <v>13765</v>
      </c>
      <c r="M42" s="295">
        <f>+'7.  Persistence Report'!BD159</f>
        <v>13765</v>
      </c>
      <c r="N42" s="468"/>
      <c r="O42" s="295">
        <f>+'7.  Persistence Report'!P159</f>
        <v>1</v>
      </c>
      <c r="P42" s="295">
        <f>+'7.  Persistence Report'!Q159</f>
        <v>1</v>
      </c>
      <c r="Q42" s="295">
        <f>+'7.  Persistence Report'!R159</f>
        <v>1</v>
      </c>
      <c r="R42" s="295">
        <f>+'7.  Persistence Report'!S159</f>
        <v>1</v>
      </c>
      <c r="S42" s="295">
        <f>+'7.  Persistence Report'!T159</f>
        <v>1</v>
      </c>
      <c r="T42" s="295">
        <f>+'7.  Persistence Report'!U159</f>
        <v>1</v>
      </c>
      <c r="U42" s="295">
        <f>+'7.  Persistence Report'!V159</f>
        <v>1</v>
      </c>
      <c r="V42" s="295">
        <f>+'7.  Persistence Report'!W159</f>
        <v>1</v>
      </c>
      <c r="W42" s="295">
        <f>+'7.  Persistence Report'!X159</f>
        <v>1</v>
      </c>
      <c r="X42" s="295">
        <f>+'7.  Persistence Report'!Y159</f>
        <v>1</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30128</v>
      </c>
      <c r="E44" s="295">
        <f>+'7.  Persistence Report'!AV148</f>
        <v>30128</v>
      </c>
      <c r="F44" s="295">
        <f>+'7.  Persistence Report'!AW148</f>
        <v>30128</v>
      </c>
      <c r="G44" s="295">
        <f>+'7.  Persistence Report'!AX148</f>
        <v>30128</v>
      </c>
      <c r="H44" s="295">
        <f>+'7.  Persistence Report'!AY148</f>
        <v>15872</v>
      </c>
      <c r="I44" s="295">
        <f>+'7.  Persistence Report'!AZ148</f>
        <v>0</v>
      </c>
      <c r="J44" s="295">
        <f>+'7.  Persistence Report'!BA148</f>
        <v>0</v>
      </c>
      <c r="K44" s="295">
        <f>+'7.  Persistence Report'!BB148</f>
        <v>0</v>
      </c>
      <c r="L44" s="295">
        <f>+'7.  Persistence Report'!BC148</f>
        <v>0</v>
      </c>
      <c r="M44" s="295">
        <f>+'7.  Persistence Report'!BD148</f>
        <v>0</v>
      </c>
      <c r="N44" s="291"/>
      <c r="O44" s="295">
        <f>+'7.  Persistence Report'!P148</f>
        <v>4</v>
      </c>
      <c r="P44" s="295">
        <f>+'7.  Persistence Report'!Q148</f>
        <v>4</v>
      </c>
      <c r="Q44" s="295">
        <f>+'7.  Persistence Report'!R148</f>
        <v>4</v>
      </c>
      <c r="R44" s="295">
        <f>+'7.  Persistence Report'!S148</f>
        <v>4</v>
      </c>
      <c r="S44" s="295">
        <f>+'7.  Persistence Report'!T148</f>
        <v>2</v>
      </c>
      <c r="T44" s="295">
        <f>+'7.  Persistence Report'!U148</f>
        <v>0</v>
      </c>
      <c r="U44" s="295">
        <f>+'7.  Persistence Report'!V148</f>
        <v>0</v>
      </c>
      <c r="V44" s="295">
        <f>+'7.  Persistence Report'!W148</f>
        <v>0</v>
      </c>
      <c r="W44" s="295">
        <f>+'7.  Persistence Report'!X148</f>
        <v>0</v>
      </c>
      <c r="X44" s="295">
        <f>+'7.  Persistence Report'!Y148</f>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680</v>
      </c>
      <c r="C47" s="291" t="s">
        <v>25</v>
      </c>
      <c r="D47" s="295">
        <v>1300734</v>
      </c>
      <c r="E47" s="295">
        <f>+'7.  Persistence Report'!AV151</f>
        <v>1300734</v>
      </c>
      <c r="F47" s="295">
        <f>+'7.  Persistence Report'!AW151</f>
        <v>1300734</v>
      </c>
      <c r="G47" s="295">
        <f>+'7.  Persistence Report'!AX151</f>
        <v>1300734</v>
      </c>
      <c r="H47" s="295">
        <f>+'7.  Persistence Report'!AY151</f>
        <v>1300734</v>
      </c>
      <c r="I47" s="295">
        <f>+'7.  Persistence Report'!AZ151</f>
        <v>1300734</v>
      </c>
      <c r="J47" s="295">
        <f>+'7.  Persistence Report'!BA151</f>
        <v>1300734</v>
      </c>
      <c r="K47" s="295">
        <f>+'7.  Persistence Report'!BB151</f>
        <v>1300734</v>
      </c>
      <c r="L47" s="295">
        <f>+'7.  Persistence Report'!BC151</f>
        <v>1300734</v>
      </c>
      <c r="M47" s="295">
        <f>+'7.  Persistence Report'!BD151</f>
        <v>1300734</v>
      </c>
      <c r="N47" s="291"/>
      <c r="O47" s="295">
        <f>+'7.  Persistence Report'!P151</f>
        <v>687</v>
      </c>
      <c r="P47" s="295">
        <f>+'7.  Persistence Report'!Q151</f>
        <v>687</v>
      </c>
      <c r="Q47" s="295">
        <f>+'7.  Persistence Report'!R151</f>
        <v>687</v>
      </c>
      <c r="R47" s="295">
        <f>+'7.  Persistence Report'!S151</f>
        <v>687</v>
      </c>
      <c r="S47" s="295">
        <f>+'7.  Persistence Report'!T151</f>
        <v>687</v>
      </c>
      <c r="T47" s="295">
        <f>+'7.  Persistence Report'!U151</f>
        <v>687</v>
      </c>
      <c r="U47" s="295">
        <f>+'7.  Persistence Report'!V151</f>
        <v>687</v>
      </c>
      <c r="V47" s="295">
        <f>+'7.  Persistence Report'!W151</f>
        <v>687</v>
      </c>
      <c r="W47" s="295">
        <f>+'7.  Persistence Report'!X151</f>
        <v>687</v>
      </c>
      <c r="X47" s="295">
        <f>+'7.  Persistence Report'!Y151</f>
        <v>687</v>
      </c>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44216</v>
      </c>
      <c r="E48" s="295">
        <f>+'7.  Persistence Report'!AV160</f>
        <v>44216</v>
      </c>
      <c r="F48" s="295">
        <f>+'7.  Persistence Report'!AW160</f>
        <v>44216</v>
      </c>
      <c r="G48" s="295">
        <f>+'7.  Persistence Report'!AX160</f>
        <v>44216</v>
      </c>
      <c r="H48" s="295">
        <f>+'7.  Persistence Report'!AY160</f>
        <v>44216</v>
      </c>
      <c r="I48" s="295">
        <f>+'7.  Persistence Report'!AZ160</f>
        <v>44216</v>
      </c>
      <c r="J48" s="295">
        <f>+'7.  Persistence Report'!BA160</f>
        <v>44216</v>
      </c>
      <c r="K48" s="295">
        <f>+'7.  Persistence Report'!BB160</f>
        <v>44216</v>
      </c>
      <c r="L48" s="295">
        <f>+'7.  Persistence Report'!BC160</f>
        <v>44216</v>
      </c>
      <c r="M48" s="295">
        <f>+'7.  Persistence Report'!BD160</f>
        <v>44216</v>
      </c>
      <c r="N48" s="468"/>
      <c r="O48" s="295">
        <f>+'7.  Persistence Report'!P160</f>
        <v>23</v>
      </c>
      <c r="P48" s="295">
        <f>+'7.  Persistence Report'!Q160</f>
        <v>23</v>
      </c>
      <c r="Q48" s="295">
        <f>+'7.  Persistence Report'!R160</f>
        <v>23</v>
      </c>
      <c r="R48" s="295">
        <f>+'7.  Persistence Report'!S160</f>
        <v>23</v>
      </c>
      <c r="S48" s="295">
        <f>+'7.  Persistence Report'!T160</f>
        <v>23</v>
      </c>
      <c r="T48" s="295">
        <f>+'7.  Persistence Report'!U160</f>
        <v>23</v>
      </c>
      <c r="U48" s="295">
        <f>+'7.  Persistence Report'!V160</f>
        <v>23</v>
      </c>
      <c r="V48" s="295">
        <f>+'7.  Persistence Report'!W160</f>
        <v>23</v>
      </c>
      <c r="W48" s="295">
        <f>+'7.  Persistence Report'!X160</f>
        <v>23</v>
      </c>
      <c r="X48" s="295">
        <f>+'7.  Persistence Report'!Y160</f>
        <v>23</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v>1</v>
      </c>
      <c r="Z50" s="410"/>
      <c r="AA50" s="410"/>
      <c r="AB50" s="410"/>
      <c r="AC50" s="410"/>
      <c r="AD50" s="410"/>
      <c r="AE50" s="410"/>
      <c r="AF50" s="410"/>
      <c r="AG50" s="410"/>
      <c r="AH50" s="410"/>
      <c r="AI50" s="410"/>
      <c r="AJ50" s="410"/>
      <c r="AK50" s="410"/>
      <c r="AL50" s="410"/>
      <c r="AM50" s="296">
        <f>SUM(Y50:AL50)</f>
        <v>1</v>
      </c>
    </row>
    <row r="51" spans="1:39"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v>0</v>
      </c>
      <c r="AA54" s="410">
        <v>1</v>
      </c>
      <c r="AB54" s="410"/>
      <c r="AC54" s="410"/>
      <c r="AD54" s="410"/>
      <c r="AE54" s="410"/>
      <c r="AF54" s="415"/>
      <c r="AG54" s="415"/>
      <c r="AH54" s="415"/>
      <c r="AI54" s="415"/>
      <c r="AJ54" s="415"/>
      <c r="AK54" s="415"/>
      <c r="AL54" s="415"/>
      <c r="AM54" s="296">
        <f>SUM(Y54:AL54)</f>
        <v>1</v>
      </c>
    </row>
    <row r="55" spans="1:39" outlineLevel="1">
      <c r="B55" s="294" t="s">
        <v>267</v>
      </c>
      <c r="C55" s="291" t="s">
        <v>163</v>
      </c>
      <c r="D55" s="295">
        <v>311335</v>
      </c>
      <c r="E55" s="295">
        <f>+'7.  Persistence Report'!AV161</f>
        <v>311335</v>
      </c>
      <c r="F55" s="295">
        <f>+'7.  Persistence Report'!AW161</f>
        <v>311335</v>
      </c>
      <c r="G55" s="295">
        <f>+'7.  Persistence Report'!AX161</f>
        <v>311335</v>
      </c>
      <c r="H55" s="295">
        <f>+'7.  Persistence Report'!AY161</f>
        <v>311335</v>
      </c>
      <c r="I55" s="295">
        <f>+'7.  Persistence Report'!AZ161</f>
        <v>311335</v>
      </c>
      <c r="J55" s="295">
        <f>+'7.  Persistence Report'!BA161</f>
        <v>311335</v>
      </c>
      <c r="K55" s="295">
        <f>+'7.  Persistence Report'!BB161</f>
        <v>311335</v>
      </c>
      <c r="L55" s="295">
        <f>+'7.  Persistence Report'!BC161</f>
        <v>311335</v>
      </c>
      <c r="M55" s="295">
        <f>+'7.  Persistence Report'!BD161</f>
        <v>311335</v>
      </c>
      <c r="N55" s="295">
        <f>N54</f>
        <v>12</v>
      </c>
      <c r="O55" s="295">
        <f>+'7.  Persistence Report'!P161</f>
        <v>66</v>
      </c>
      <c r="P55" s="295">
        <f>+'7.  Persistence Report'!Q161</f>
        <v>66</v>
      </c>
      <c r="Q55" s="295">
        <f>+'7.  Persistence Report'!R161</f>
        <v>66</v>
      </c>
      <c r="R55" s="295">
        <f>+'7.  Persistence Report'!S161</f>
        <v>66</v>
      </c>
      <c r="S55" s="295">
        <f>+'7.  Persistence Report'!T161</f>
        <v>74</v>
      </c>
      <c r="T55" s="295">
        <f>+'7.  Persistence Report'!U161</f>
        <v>74</v>
      </c>
      <c r="U55" s="295">
        <f>+'7.  Persistence Report'!V161</f>
        <v>74</v>
      </c>
      <c r="V55" s="295">
        <f>+'7.  Persistence Report'!W161</f>
        <v>74</v>
      </c>
      <c r="W55" s="295">
        <f>+'7.  Persistence Report'!X161</f>
        <v>74</v>
      </c>
      <c r="X55" s="295">
        <f>+'7.  Persistence Report'!Y161</f>
        <v>74</v>
      </c>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9140210</v>
      </c>
      <c r="E57" s="295">
        <f>+'7.  Persistence Report'!AV152</f>
        <v>9140210</v>
      </c>
      <c r="F57" s="295">
        <f>+'7.  Persistence Report'!AW152</f>
        <v>9062242</v>
      </c>
      <c r="G57" s="295">
        <f>+'7.  Persistence Report'!AX152</f>
        <v>9034032</v>
      </c>
      <c r="H57" s="295">
        <f>+'7.  Persistence Report'!AY152</f>
        <v>9034032</v>
      </c>
      <c r="I57" s="295">
        <f>+'7.  Persistence Report'!AZ152</f>
        <v>8880615</v>
      </c>
      <c r="J57" s="295">
        <f>+'7.  Persistence Report'!BA152</f>
        <v>8614208</v>
      </c>
      <c r="K57" s="295">
        <f>+'7.  Persistence Report'!BB152</f>
        <v>8614208</v>
      </c>
      <c r="L57" s="295">
        <f>+'7.  Persistence Report'!BC152</f>
        <v>8409446</v>
      </c>
      <c r="M57" s="295">
        <f>+'7.  Persistence Report'!BD152</f>
        <v>7488728</v>
      </c>
      <c r="N57" s="295">
        <v>12</v>
      </c>
      <c r="O57" s="295">
        <f>+'7.  Persistence Report'!P152</f>
        <v>1456</v>
      </c>
      <c r="P57" s="295">
        <f>+'7.  Persistence Report'!Q152</f>
        <v>1456</v>
      </c>
      <c r="Q57" s="295">
        <f>+'7.  Persistence Report'!R152</f>
        <v>1431</v>
      </c>
      <c r="R57" s="295">
        <f>+'7.  Persistence Report'!S152</f>
        <v>1422</v>
      </c>
      <c r="S57" s="295">
        <f>+'7.  Persistence Report'!T152</f>
        <v>1422</v>
      </c>
      <c r="T57" s="295">
        <f>+'7.  Persistence Report'!U152</f>
        <v>1380</v>
      </c>
      <c r="U57" s="295">
        <f>+'7.  Persistence Report'!V152</f>
        <v>1330</v>
      </c>
      <c r="V57" s="295">
        <f>+'7.  Persistence Report'!W152</f>
        <v>1330</v>
      </c>
      <c r="W57" s="295">
        <f>+'7.  Persistence Report'!X152</f>
        <v>1275</v>
      </c>
      <c r="X57" s="295">
        <f>+'7.  Persistence Report'!Y152</f>
        <v>1111</v>
      </c>
      <c r="Y57" s="533"/>
      <c r="Z57" s="410">
        <v>0.39887070478229369</v>
      </c>
      <c r="AA57" s="410">
        <v>0.62072768424136882</v>
      </c>
      <c r="AB57" s="410"/>
      <c r="AC57" s="533"/>
      <c r="AD57" s="410"/>
      <c r="AE57" s="410"/>
      <c r="AF57" s="415"/>
      <c r="AG57" s="415"/>
      <c r="AH57" s="415"/>
      <c r="AI57" s="415"/>
      <c r="AJ57" s="415"/>
      <c r="AK57" s="415"/>
      <c r="AL57" s="415"/>
      <c r="AM57" s="296">
        <f>SUM(Y57:AL57)</f>
        <v>1.0195983890236624</v>
      </c>
    </row>
    <row r="58" spans="1:39" outlineLevel="1">
      <c r="B58" s="294" t="s">
        <v>267</v>
      </c>
      <c r="C58" s="291" t="s">
        <v>163</v>
      </c>
      <c r="D58" s="295">
        <v>197172</v>
      </c>
      <c r="E58" s="295">
        <f>+'7.  Persistence Report'!AV166+'7.  Persistence Report'!AV162</f>
        <v>197172</v>
      </c>
      <c r="F58" s="295">
        <f>+'7.  Persistence Report'!AW166+'7.  Persistence Report'!AW162</f>
        <v>275141</v>
      </c>
      <c r="G58" s="295">
        <f>+'7.  Persistence Report'!AX166+'7.  Persistence Report'!AX162</f>
        <v>299371</v>
      </c>
      <c r="H58" s="295">
        <f>+'7.  Persistence Report'!AY166+'7.  Persistence Report'!AY162</f>
        <v>299371</v>
      </c>
      <c r="I58" s="295">
        <f>+'7.  Persistence Report'!AZ166+'7.  Persistence Report'!AZ162</f>
        <v>299371</v>
      </c>
      <c r="J58" s="295">
        <f>+'7.  Persistence Report'!BA166+'7.  Persistence Report'!BA162</f>
        <v>565779</v>
      </c>
      <c r="K58" s="295">
        <f>+'7.  Persistence Report'!BB166+'7.  Persistence Report'!BB162</f>
        <v>565779</v>
      </c>
      <c r="L58" s="295">
        <f>+'7.  Persistence Report'!BC166+'7.  Persistence Report'!BC162</f>
        <v>702250</v>
      </c>
      <c r="M58" s="295">
        <f>+'7.  Persistence Report'!BD166+'7.  Persistence Report'!BD162</f>
        <v>618269</v>
      </c>
      <c r="N58" s="295">
        <f>N57</f>
        <v>12</v>
      </c>
      <c r="O58" s="295">
        <f>+'7.  Persistence Report'!P162+'7.  Persistence Report'!P166</f>
        <v>7</v>
      </c>
      <c r="P58" s="295">
        <f>+'7.  Persistence Report'!Q162+'7.  Persistence Report'!Q166</f>
        <v>7</v>
      </c>
      <c r="Q58" s="295">
        <f>+'7.  Persistence Report'!R162+'7.  Persistence Report'!R166</f>
        <v>32</v>
      </c>
      <c r="R58" s="295">
        <f>+'7.  Persistence Report'!S162+'7.  Persistence Report'!S166</f>
        <v>39</v>
      </c>
      <c r="S58" s="295">
        <f>+'7.  Persistence Report'!T162+'7.  Persistence Report'!T166</f>
        <v>39</v>
      </c>
      <c r="T58" s="295">
        <f>+'7.  Persistence Report'!U162+'7.  Persistence Report'!U166</f>
        <v>39</v>
      </c>
      <c r="U58" s="295">
        <f>+'7.  Persistence Report'!V162+'7.  Persistence Report'!V166</f>
        <v>89</v>
      </c>
      <c r="V58" s="295">
        <f>+'7.  Persistence Report'!W162+'7.  Persistence Report'!W166</f>
        <v>89</v>
      </c>
      <c r="W58" s="295">
        <f>+'7.  Persistence Report'!X162+'7.  Persistence Report'!X166</f>
        <v>123</v>
      </c>
      <c r="X58" s="295">
        <f>+'7.  Persistence Report'!Y162+'7.  Persistence Report'!Y166</f>
        <v>102</v>
      </c>
      <c r="Y58" s="411">
        <f>Y57</f>
        <v>0</v>
      </c>
      <c r="Z58" s="411">
        <v>0.1336931446325797</v>
      </c>
      <c r="AA58" s="411">
        <v>0.94689581385259702</v>
      </c>
      <c r="AB58" s="411">
        <f t="shared" ref="AB58" si="66">AB57</f>
        <v>0</v>
      </c>
      <c r="AC58" s="411">
        <f t="shared" ref="AC58" si="67">AC57</f>
        <v>0</v>
      </c>
      <c r="AD58" s="411">
        <f t="shared" ref="AD58" si="68">AD57</f>
        <v>0</v>
      </c>
      <c r="AE58" s="411">
        <f t="shared" ref="AE58" si="69">AE57</f>
        <v>0</v>
      </c>
      <c r="AF58" s="411">
        <f t="shared" ref="AF58" si="70">AF57</f>
        <v>0</v>
      </c>
      <c r="AG58" s="411">
        <f t="shared" ref="AG58" si="71">AG57</f>
        <v>0</v>
      </c>
      <c r="AH58" s="411">
        <f t="shared" ref="AH58" si="72">AH57</f>
        <v>0</v>
      </c>
      <c r="AI58" s="411">
        <f t="shared" ref="AI58" si="73">AI57</f>
        <v>0</v>
      </c>
      <c r="AJ58" s="411">
        <f t="shared" ref="AJ58" si="74">AJ57</f>
        <v>0</v>
      </c>
      <c r="AK58" s="411">
        <f t="shared" ref="AK58" si="75">AK57</f>
        <v>0</v>
      </c>
      <c r="AL58" s="411">
        <f t="shared" ref="AL58" si="76">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210326</v>
      </c>
      <c r="E60" s="295">
        <f>+'7.  Persistence Report'!AV153</f>
        <v>204993</v>
      </c>
      <c r="F60" s="295">
        <f>+'7.  Persistence Report'!AW153</f>
        <v>161478</v>
      </c>
      <c r="G60" s="295">
        <f>+'7.  Persistence Report'!AX153</f>
        <v>161405</v>
      </c>
      <c r="H60" s="295">
        <f>+'7.  Persistence Report'!AY153</f>
        <v>161405</v>
      </c>
      <c r="I60" s="295">
        <f>+'7.  Persistence Report'!AZ153</f>
        <v>161405</v>
      </c>
      <c r="J60" s="295">
        <f>+'7.  Persistence Report'!BA153</f>
        <v>161405</v>
      </c>
      <c r="K60" s="295">
        <f>+'7.  Persistence Report'!BB153</f>
        <v>161405</v>
      </c>
      <c r="L60" s="295">
        <f>+'7.  Persistence Report'!BC153</f>
        <v>161405</v>
      </c>
      <c r="M60" s="295">
        <f>+'7.  Persistence Report'!BD153</f>
        <v>161405</v>
      </c>
      <c r="N60" s="295">
        <v>12</v>
      </c>
      <c r="O60" s="295">
        <f>+'7.  Persistence Report'!P153</f>
        <v>52</v>
      </c>
      <c r="P60" s="295">
        <f>+'7.  Persistence Report'!Q153</f>
        <v>51</v>
      </c>
      <c r="Q60" s="295">
        <f>+'7.  Persistence Report'!R153</f>
        <v>38</v>
      </c>
      <c r="R60" s="295">
        <f>+'7.  Persistence Report'!S153</f>
        <v>38</v>
      </c>
      <c r="S60" s="295">
        <f>+'7.  Persistence Report'!T153</f>
        <v>38</v>
      </c>
      <c r="T60" s="295">
        <f>+'7.  Persistence Report'!U153</f>
        <v>38</v>
      </c>
      <c r="U60" s="295">
        <f>+'7.  Persistence Report'!V153</f>
        <v>38</v>
      </c>
      <c r="V60" s="295">
        <f>+'7.  Persistence Report'!W153</f>
        <v>38</v>
      </c>
      <c r="W60" s="295">
        <f>+'7.  Persistence Report'!X153</f>
        <v>38</v>
      </c>
      <c r="X60" s="295">
        <f>+'7.  Persistence Report'!Y153</f>
        <v>38</v>
      </c>
      <c r="Y60" s="415"/>
      <c r="Z60" s="410">
        <v>1</v>
      </c>
      <c r="AA60" s="410"/>
      <c r="AB60" s="410"/>
      <c r="AC60" s="410"/>
      <c r="AD60" s="410"/>
      <c r="AE60" s="410"/>
      <c r="AF60" s="415"/>
      <c r="AG60" s="415"/>
      <c r="AH60" s="415"/>
      <c r="AI60" s="415"/>
      <c r="AJ60" s="415"/>
      <c r="AK60" s="415"/>
      <c r="AL60" s="415"/>
      <c r="AM60" s="296">
        <f>SUM(Y60:AL60)</f>
        <v>1</v>
      </c>
    </row>
    <row r="61" spans="1:39" outlineLevel="1">
      <c r="B61" s="294" t="s">
        <v>267</v>
      </c>
      <c r="C61" s="291" t="s">
        <v>163</v>
      </c>
      <c r="D61" s="295">
        <v>-43565</v>
      </c>
      <c r="E61" s="295">
        <f>+'7.  Persistence Report'!AV167</f>
        <v>-38232</v>
      </c>
      <c r="F61" s="295">
        <f>+'7.  Persistence Report'!AW167</f>
        <v>5283</v>
      </c>
      <c r="G61" s="295">
        <f>+'7.  Persistence Report'!AX167</f>
        <v>7372</v>
      </c>
      <c r="H61" s="295">
        <f>+'7.  Persistence Report'!AY167</f>
        <v>7372</v>
      </c>
      <c r="I61" s="295">
        <f>+'7.  Persistence Report'!AZ167</f>
        <v>7372</v>
      </c>
      <c r="J61" s="295">
        <f>+'7.  Persistence Report'!BA167</f>
        <v>7372</v>
      </c>
      <c r="K61" s="295">
        <f>+'7.  Persistence Report'!BB167</f>
        <v>7372</v>
      </c>
      <c r="L61" s="295">
        <f>+'7.  Persistence Report'!BC167</f>
        <v>7372</v>
      </c>
      <c r="M61" s="295">
        <f>+'7.  Persistence Report'!BD167</f>
        <v>7372</v>
      </c>
      <c r="N61" s="295">
        <f>N60</f>
        <v>12</v>
      </c>
      <c r="O61" s="295">
        <f>+'7.  Persistence Report'!P167</f>
        <v>-12</v>
      </c>
      <c r="P61" s="295">
        <f>+'7.  Persistence Report'!Q167</f>
        <v>-11</v>
      </c>
      <c r="Q61" s="295">
        <f>+'7.  Persistence Report'!R167</f>
        <v>2</v>
      </c>
      <c r="R61" s="295">
        <f>+'7.  Persistence Report'!S167</f>
        <v>2</v>
      </c>
      <c r="S61" s="295">
        <f>+'7.  Persistence Report'!T167</f>
        <v>2</v>
      </c>
      <c r="T61" s="295">
        <f>+'7.  Persistence Report'!U167</f>
        <v>2</v>
      </c>
      <c r="U61" s="295">
        <f>+'7.  Persistence Report'!V167</f>
        <v>2</v>
      </c>
      <c r="V61" s="295">
        <f>+'7.  Persistence Report'!W167</f>
        <v>2</v>
      </c>
      <c r="W61" s="295">
        <f>+'7.  Persistence Report'!X167</f>
        <v>2</v>
      </c>
      <c r="X61" s="295">
        <f>+'7.  Persistence Report'!Y167</f>
        <v>2</v>
      </c>
      <c r="Y61" s="411">
        <f>Y60</f>
        <v>0</v>
      </c>
      <c r="Z61" s="411">
        <f t="shared" ref="Z61" si="77">Z60</f>
        <v>1</v>
      </c>
      <c r="AA61" s="411">
        <f t="shared" ref="AA61" si="78">AA60</f>
        <v>0</v>
      </c>
      <c r="AB61" s="411">
        <f t="shared" ref="AB61" si="79">AB60</f>
        <v>0</v>
      </c>
      <c r="AC61" s="411">
        <f t="shared" ref="AC61" si="80">AC60</f>
        <v>0</v>
      </c>
      <c r="AD61" s="411">
        <f t="shared" ref="AD61" si="81">AD60</f>
        <v>0</v>
      </c>
      <c r="AE61" s="411">
        <f t="shared" ref="AE61" si="82">AE60</f>
        <v>0</v>
      </c>
      <c r="AF61" s="411">
        <f t="shared" ref="AF61" si="83">AF60</f>
        <v>0</v>
      </c>
      <c r="AG61" s="411">
        <f t="shared" ref="AG61" si="84">AG60</f>
        <v>0</v>
      </c>
      <c r="AH61" s="411">
        <f t="shared" ref="AH61" si="85">AH60</f>
        <v>0</v>
      </c>
      <c r="AI61" s="411">
        <f t="shared" ref="AI61" si="86">AI60</f>
        <v>0</v>
      </c>
      <c r="AJ61" s="411">
        <f t="shared" ref="AJ61" si="87">AJ60</f>
        <v>0</v>
      </c>
      <c r="AK61" s="411">
        <f t="shared" ref="AK61" si="88">AK60</f>
        <v>0</v>
      </c>
      <c r="AL61" s="411">
        <f t="shared" ref="AL61" si="89">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v>1</v>
      </c>
      <c r="AB63" s="410"/>
      <c r="AC63" s="410"/>
      <c r="AD63" s="410"/>
      <c r="AE63" s="410"/>
      <c r="AF63" s="415"/>
      <c r="AG63" s="415"/>
      <c r="AH63" s="415"/>
      <c r="AI63" s="415"/>
      <c r="AJ63" s="415"/>
      <c r="AK63" s="415"/>
      <c r="AL63" s="415"/>
      <c r="AM63" s="296">
        <f>SUM(Y63:AL63)</f>
        <v>1</v>
      </c>
    </row>
    <row r="64" spans="1:39" outlineLevel="1">
      <c r="B64" s="294" t="s">
        <v>267</v>
      </c>
      <c r="C64" s="291" t="s">
        <v>163</v>
      </c>
      <c r="D64" s="295">
        <v>22611</v>
      </c>
      <c r="E64" s="295">
        <f>+'7.  Persistence Report'!AV163</f>
        <v>22611</v>
      </c>
      <c r="F64" s="295">
        <f>+'7.  Persistence Report'!AW163</f>
        <v>22611</v>
      </c>
      <c r="G64" s="295">
        <f>+'7.  Persistence Report'!AX163</f>
        <v>22611</v>
      </c>
      <c r="H64" s="295">
        <f>+'7.  Persistence Report'!AY163</f>
        <v>22611</v>
      </c>
      <c r="I64" s="295">
        <f>+'7.  Persistence Report'!AZ163</f>
        <v>22611</v>
      </c>
      <c r="J64" s="295">
        <f>+'7.  Persistence Report'!BA163</f>
        <v>22611</v>
      </c>
      <c r="K64" s="295">
        <f>+'7.  Persistence Report'!BB163</f>
        <v>22611</v>
      </c>
      <c r="L64" s="295">
        <f>+'7.  Persistence Report'!BC163</f>
        <v>22611</v>
      </c>
      <c r="M64" s="295">
        <f>+'7.  Persistence Report'!BD163</f>
        <v>22611</v>
      </c>
      <c r="N64" s="295">
        <f>N63</f>
        <v>12</v>
      </c>
      <c r="O64" s="295">
        <f>+'7.  Persistence Report'!P163</f>
        <v>13</v>
      </c>
      <c r="P64" s="295">
        <f>+'7.  Persistence Report'!Q163</f>
        <v>13</v>
      </c>
      <c r="Q64" s="295">
        <f>+'7.  Persistence Report'!R163</f>
        <v>13</v>
      </c>
      <c r="R64" s="295">
        <f>+'7.  Persistence Report'!S163</f>
        <v>13</v>
      </c>
      <c r="S64" s="295">
        <f>+'7.  Persistence Report'!T163</f>
        <v>13</v>
      </c>
      <c r="T64" s="295">
        <f>+'7.  Persistence Report'!U163</f>
        <v>13</v>
      </c>
      <c r="U64" s="295">
        <f>+'7.  Persistence Report'!V163</f>
        <v>13</v>
      </c>
      <c r="V64" s="295">
        <f>+'7.  Persistence Report'!W163</f>
        <v>13</v>
      </c>
      <c r="W64" s="295">
        <f>+'7.  Persistence Report'!X163</f>
        <v>13</v>
      </c>
      <c r="X64" s="295">
        <f>+'7.  Persistence Report'!Y163</f>
        <v>13</v>
      </c>
      <c r="Y64" s="411">
        <f>Y63</f>
        <v>0</v>
      </c>
      <c r="Z64" s="411">
        <f t="shared" ref="Z64" si="90">Z63</f>
        <v>0</v>
      </c>
      <c r="AA64" s="411">
        <f t="shared" ref="AA64" si="91">AA63</f>
        <v>1</v>
      </c>
      <c r="AB64" s="411">
        <f t="shared" ref="AB64" si="92">AB63</f>
        <v>0</v>
      </c>
      <c r="AC64" s="411">
        <f t="shared" ref="AC64" si="93">AC63</f>
        <v>0</v>
      </c>
      <c r="AD64" s="411">
        <f t="shared" ref="AD64" si="94">AD63</f>
        <v>0</v>
      </c>
      <c r="AE64" s="411">
        <f t="shared" ref="AE64" si="95">AE63</f>
        <v>0</v>
      </c>
      <c r="AF64" s="411">
        <f t="shared" ref="AF64" si="96">AF63</f>
        <v>0</v>
      </c>
      <c r="AG64" s="411">
        <f t="shared" ref="AG64" si="97">AG63</f>
        <v>0</v>
      </c>
      <c r="AH64" s="411">
        <f t="shared" ref="AH64" si="98">AH63</f>
        <v>0</v>
      </c>
      <c r="AI64" s="411">
        <f t="shared" ref="AI64" si="99">AI63</f>
        <v>0</v>
      </c>
      <c r="AJ64" s="411">
        <f t="shared" ref="AJ64" si="100">AJ63</f>
        <v>0</v>
      </c>
      <c r="AK64" s="411">
        <f t="shared" ref="AK64" si="101">AK63</f>
        <v>0</v>
      </c>
      <c r="AL64" s="411">
        <f t="shared" ref="AL64" si="102">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v>1</v>
      </c>
      <c r="AB66" s="410"/>
      <c r="AC66" s="410"/>
      <c r="AD66" s="410"/>
      <c r="AE66" s="410"/>
      <c r="AF66" s="415"/>
      <c r="AG66" s="415"/>
      <c r="AH66" s="415"/>
      <c r="AI66" s="415"/>
      <c r="AJ66" s="415"/>
      <c r="AK66" s="415"/>
      <c r="AL66" s="415"/>
      <c r="AM66" s="296">
        <f>SUM(Y66:AL66)</f>
        <v>1</v>
      </c>
    </row>
    <row r="67" spans="1:39" outlineLevel="1">
      <c r="B67" s="294" t="s">
        <v>267</v>
      </c>
      <c r="C67" s="291" t="s">
        <v>163</v>
      </c>
      <c r="D67" s="295">
        <v>12666</v>
      </c>
      <c r="E67" s="295">
        <f>+'7.  Persistence Report'!AV164</f>
        <v>12666</v>
      </c>
      <c r="F67" s="295">
        <f>+'7.  Persistence Report'!AW164</f>
        <v>12666</v>
      </c>
      <c r="G67" s="295">
        <f>+'7.  Persistence Report'!AX164</f>
        <v>12666</v>
      </c>
      <c r="H67" s="295">
        <f>+'7.  Persistence Report'!AY164</f>
        <v>12666</v>
      </c>
      <c r="I67" s="295">
        <f>+'7.  Persistence Report'!AZ164</f>
        <v>12666</v>
      </c>
      <c r="J67" s="295">
        <f>+'7.  Persistence Report'!BA164</f>
        <v>12666</v>
      </c>
      <c r="K67" s="295">
        <f>+'7.  Persistence Report'!BB164</f>
        <v>12666</v>
      </c>
      <c r="L67" s="295">
        <f>+'7.  Persistence Report'!BC164</f>
        <v>12666</v>
      </c>
      <c r="M67" s="295">
        <f>+'7.  Persistence Report'!BD164</f>
        <v>12666</v>
      </c>
      <c r="N67" s="295">
        <f>N66</f>
        <v>3</v>
      </c>
      <c r="O67" s="295">
        <f>+'7.  Persistence Report'!P164</f>
        <v>16</v>
      </c>
      <c r="P67" s="295">
        <f>+'7.  Persistence Report'!Q164</f>
        <v>16</v>
      </c>
      <c r="Q67" s="295">
        <f>+'7.  Persistence Report'!R164</f>
        <v>16</v>
      </c>
      <c r="R67" s="295">
        <f>+'7.  Persistence Report'!S164</f>
        <v>16</v>
      </c>
      <c r="S67" s="295">
        <f>+'7.  Persistence Report'!T164</f>
        <v>16</v>
      </c>
      <c r="T67" s="295">
        <f>+'7.  Persistence Report'!U164</f>
        <v>16</v>
      </c>
      <c r="U67" s="295">
        <f>+'7.  Persistence Report'!V164</f>
        <v>16</v>
      </c>
      <c r="V67" s="295">
        <f>+'7.  Persistence Report'!W164</f>
        <v>16</v>
      </c>
      <c r="W67" s="295">
        <f>+'7.  Persistence Report'!X164</f>
        <v>16</v>
      </c>
      <c r="X67" s="295">
        <f>+'7.  Persistence Report'!Y164</f>
        <v>16</v>
      </c>
      <c r="Y67" s="411">
        <f>Y66</f>
        <v>0</v>
      </c>
      <c r="Z67" s="411">
        <f t="shared" ref="Z67" si="103">Z66</f>
        <v>0</v>
      </c>
      <c r="AA67" s="411">
        <f t="shared" ref="AA67" si="104">AA66</f>
        <v>1</v>
      </c>
      <c r="AB67" s="411">
        <f t="shared" ref="AB67" si="105">AB66</f>
        <v>0</v>
      </c>
      <c r="AC67" s="411">
        <f t="shared" ref="AC67" si="106">AC66</f>
        <v>0</v>
      </c>
      <c r="AD67" s="411">
        <f t="shared" ref="AD67" si="107">AD66</f>
        <v>0</v>
      </c>
      <c r="AE67" s="411">
        <f t="shared" ref="AE67" si="108">AE66</f>
        <v>0</v>
      </c>
      <c r="AF67" s="411">
        <f t="shared" ref="AF67" si="109">AF66</f>
        <v>0</v>
      </c>
      <c r="AG67" s="411">
        <f t="shared" ref="AG67" si="110">AG66</f>
        <v>0</v>
      </c>
      <c r="AH67" s="411">
        <f t="shared" ref="AH67" si="111">AH66</f>
        <v>0</v>
      </c>
      <c r="AI67" s="411">
        <f t="shared" ref="AI67" si="112">AI66</f>
        <v>0</v>
      </c>
      <c r="AJ67" s="411">
        <f t="shared" ref="AJ67" si="113">AJ66</f>
        <v>0</v>
      </c>
      <c r="AK67" s="411">
        <f t="shared" ref="AK67" si="114">AK66</f>
        <v>0</v>
      </c>
      <c r="AL67" s="411">
        <f t="shared" ref="AL67" si="115">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v>1</v>
      </c>
      <c r="AB70" s="410"/>
      <c r="AC70" s="410"/>
      <c r="AD70" s="410"/>
      <c r="AE70" s="410"/>
      <c r="AF70" s="415"/>
      <c r="AG70" s="415"/>
      <c r="AH70" s="415"/>
      <c r="AI70" s="415"/>
      <c r="AJ70" s="415"/>
      <c r="AK70" s="415"/>
      <c r="AL70" s="415"/>
      <c r="AM70" s="296">
        <f>SUM(Y70:AL70)</f>
        <v>1</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6">Z70</f>
        <v>0</v>
      </c>
      <c r="AA71" s="411">
        <f t="shared" ref="AA71" si="117">AA70</f>
        <v>1</v>
      </c>
      <c r="AB71" s="411">
        <f t="shared" ref="AB71" si="118">AB70</f>
        <v>0</v>
      </c>
      <c r="AC71" s="411">
        <f t="shared" ref="AC71" si="119">AC70</f>
        <v>0</v>
      </c>
      <c r="AD71" s="411">
        <f t="shared" ref="AD71" si="120">AD70</f>
        <v>0</v>
      </c>
      <c r="AE71" s="411">
        <f t="shared" ref="AE71" si="121">AE70</f>
        <v>0</v>
      </c>
      <c r="AF71" s="411">
        <f t="shared" ref="AF71" si="122">AF70</f>
        <v>0</v>
      </c>
      <c r="AG71" s="411">
        <f t="shared" ref="AG71" si="123">AG70</f>
        <v>0</v>
      </c>
      <c r="AH71" s="411">
        <f t="shared" ref="AH71" si="124">AH70</f>
        <v>0</v>
      </c>
      <c r="AI71" s="411">
        <f t="shared" ref="AI71" si="125">AI70</f>
        <v>0</v>
      </c>
      <c r="AJ71" s="411">
        <f t="shared" ref="AJ71" si="126">AJ70</f>
        <v>0</v>
      </c>
      <c r="AK71" s="411">
        <f t="shared" ref="AK71" si="127">AK70</f>
        <v>0</v>
      </c>
      <c r="AL71" s="411">
        <f t="shared" ref="AL71" si="128">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v>1</v>
      </c>
      <c r="AB73" s="410"/>
      <c r="AC73" s="410"/>
      <c r="AD73" s="410"/>
      <c r="AE73" s="410"/>
      <c r="AF73" s="415"/>
      <c r="AG73" s="415"/>
      <c r="AH73" s="415"/>
      <c r="AI73" s="415"/>
      <c r="AJ73" s="415"/>
      <c r="AK73" s="415"/>
      <c r="AL73" s="415"/>
      <c r="AM73" s="296">
        <f>SUM(Y73:AL73)</f>
        <v>1</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29">Z73</f>
        <v>0</v>
      </c>
      <c r="AA74" s="411">
        <f t="shared" ref="AA74" si="130">AA73</f>
        <v>1</v>
      </c>
      <c r="AB74" s="411">
        <f t="shared" ref="AB74" si="131">AB73</f>
        <v>0</v>
      </c>
      <c r="AC74" s="411">
        <f t="shared" ref="AC74" si="132">AC73</f>
        <v>0</v>
      </c>
      <c r="AD74" s="411">
        <f t="shared" ref="AD74" si="133">AD73</f>
        <v>0</v>
      </c>
      <c r="AE74" s="411">
        <f t="shared" ref="AE74" si="134">AE73</f>
        <v>0</v>
      </c>
      <c r="AF74" s="411">
        <f t="shared" ref="AF74" si="135">AF73</f>
        <v>0</v>
      </c>
      <c r="AG74" s="411">
        <f t="shared" ref="AG74" si="136">AG73</f>
        <v>0</v>
      </c>
      <c r="AH74" s="411">
        <f t="shared" ref="AH74" si="137">AH73</f>
        <v>0</v>
      </c>
      <c r="AI74" s="411">
        <f t="shared" ref="AI74" si="138">AI73</f>
        <v>0</v>
      </c>
      <c r="AJ74" s="411">
        <f t="shared" ref="AJ74" si="139">AJ73</f>
        <v>0</v>
      </c>
      <c r="AK74" s="411">
        <f t="shared" ref="AK74" si="140">AK73</f>
        <v>0</v>
      </c>
      <c r="AL74" s="411">
        <f t="shared" ref="AL74" si="141">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20748</v>
      </c>
      <c r="E76" s="295">
        <f>+'7.  Persistence Report'!AV154</f>
        <v>20748</v>
      </c>
      <c r="F76" s="295">
        <f>+'7.  Persistence Report'!AW154</f>
        <v>20748</v>
      </c>
      <c r="G76" s="295">
        <f>+'7.  Persistence Report'!AX154</f>
        <v>20748</v>
      </c>
      <c r="H76" s="295">
        <f>+'7.  Persistence Report'!AY154</f>
        <v>20748</v>
      </c>
      <c r="I76" s="295">
        <f>+'7.  Persistence Report'!AZ154</f>
        <v>20748</v>
      </c>
      <c r="J76" s="295">
        <f>+'7.  Persistence Report'!BA154</f>
        <v>20748</v>
      </c>
      <c r="K76" s="295">
        <f>+'7.  Persistence Report'!BB154</f>
        <v>20748</v>
      </c>
      <c r="L76" s="295">
        <f>+'7.  Persistence Report'!BC154</f>
        <v>20748</v>
      </c>
      <c r="M76" s="295">
        <f>+'7.  Persistence Report'!BD154</f>
        <v>20748</v>
      </c>
      <c r="N76" s="295">
        <v>12</v>
      </c>
      <c r="O76" s="295">
        <f>+'7.  Persistence Report'!P154</f>
        <v>6</v>
      </c>
      <c r="P76" s="295">
        <f>+'7.  Persistence Report'!Q154</f>
        <v>6</v>
      </c>
      <c r="Q76" s="295">
        <f>+'7.  Persistence Report'!R154</f>
        <v>6</v>
      </c>
      <c r="R76" s="295">
        <f>+'7.  Persistence Report'!S154</f>
        <v>6</v>
      </c>
      <c r="S76" s="295">
        <f>+'7.  Persistence Report'!T154</f>
        <v>6</v>
      </c>
      <c r="T76" s="295">
        <f>+'7.  Persistence Report'!U154</f>
        <v>6</v>
      </c>
      <c r="U76" s="295">
        <f>+'7.  Persistence Report'!V154</f>
        <v>6</v>
      </c>
      <c r="V76" s="295">
        <f>+'7.  Persistence Report'!W154</f>
        <v>6</v>
      </c>
      <c r="W76" s="295">
        <f>+'7.  Persistence Report'!X154</f>
        <v>6</v>
      </c>
      <c r="X76" s="295">
        <f>+'7.  Persistence Report'!Y154</f>
        <v>6</v>
      </c>
      <c r="Y76" s="410"/>
      <c r="Z76" s="410"/>
      <c r="AA76" s="410">
        <v>1</v>
      </c>
      <c r="AB76" s="410"/>
      <c r="AC76" s="410"/>
      <c r="AD76" s="410"/>
      <c r="AE76" s="410"/>
      <c r="AF76" s="415"/>
      <c r="AG76" s="415"/>
      <c r="AH76" s="415"/>
      <c r="AI76" s="415"/>
      <c r="AJ76" s="415"/>
      <c r="AK76" s="415"/>
      <c r="AL76" s="415"/>
      <c r="AM76" s="296">
        <f>SUM(Y76:AL76)</f>
        <v>1</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2">Z76</f>
        <v>0</v>
      </c>
      <c r="AA77" s="411">
        <f t="shared" si="142"/>
        <v>1</v>
      </c>
      <c r="AB77" s="411">
        <f t="shared" si="142"/>
        <v>0</v>
      </c>
      <c r="AC77" s="411">
        <f t="shared" si="142"/>
        <v>0</v>
      </c>
      <c r="AD77" s="411">
        <f t="shared" si="142"/>
        <v>0</v>
      </c>
      <c r="AE77" s="411">
        <f t="shared" si="142"/>
        <v>0</v>
      </c>
      <c r="AF77" s="411">
        <f t="shared" si="142"/>
        <v>0</v>
      </c>
      <c r="AG77" s="411">
        <f t="shared" si="142"/>
        <v>0</v>
      </c>
      <c r="AH77" s="411">
        <f t="shared" si="142"/>
        <v>0</v>
      </c>
      <c r="AI77" s="411">
        <f t="shared" si="142"/>
        <v>0</v>
      </c>
      <c r="AJ77" s="411">
        <f t="shared" si="142"/>
        <v>0</v>
      </c>
      <c r="AK77" s="411">
        <f t="shared" si="142"/>
        <v>0</v>
      </c>
      <c r="AL77" s="411">
        <f t="shared" si="142"/>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90"/>
      <c r="Q79" s="290"/>
      <c r="R79" s="290"/>
      <c r="S79" s="290"/>
      <c r="T79" s="290"/>
      <c r="U79" s="290"/>
      <c r="V79" s="290"/>
      <c r="W79" s="290"/>
      <c r="X79" s="290"/>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v>180097</v>
      </c>
      <c r="E80" s="295">
        <f>+'7.  Persistence Report'!AV155</f>
        <v>161459</v>
      </c>
      <c r="F80" s="295">
        <f>+'7.  Persistence Report'!AW155</f>
        <v>158413</v>
      </c>
      <c r="G80" s="295">
        <f>+'7.  Persistence Report'!AX155</f>
        <v>156420</v>
      </c>
      <c r="H80" s="295">
        <f>+'7.  Persistence Report'!AY155</f>
        <v>156420</v>
      </c>
      <c r="I80" s="295">
        <f>+'7.  Persistence Report'!AZ155</f>
        <v>156420</v>
      </c>
      <c r="J80" s="295">
        <f>+'7.  Persistence Report'!BA155</f>
        <v>153298</v>
      </c>
      <c r="K80" s="295">
        <f>+'7.  Persistence Report'!BB155</f>
        <v>153148</v>
      </c>
      <c r="L80" s="295">
        <f>+'7.  Persistence Report'!BC155</f>
        <v>124518</v>
      </c>
      <c r="M80" s="295">
        <f>+'7.  Persistence Report'!BD155</f>
        <v>124410</v>
      </c>
      <c r="N80" s="295">
        <v>12</v>
      </c>
      <c r="O80" s="295">
        <f>+'7.  Persistence Report'!P155</f>
        <v>49</v>
      </c>
      <c r="P80" s="295">
        <f>+'7.  Persistence Report'!Q155</f>
        <v>48</v>
      </c>
      <c r="Q80" s="295">
        <f>+'7.  Persistence Report'!R155</f>
        <v>48</v>
      </c>
      <c r="R80" s="295">
        <f>+'7.  Persistence Report'!S155</f>
        <v>48</v>
      </c>
      <c r="S80" s="295">
        <f>+'7.  Persistence Report'!T155</f>
        <v>48</v>
      </c>
      <c r="T80" s="295">
        <f>+'7.  Persistence Report'!U155</f>
        <v>48</v>
      </c>
      <c r="U80" s="295">
        <f>+'7.  Persistence Report'!V155</f>
        <v>47</v>
      </c>
      <c r="V80" s="295">
        <f>+'7.  Persistence Report'!W155</f>
        <v>47</v>
      </c>
      <c r="W80" s="295">
        <f>+'7.  Persistence Report'!X155</f>
        <v>46</v>
      </c>
      <c r="X80" s="295">
        <f>+'7.  Persistence Report'!Y155</f>
        <v>46</v>
      </c>
      <c r="Y80" s="410">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3">Z80</f>
        <v>0</v>
      </c>
      <c r="AA81" s="411">
        <f t="shared" ref="AA81" si="144">AA80</f>
        <v>0</v>
      </c>
      <c r="AB81" s="411">
        <f t="shared" ref="AB81" si="145">AB80</f>
        <v>0</v>
      </c>
      <c r="AC81" s="411">
        <f t="shared" ref="AC81" si="146">AC80</f>
        <v>0</v>
      </c>
      <c r="AD81" s="411">
        <f>AD80</f>
        <v>0</v>
      </c>
      <c r="AE81" s="411">
        <f t="shared" ref="AE81" si="147">AE80</f>
        <v>0</v>
      </c>
      <c r="AF81" s="411">
        <f t="shared" ref="AF81" si="148">AF80</f>
        <v>0</v>
      </c>
      <c r="AG81" s="411">
        <f t="shared" ref="AG81" si="149">AG80</f>
        <v>0</v>
      </c>
      <c r="AH81" s="411">
        <f t="shared" ref="AH81" si="150">AH80</f>
        <v>0</v>
      </c>
      <c r="AI81" s="411">
        <f t="shared" ref="AI81" si="151">AI80</f>
        <v>0</v>
      </c>
      <c r="AJ81" s="411">
        <f t="shared" ref="AJ81" si="152">AJ80</f>
        <v>0</v>
      </c>
      <c r="AK81" s="411">
        <f t="shared" ref="AK81" si="153">AK80</f>
        <v>0</v>
      </c>
      <c r="AL81" s="411">
        <f t="shared" ref="AL81" si="154">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5">Z84</f>
        <v>0</v>
      </c>
      <c r="AA85" s="411">
        <f t="shared" si="155"/>
        <v>0</v>
      </c>
      <c r="AB85" s="411">
        <f t="shared" si="155"/>
        <v>0</v>
      </c>
      <c r="AC85" s="411">
        <f t="shared" si="155"/>
        <v>0</v>
      </c>
      <c r="AD85" s="411">
        <f>AD84</f>
        <v>0</v>
      </c>
      <c r="AE85" s="411">
        <f t="shared" ref="AE85:AL85" si="156">AE84</f>
        <v>0</v>
      </c>
      <c r="AF85" s="411">
        <f t="shared" si="156"/>
        <v>0</v>
      </c>
      <c r="AG85" s="411">
        <f t="shared" si="156"/>
        <v>0</v>
      </c>
      <c r="AH85" s="411">
        <f t="shared" si="156"/>
        <v>0</v>
      </c>
      <c r="AI85" s="411">
        <f t="shared" si="156"/>
        <v>0</v>
      </c>
      <c r="AJ85" s="411">
        <f t="shared" si="156"/>
        <v>0</v>
      </c>
      <c r="AK85" s="411">
        <f t="shared" si="156"/>
        <v>0</v>
      </c>
      <c r="AL85" s="411">
        <f t="shared" si="156"/>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7">Z87</f>
        <v>0</v>
      </c>
      <c r="AA88" s="411">
        <f t="shared" si="157"/>
        <v>0</v>
      </c>
      <c r="AB88" s="411">
        <f t="shared" si="157"/>
        <v>0</v>
      </c>
      <c r="AC88" s="411">
        <f t="shared" si="157"/>
        <v>0</v>
      </c>
      <c r="AD88" s="411">
        <f>AD87</f>
        <v>0</v>
      </c>
      <c r="AE88" s="411">
        <f t="shared" ref="AE88:AL88" si="158">AE87</f>
        <v>0</v>
      </c>
      <c r="AF88" s="411">
        <f t="shared" si="158"/>
        <v>0</v>
      </c>
      <c r="AG88" s="411">
        <f t="shared" si="158"/>
        <v>0</v>
      </c>
      <c r="AH88" s="411">
        <f t="shared" si="158"/>
        <v>0</v>
      </c>
      <c r="AI88" s="411">
        <f t="shared" si="158"/>
        <v>0</v>
      </c>
      <c r="AJ88" s="411">
        <f t="shared" si="158"/>
        <v>0</v>
      </c>
      <c r="AK88" s="411">
        <f t="shared" si="158"/>
        <v>0</v>
      </c>
      <c r="AL88" s="411">
        <f t="shared" si="158"/>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59">Z91</f>
        <v>0</v>
      </c>
      <c r="AA92" s="411">
        <f t="shared" si="159"/>
        <v>0</v>
      </c>
      <c r="AB92" s="411">
        <f t="shared" si="159"/>
        <v>0</v>
      </c>
      <c r="AC92" s="411">
        <f t="shared" si="159"/>
        <v>0</v>
      </c>
      <c r="AD92" s="411">
        <f t="shared" si="159"/>
        <v>0</v>
      </c>
      <c r="AE92" s="411">
        <f t="shared" si="159"/>
        <v>0</v>
      </c>
      <c r="AF92" s="411">
        <f t="shared" si="159"/>
        <v>0</v>
      </c>
      <c r="AG92" s="411">
        <f t="shared" si="159"/>
        <v>0</v>
      </c>
      <c r="AH92" s="411">
        <f t="shared" si="159"/>
        <v>0</v>
      </c>
      <c r="AI92" s="411">
        <f t="shared" si="159"/>
        <v>0</v>
      </c>
      <c r="AJ92" s="411">
        <f t="shared" si="159"/>
        <v>0</v>
      </c>
      <c r="AK92" s="411">
        <f t="shared" si="159"/>
        <v>0</v>
      </c>
      <c r="AL92" s="411">
        <f t="shared" si="159"/>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0">Z94</f>
        <v>0</v>
      </c>
      <c r="AA95" s="411">
        <f t="shared" ref="AA95" si="161">AA94</f>
        <v>0</v>
      </c>
      <c r="AB95" s="411">
        <f t="shared" ref="AB95" si="162">AB94</f>
        <v>0</v>
      </c>
      <c r="AC95" s="411">
        <f t="shared" ref="AC95" si="163">AC94</f>
        <v>0</v>
      </c>
      <c r="AD95" s="411">
        <f t="shared" ref="AD95" si="164">AD94</f>
        <v>0</v>
      </c>
      <c r="AE95" s="411">
        <f t="shared" ref="AE95" si="165">AE94</f>
        <v>0</v>
      </c>
      <c r="AF95" s="411">
        <f t="shared" ref="AF95" si="166">AF94</f>
        <v>0</v>
      </c>
      <c r="AG95" s="411">
        <f t="shared" ref="AG95" si="167">AG94</f>
        <v>0</v>
      </c>
      <c r="AH95" s="411">
        <f t="shared" ref="AH95" si="168">AH94</f>
        <v>0</v>
      </c>
      <c r="AI95" s="411">
        <f t="shared" ref="AI95" si="169">AI94</f>
        <v>0</v>
      </c>
      <c r="AJ95" s="411">
        <f t="shared" ref="AJ95" si="170">AJ94</f>
        <v>0</v>
      </c>
      <c r="AK95" s="411">
        <f t="shared" ref="AK95" si="171">AK94</f>
        <v>0</v>
      </c>
      <c r="AL95" s="411">
        <f t="shared" ref="AL95" si="172">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3">Z97</f>
        <v>0</v>
      </c>
      <c r="AA98" s="411">
        <f t="shared" si="173"/>
        <v>0</v>
      </c>
      <c r="AB98" s="411">
        <f t="shared" si="173"/>
        <v>0</v>
      </c>
      <c r="AC98" s="411">
        <f t="shared" si="173"/>
        <v>0</v>
      </c>
      <c r="AD98" s="411">
        <f t="shared" si="173"/>
        <v>0</v>
      </c>
      <c r="AE98" s="411">
        <f t="shared" si="173"/>
        <v>0</v>
      </c>
      <c r="AF98" s="411">
        <f t="shared" si="173"/>
        <v>0</v>
      </c>
      <c r="AG98" s="411">
        <f t="shared" si="173"/>
        <v>0</v>
      </c>
      <c r="AH98" s="411">
        <f t="shared" si="173"/>
        <v>0</v>
      </c>
      <c r="AI98" s="411">
        <f t="shared" si="173"/>
        <v>0</v>
      </c>
      <c r="AJ98" s="411">
        <f t="shared" si="173"/>
        <v>0</v>
      </c>
      <c r="AK98" s="411">
        <f t="shared" si="173"/>
        <v>0</v>
      </c>
      <c r="AL98" s="411">
        <f t="shared" si="173"/>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4">Y100</f>
        <v>0</v>
      </c>
      <c r="Z101" s="411">
        <f t="shared" si="174"/>
        <v>0</v>
      </c>
      <c r="AA101" s="411">
        <f t="shared" si="174"/>
        <v>0</v>
      </c>
      <c r="AB101" s="411">
        <f t="shared" si="174"/>
        <v>0</v>
      </c>
      <c r="AC101" s="411">
        <f t="shared" si="174"/>
        <v>0</v>
      </c>
      <c r="AD101" s="411">
        <f t="shared" si="174"/>
        <v>0</v>
      </c>
      <c r="AE101" s="411">
        <f t="shared" si="174"/>
        <v>0</v>
      </c>
      <c r="AF101" s="411">
        <f t="shared" si="174"/>
        <v>0</v>
      </c>
      <c r="AG101" s="411">
        <f t="shared" si="174"/>
        <v>0</v>
      </c>
      <c r="AH101" s="411">
        <f t="shared" si="174"/>
        <v>0</v>
      </c>
      <c r="AI101" s="411">
        <f t="shared" si="174"/>
        <v>0</v>
      </c>
      <c r="AJ101" s="411">
        <f t="shared" si="174"/>
        <v>0</v>
      </c>
      <c r="AK101" s="411">
        <f t="shared" si="174"/>
        <v>0</v>
      </c>
      <c r="AL101" s="411">
        <f t="shared" si="174"/>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5">Z105</f>
        <v>0</v>
      </c>
      <c r="AA106" s="411">
        <f t="shared" ref="AA106" si="176">AA105</f>
        <v>0</v>
      </c>
      <c r="AB106" s="411">
        <f t="shared" ref="AB106" si="177">AB105</f>
        <v>0</v>
      </c>
      <c r="AC106" s="411">
        <f t="shared" ref="AC106" si="178">AC105</f>
        <v>0</v>
      </c>
      <c r="AD106" s="411">
        <f t="shared" ref="AD106" si="179">AD105</f>
        <v>0</v>
      </c>
      <c r="AE106" s="411">
        <f t="shared" ref="AE106" si="180">AE105</f>
        <v>0</v>
      </c>
      <c r="AF106" s="411">
        <f t="shared" ref="AF106" si="181">AF105</f>
        <v>0</v>
      </c>
      <c r="AG106" s="411">
        <f t="shared" ref="AG106" si="182">AG105</f>
        <v>0</v>
      </c>
      <c r="AH106" s="411">
        <f t="shared" ref="AH106" si="183">AH105</f>
        <v>0</v>
      </c>
      <c r="AI106" s="411">
        <f t="shared" ref="AI106" si="184">AI105</f>
        <v>0</v>
      </c>
      <c r="AJ106" s="411">
        <f t="shared" ref="AJ106" si="185">AJ105</f>
        <v>0</v>
      </c>
      <c r="AK106" s="411">
        <f t="shared" ref="AK106" si="186">AK105</f>
        <v>0</v>
      </c>
      <c r="AL106" s="411">
        <f t="shared" ref="AL106" si="187">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8">Z108</f>
        <v>0</v>
      </c>
      <c r="AA109" s="411">
        <f t="shared" ref="AA109" si="189">AA108</f>
        <v>0</v>
      </c>
      <c r="AB109" s="411">
        <f t="shared" ref="AB109" si="190">AB108</f>
        <v>0</v>
      </c>
      <c r="AC109" s="411">
        <f t="shared" ref="AC109" si="191">AC108</f>
        <v>0</v>
      </c>
      <c r="AD109" s="411">
        <f t="shared" ref="AD109" si="192">AD108</f>
        <v>0</v>
      </c>
      <c r="AE109" s="411">
        <f t="shared" ref="AE109" si="193">AE108</f>
        <v>0</v>
      </c>
      <c r="AF109" s="411">
        <f t="shared" ref="AF109" si="194">AF108</f>
        <v>0</v>
      </c>
      <c r="AG109" s="411">
        <f t="shared" ref="AG109" si="195">AG108</f>
        <v>0</v>
      </c>
      <c r="AH109" s="411">
        <f t="shared" ref="AH109" si="196">AH108</f>
        <v>0</v>
      </c>
      <c r="AI109" s="411">
        <f t="shared" ref="AI109" si="197">AI108</f>
        <v>0</v>
      </c>
      <c r="AJ109" s="411">
        <f t="shared" ref="AJ109" si="198">AJ108</f>
        <v>0</v>
      </c>
      <c r="AK109" s="411">
        <f t="shared" ref="AK109" si="199">AK108</f>
        <v>0</v>
      </c>
      <c r="AL109" s="411">
        <f t="shared" ref="AL109" si="200">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1">Z111</f>
        <v>0</v>
      </c>
      <c r="AA112" s="411">
        <f t="shared" ref="AA112" si="202">AA111</f>
        <v>0</v>
      </c>
      <c r="AB112" s="411">
        <f t="shared" ref="AB112" si="203">AB111</f>
        <v>0</v>
      </c>
      <c r="AC112" s="411">
        <f t="shared" ref="AC112" si="204">AC111</f>
        <v>0</v>
      </c>
      <c r="AD112" s="411">
        <f t="shared" ref="AD112" si="205">AD111</f>
        <v>0</v>
      </c>
      <c r="AE112" s="411">
        <f t="shared" ref="AE112" si="206">AE111</f>
        <v>0</v>
      </c>
      <c r="AF112" s="411">
        <f t="shared" ref="AF112" si="207">AF111</f>
        <v>0</v>
      </c>
      <c r="AG112" s="411">
        <f t="shared" ref="AG112" si="208">AG111</f>
        <v>0</v>
      </c>
      <c r="AH112" s="411">
        <f t="shared" ref="AH112" si="209">AH111</f>
        <v>0</v>
      </c>
      <c r="AI112" s="411">
        <f t="shared" ref="AI112" si="210">AI111</f>
        <v>0</v>
      </c>
      <c r="AJ112" s="411">
        <f t="shared" ref="AJ112" si="211">AJ111</f>
        <v>0</v>
      </c>
      <c r="AK112" s="411">
        <f t="shared" ref="AK112" si="212">AK111</f>
        <v>0</v>
      </c>
      <c r="AL112" s="411">
        <f t="shared" ref="AL112" si="213">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4">Z114</f>
        <v>0</v>
      </c>
      <c r="AA115" s="411">
        <f t="shared" ref="AA115" si="215">AA114</f>
        <v>0</v>
      </c>
      <c r="AB115" s="411">
        <f t="shared" ref="AB115" si="216">AB114</f>
        <v>0</v>
      </c>
      <c r="AC115" s="411">
        <f t="shared" ref="AC115" si="217">AC114</f>
        <v>0</v>
      </c>
      <c r="AD115" s="411">
        <f t="shared" ref="AD115" si="218">AD114</f>
        <v>0</v>
      </c>
      <c r="AE115" s="411">
        <f t="shared" ref="AE115" si="219">AE114</f>
        <v>0</v>
      </c>
      <c r="AF115" s="411">
        <f t="shared" ref="AF115" si="220">AF114</f>
        <v>0</v>
      </c>
      <c r="AG115" s="411">
        <f t="shared" ref="AG115" si="221">AG114</f>
        <v>0</v>
      </c>
      <c r="AH115" s="411">
        <f t="shared" ref="AH115" si="222">AH114</f>
        <v>0</v>
      </c>
      <c r="AI115" s="411">
        <f t="shared" ref="AI115" si="223">AI114</f>
        <v>0</v>
      </c>
      <c r="AJ115" s="411">
        <f t="shared" ref="AJ115" si="224">AJ114</f>
        <v>0</v>
      </c>
      <c r="AK115" s="411">
        <f t="shared" ref="AK115" si="225">AK114</f>
        <v>0</v>
      </c>
      <c r="AL115" s="411">
        <f t="shared" ref="AL115" si="226">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v>0</v>
      </c>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v>0</v>
      </c>
      <c r="AA118" s="410">
        <v>1</v>
      </c>
      <c r="AB118" s="410"/>
      <c r="AC118" s="410"/>
      <c r="AD118" s="410"/>
      <c r="AE118" s="410"/>
      <c r="AF118" s="415"/>
      <c r="AG118" s="415"/>
      <c r="AH118" s="415"/>
      <c r="AI118" s="415"/>
      <c r="AJ118" s="415"/>
      <c r="AK118" s="415"/>
      <c r="AL118" s="415"/>
      <c r="AM118" s="296">
        <f>SUM(Y118:AL118)</f>
        <v>1</v>
      </c>
    </row>
    <row r="119" spans="1:39" outlineLevel="1">
      <c r="B119" s="294" t="s">
        <v>267</v>
      </c>
      <c r="C119" s="291" t="s">
        <v>163</v>
      </c>
      <c r="D119" s="295">
        <v>233501</v>
      </c>
      <c r="E119" s="295">
        <f>+'7.  Persistence Report'!AV156</f>
        <v>233501</v>
      </c>
      <c r="F119" s="295">
        <f>+'7.  Persistence Report'!AW156</f>
        <v>233501</v>
      </c>
      <c r="G119" s="295">
        <f>+'7.  Persistence Report'!AX156</f>
        <v>233501</v>
      </c>
      <c r="H119" s="295">
        <f>+'7.  Persistence Report'!AY156</f>
        <v>233501</v>
      </c>
      <c r="I119" s="295">
        <f>+'7.  Persistence Report'!AZ156</f>
        <v>233501</v>
      </c>
      <c r="J119" s="295">
        <f>+'7.  Persistence Report'!BA156</f>
        <v>233501</v>
      </c>
      <c r="K119" s="295">
        <f>+'7.  Persistence Report'!BB156</f>
        <v>233501</v>
      </c>
      <c r="L119" s="295">
        <f>+'7.  Persistence Report'!BC156</f>
        <v>233501</v>
      </c>
      <c r="M119" s="295">
        <f>+'7.  Persistence Report'!BD156</f>
        <v>233501</v>
      </c>
      <c r="N119" s="295">
        <f>N118</f>
        <v>12</v>
      </c>
      <c r="O119" s="295">
        <f>+'7.  Persistence Report'!P156</f>
        <v>50</v>
      </c>
      <c r="P119" s="295">
        <f>+'7.  Persistence Report'!Q156</f>
        <v>50</v>
      </c>
      <c r="Q119" s="295">
        <f>+'7.  Persistence Report'!R156</f>
        <v>50</v>
      </c>
      <c r="R119" s="295">
        <f>+'7.  Persistence Report'!S156</f>
        <v>50</v>
      </c>
      <c r="S119" s="295">
        <f>+'7.  Persistence Report'!T156</f>
        <v>50</v>
      </c>
      <c r="T119" s="295">
        <f>+'7.  Persistence Report'!U156</f>
        <v>50</v>
      </c>
      <c r="U119" s="295">
        <f>+'7.  Persistence Report'!V156</f>
        <v>50</v>
      </c>
      <c r="V119" s="295">
        <f>+'7.  Persistence Report'!W156</f>
        <v>50</v>
      </c>
      <c r="W119" s="295">
        <f>+'7.  Persistence Report'!X156</f>
        <v>50</v>
      </c>
      <c r="X119" s="295">
        <f>+'7.  Persistence Report'!Y156</f>
        <v>50</v>
      </c>
      <c r="Y119" s="411">
        <f>Y118</f>
        <v>0</v>
      </c>
      <c r="Z119" s="411">
        <f t="shared" ref="Z119" si="227">Z118</f>
        <v>0</v>
      </c>
      <c r="AA119" s="411">
        <f t="shared" ref="AA119" si="228">AA118</f>
        <v>1</v>
      </c>
      <c r="AB119" s="411">
        <f t="shared" ref="AB119" si="229">AB118</f>
        <v>0</v>
      </c>
      <c r="AC119" s="411">
        <f t="shared" ref="AC119" si="230">AC118</f>
        <v>0</v>
      </c>
      <c r="AD119" s="411">
        <f t="shared" ref="AD119" si="231">AD118</f>
        <v>0</v>
      </c>
      <c r="AE119" s="411">
        <f t="shared" ref="AE119" si="232">AE118</f>
        <v>0</v>
      </c>
      <c r="AF119" s="411">
        <f t="shared" ref="AF119" si="233">AF118</f>
        <v>0</v>
      </c>
      <c r="AG119" s="411">
        <f t="shared" ref="AG119" si="234">AG118</f>
        <v>0</v>
      </c>
      <c r="AH119" s="411">
        <f t="shared" ref="AH119" si="235">AH118</f>
        <v>0</v>
      </c>
      <c r="AI119" s="411">
        <f t="shared" ref="AI119" si="236">AI118</f>
        <v>0</v>
      </c>
      <c r="AJ119" s="411">
        <f t="shared" ref="AJ119" si="237">AJ118</f>
        <v>0</v>
      </c>
      <c r="AK119" s="411">
        <f t="shared" ref="AK119" si="238">AK118</f>
        <v>0</v>
      </c>
      <c r="AL119" s="411">
        <f t="shared" ref="AL119" si="239">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v>61250</v>
      </c>
      <c r="E121" s="295">
        <f>+'7.  Persistence Report'!AV147</f>
        <v>61250</v>
      </c>
      <c r="F121" s="295">
        <f>+'7.  Persistence Report'!AW147</f>
        <v>61250</v>
      </c>
      <c r="G121" s="295">
        <f>+'7.  Persistence Report'!AX147</f>
        <v>61250</v>
      </c>
      <c r="H121" s="295">
        <f>+'7.  Persistence Report'!AY147</f>
        <v>61250</v>
      </c>
      <c r="I121" s="295">
        <f>+'7.  Persistence Report'!AZ147</f>
        <v>61250</v>
      </c>
      <c r="J121" s="295">
        <f>+'7.  Persistence Report'!BA147</f>
        <v>58411</v>
      </c>
      <c r="K121" s="295">
        <f>+'7.  Persistence Report'!BB147</f>
        <v>58411</v>
      </c>
      <c r="L121" s="295">
        <f>+'7.  Persistence Report'!BC147</f>
        <v>58411</v>
      </c>
      <c r="M121" s="295">
        <f>+'7.  Persistence Report'!BD147</f>
        <v>49157</v>
      </c>
      <c r="N121" s="295">
        <v>12</v>
      </c>
      <c r="O121" s="295">
        <f>+'7.  Persistence Report'!P147</f>
        <v>19</v>
      </c>
      <c r="P121" s="295">
        <f>+'7.  Persistence Report'!Q147</f>
        <v>19</v>
      </c>
      <c r="Q121" s="295">
        <f>+'7.  Persistence Report'!R147</f>
        <v>19</v>
      </c>
      <c r="R121" s="295">
        <f>+'7.  Persistence Report'!S147</f>
        <v>19</v>
      </c>
      <c r="S121" s="295">
        <f>+'7.  Persistence Report'!T147</f>
        <v>19</v>
      </c>
      <c r="T121" s="295">
        <f>+'7.  Persistence Report'!U147</f>
        <v>19</v>
      </c>
      <c r="U121" s="295">
        <f>+'7.  Persistence Report'!V147</f>
        <v>19</v>
      </c>
      <c r="V121" s="295">
        <f>+'7.  Persistence Report'!W147</f>
        <v>19</v>
      </c>
      <c r="W121" s="295">
        <f>+'7.  Persistence Report'!X147</f>
        <v>19</v>
      </c>
      <c r="X121" s="295">
        <f>+'7.  Persistence Report'!Y147</f>
        <v>17</v>
      </c>
      <c r="Y121" s="426"/>
      <c r="Z121" s="410">
        <v>0.10884310353479927</v>
      </c>
      <c r="AA121" s="410">
        <v>0.91060060924134079</v>
      </c>
      <c r="AB121" s="410"/>
      <c r="AC121" s="533"/>
      <c r="AD121" s="410"/>
      <c r="AE121" s="410"/>
      <c r="AF121" s="415"/>
      <c r="AG121" s="415"/>
      <c r="AH121" s="415"/>
      <c r="AI121" s="415"/>
      <c r="AJ121" s="415"/>
      <c r="AK121" s="415"/>
      <c r="AL121" s="415"/>
      <c r="AM121" s="296">
        <f>SUM(Y121:AL121)</f>
        <v>1.01944371277614</v>
      </c>
    </row>
    <row r="122" spans="1:39" outlineLevel="1">
      <c r="B122" s="294" t="s">
        <v>267</v>
      </c>
      <c r="C122" s="291" t="s">
        <v>163</v>
      </c>
      <c r="D122" s="295">
        <v>961715</v>
      </c>
      <c r="E122" s="295">
        <f>+'7.  Persistence Report'!AV157+'7.  Persistence Report'!AV165</f>
        <v>961715</v>
      </c>
      <c r="F122" s="295">
        <f>+'7.  Persistence Report'!AW157+'7.  Persistence Report'!AW165</f>
        <v>961716</v>
      </c>
      <c r="G122" s="295">
        <f>+'7.  Persistence Report'!AX157+'7.  Persistence Report'!AX165</f>
        <v>961852</v>
      </c>
      <c r="H122" s="295">
        <f>+'7.  Persistence Report'!AY157+'7.  Persistence Report'!AY165</f>
        <v>961852</v>
      </c>
      <c r="I122" s="295">
        <f>+'7.  Persistence Report'!AZ157+'7.  Persistence Report'!AZ165</f>
        <v>961852</v>
      </c>
      <c r="J122" s="295">
        <f>+'7.  Persistence Report'!BA157+'7.  Persistence Report'!BA165</f>
        <v>964691</v>
      </c>
      <c r="K122" s="295">
        <f>+'7.  Persistence Report'!BB157+'7.  Persistence Report'!BB165</f>
        <v>964691</v>
      </c>
      <c r="L122" s="295">
        <f>+'7.  Persistence Report'!BC157+'7.  Persistence Report'!BC165</f>
        <v>964691</v>
      </c>
      <c r="M122" s="295">
        <f>+'7.  Persistence Report'!BD157+'7.  Persistence Report'!BD165</f>
        <v>804428</v>
      </c>
      <c r="N122" s="295">
        <f>N121</f>
        <v>12</v>
      </c>
      <c r="O122" s="295">
        <f>+'7.  Persistence Report'!P157+'7.  Persistence Report'!P165</f>
        <v>157</v>
      </c>
      <c r="P122" s="295">
        <f>+'7.  Persistence Report'!Q157+'7.  Persistence Report'!Q165</f>
        <v>157</v>
      </c>
      <c r="Q122" s="295">
        <f>+'7.  Persistence Report'!R157+'7.  Persistence Report'!R165</f>
        <v>157</v>
      </c>
      <c r="R122" s="295">
        <f>+'7.  Persistence Report'!S157+'7.  Persistence Report'!S165</f>
        <v>157</v>
      </c>
      <c r="S122" s="295">
        <f>+'7.  Persistence Report'!T157+'7.  Persistence Report'!T165</f>
        <v>157</v>
      </c>
      <c r="T122" s="295">
        <f>+'7.  Persistence Report'!U157+'7.  Persistence Report'!U165</f>
        <v>157</v>
      </c>
      <c r="U122" s="295">
        <f>+'7.  Persistence Report'!V157+'7.  Persistence Report'!V165</f>
        <v>158</v>
      </c>
      <c r="V122" s="295">
        <f>+'7.  Persistence Report'!W157+'7.  Persistence Report'!W165</f>
        <v>158</v>
      </c>
      <c r="W122" s="295">
        <f>+'7.  Persistence Report'!X157+'7.  Persistence Report'!X165</f>
        <v>158</v>
      </c>
      <c r="X122" s="295">
        <f>+'7.  Persistence Report'!Y157+'7.  Persistence Report'!Y165</f>
        <v>127</v>
      </c>
      <c r="Y122" s="411">
        <f>Y121</f>
        <v>0</v>
      </c>
      <c r="Z122" s="411">
        <f t="shared" ref="Z122" si="240">Z121</f>
        <v>0.10884310353479927</v>
      </c>
      <c r="AA122" s="411">
        <f t="shared" ref="AA122" si="241">AA121</f>
        <v>0.91060060924134079</v>
      </c>
      <c r="AB122" s="411">
        <f t="shared" ref="AB122" si="242">AB121</f>
        <v>0</v>
      </c>
      <c r="AC122" s="411">
        <f t="shared" ref="AC122" si="243">AC121</f>
        <v>0</v>
      </c>
      <c r="AD122" s="411">
        <f t="shared" ref="AD122" si="244">AD121</f>
        <v>0</v>
      </c>
      <c r="AE122" s="411">
        <f t="shared" ref="AE122" si="245">AE121</f>
        <v>0</v>
      </c>
      <c r="AF122" s="411">
        <f t="shared" ref="AF122" si="246">AF121</f>
        <v>0</v>
      </c>
      <c r="AG122" s="411">
        <f t="shared" ref="AG122" si="247">AG121</f>
        <v>0</v>
      </c>
      <c r="AH122" s="411">
        <f t="shared" ref="AH122" si="248">AH121</f>
        <v>0</v>
      </c>
      <c r="AI122" s="411">
        <f t="shared" ref="AI122" si="249">AI121</f>
        <v>0</v>
      </c>
      <c r="AJ122" s="411">
        <f t="shared" ref="AJ122" si="250">AJ121</f>
        <v>0</v>
      </c>
      <c r="AK122" s="411">
        <f t="shared" ref="AK122" si="251">AK121</f>
        <v>0</v>
      </c>
      <c r="AL122" s="411">
        <f t="shared" ref="AL122" si="252">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3">Z124</f>
        <v>0</v>
      </c>
      <c r="AA125" s="411">
        <f t="shared" ref="AA125" si="254">AA124</f>
        <v>0</v>
      </c>
      <c r="AB125" s="411">
        <f t="shared" ref="AB125" si="255">AB124</f>
        <v>0</v>
      </c>
      <c r="AC125" s="411">
        <f t="shared" ref="AC125" si="256">AC124</f>
        <v>0</v>
      </c>
      <c r="AD125" s="411">
        <f t="shared" ref="AD125" si="257">AD124</f>
        <v>0</v>
      </c>
      <c r="AE125" s="411">
        <f t="shared" ref="AE125" si="258">AE124</f>
        <v>0</v>
      </c>
      <c r="AF125" s="411">
        <f t="shared" ref="AF125" si="259">AF124</f>
        <v>0</v>
      </c>
      <c r="AG125" s="411">
        <f t="shared" ref="AG125" si="260">AG124</f>
        <v>0</v>
      </c>
      <c r="AH125" s="411">
        <f t="shared" ref="AH125" si="261">AH124</f>
        <v>0</v>
      </c>
      <c r="AI125" s="411">
        <f t="shared" ref="AI125" si="262">AI124</f>
        <v>0</v>
      </c>
      <c r="AJ125" s="411">
        <f t="shared" ref="AJ125" si="263">AJ124</f>
        <v>0</v>
      </c>
      <c r="AK125" s="411">
        <f t="shared" ref="AK125" si="264">AK124</f>
        <v>0</v>
      </c>
      <c r="AL125" s="411">
        <f t="shared" ref="AL125" si="265">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6">Z127</f>
        <v>0</v>
      </c>
      <c r="AA128" s="411">
        <f t="shared" ref="AA128" si="267">AA127</f>
        <v>0</v>
      </c>
      <c r="AB128" s="411">
        <f t="shared" ref="AB128" si="268">AB127</f>
        <v>0</v>
      </c>
      <c r="AC128" s="411">
        <f t="shared" ref="AC128" si="269">AC127</f>
        <v>0</v>
      </c>
      <c r="AD128" s="411">
        <f t="shared" ref="AD128" si="270">AD127</f>
        <v>0</v>
      </c>
      <c r="AE128" s="411">
        <f t="shared" ref="AE128" si="271">AE127</f>
        <v>0</v>
      </c>
      <c r="AF128" s="411">
        <f t="shared" ref="AF128" si="272">AF127</f>
        <v>0</v>
      </c>
      <c r="AG128" s="411">
        <f t="shared" ref="AG128" si="273">AG127</f>
        <v>0</v>
      </c>
      <c r="AH128" s="411">
        <f t="shared" ref="AH128" si="274">AH127</f>
        <v>0</v>
      </c>
      <c r="AI128" s="411">
        <f t="shared" ref="AI128" si="275">AI127</f>
        <v>0</v>
      </c>
      <c r="AJ128" s="411">
        <f t="shared" ref="AJ128" si="276">AJ127</f>
        <v>0</v>
      </c>
      <c r="AK128" s="411">
        <f t="shared" ref="AK128" si="277">AK127</f>
        <v>0</v>
      </c>
      <c r="AL128" s="411">
        <f t="shared" ref="AL128" si="278">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79">Z130</f>
        <v>0</v>
      </c>
      <c r="AA131" s="411">
        <f t="shared" ref="AA131" si="280">AA130</f>
        <v>0</v>
      </c>
      <c r="AB131" s="411">
        <f t="shared" ref="AB131" si="281">AB130</f>
        <v>0</v>
      </c>
      <c r="AC131" s="411">
        <f t="shared" ref="AC131" si="282">AC130</f>
        <v>0</v>
      </c>
      <c r="AD131" s="411">
        <f t="shared" ref="AD131" si="283">AD130</f>
        <v>0</v>
      </c>
      <c r="AE131" s="411">
        <f t="shared" ref="AE131" si="284">AE130</f>
        <v>0</v>
      </c>
      <c r="AF131" s="411">
        <f t="shared" ref="AF131" si="285">AF130</f>
        <v>0</v>
      </c>
      <c r="AG131" s="411">
        <f t="shared" ref="AG131" si="286">AG130</f>
        <v>0</v>
      </c>
      <c r="AH131" s="411">
        <f t="shared" ref="AH131" si="287">AH130</f>
        <v>0</v>
      </c>
      <c r="AI131" s="411">
        <f t="shared" ref="AI131" si="288">AI130</f>
        <v>0</v>
      </c>
      <c r="AJ131" s="411">
        <f t="shared" ref="AJ131" si="289">AJ130</f>
        <v>0</v>
      </c>
      <c r="AK131" s="411">
        <f t="shared" ref="AK131" si="290">AK130</f>
        <v>0</v>
      </c>
      <c r="AL131" s="411">
        <f t="shared" ref="AL131" si="291">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2">Z133</f>
        <v>0</v>
      </c>
      <c r="AA134" s="411">
        <f t="shared" ref="AA134" si="293">AA133</f>
        <v>0</v>
      </c>
      <c r="AB134" s="411">
        <f t="shared" ref="AB134" si="294">AB133</f>
        <v>0</v>
      </c>
      <c r="AC134" s="411">
        <f t="shared" ref="AC134" si="295">AC133</f>
        <v>0</v>
      </c>
      <c r="AD134" s="411">
        <f t="shared" ref="AD134" si="296">AD133</f>
        <v>0</v>
      </c>
      <c r="AE134" s="411">
        <f t="shared" ref="AE134" si="297">AE133</f>
        <v>0</v>
      </c>
      <c r="AF134" s="411">
        <f t="shared" ref="AF134" si="298">AF133</f>
        <v>0</v>
      </c>
      <c r="AG134" s="411">
        <f t="shared" ref="AG134" si="299">AG133</f>
        <v>0</v>
      </c>
      <c r="AH134" s="411">
        <f t="shared" ref="AH134" si="300">AH133</f>
        <v>0</v>
      </c>
      <c r="AI134" s="411">
        <f t="shared" ref="AI134" si="301">AI133</f>
        <v>0</v>
      </c>
      <c r="AJ134" s="411">
        <f t="shared" ref="AJ134" si="302">AJ133</f>
        <v>0</v>
      </c>
      <c r="AK134" s="411">
        <f t="shared" ref="AK134" si="303">AK133</f>
        <v>0</v>
      </c>
      <c r="AL134" s="411">
        <f t="shared" ref="AL134" si="304">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5">Z136</f>
        <v>0</v>
      </c>
      <c r="AA137" s="411">
        <f t="shared" ref="AA137" si="306">AA136</f>
        <v>0</v>
      </c>
      <c r="AB137" s="411">
        <f t="shared" ref="AB137" si="307">AB136</f>
        <v>0</v>
      </c>
      <c r="AC137" s="411">
        <f t="shared" ref="AC137" si="308">AC136</f>
        <v>0</v>
      </c>
      <c r="AD137" s="411">
        <f t="shared" ref="AD137" si="309">AD136</f>
        <v>0</v>
      </c>
      <c r="AE137" s="411">
        <f t="shared" ref="AE137" si="310">AE136</f>
        <v>0</v>
      </c>
      <c r="AF137" s="411">
        <f t="shared" ref="AF137" si="311">AF136</f>
        <v>0</v>
      </c>
      <c r="AG137" s="411">
        <f t="shared" ref="AG137" si="312">AG136</f>
        <v>0</v>
      </c>
      <c r="AH137" s="411">
        <f t="shared" ref="AH137" si="313">AH136</f>
        <v>0</v>
      </c>
      <c r="AI137" s="411">
        <f t="shared" ref="AI137" si="314">AI136</f>
        <v>0</v>
      </c>
      <c r="AJ137" s="411">
        <f t="shared" ref="AJ137" si="315">AJ136</f>
        <v>0</v>
      </c>
      <c r="AK137" s="411">
        <f t="shared" ref="AK137" si="316">AK136</f>
        <v>0</v>
      </c>
      <c r="AL137" s="411">
        <f t="shared" ref="AL137" si="317">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8">Z139</f>
        <v>0</v>
      </c>
      <c r="AA140" s="411">
        <f t="shared" ref="AA140" si="319">AA139</f>
        <v>0</v>
      </c>
      <c r="AB140" s="411">
        <f t="shared" ref="AB140" si="320">AB139</f>
        <v>0</v>
      </c>
      <c r="AC140" s="411">
        <f t="shared" ref="AC140" si="321">AC139</f>
        <v>0</v>
      </c>
      <c r="AD140" s="411">
        <f t="shared" ref="AD140" si="322">AD139</f>
        <v>0</v>
      </c>
      <c r="AE140" s="411">
        <f t="shared" ref="AE140" si="323">AE139</f>
        <v>0</v>
      </c>
      <c r="AF140" s="411">
        <f t="shared" ref="AF140" si="324">AF139</f>
        <v>0</v>
      </c>
      <c r="AG140" s="411">
        <f t="shared" ref="AG140" si="325">AG139</f>
        <v>0</v>
      </c>
      <c r="AH140" s="411">
        <f t="shared" ref="AH140" si="326">AH139</f>
        <v>0</v>
      </c>
      <c r="AI140" s="411">
        <f t="shared" ref="AI140" si="327">AI139</f>
        <v>0</v>
      </c>
      <c r="AJ140" s="411">
        <f t="shared" ref="AJ140" si="328">AJ139</f>
        <v>0</v>
      </c>
      <c r="AK140" s="411">
        <f t="shared" ref="AK140" si="329">AK139</f>
        <v>0</v>
      </c>
      <c r="AL140" s="411">
        <f t="shared" ref="AL140" si="330">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1">Z143</f>
        <v>0</v>
      </c>
      <c r="AA144" s="411">
        <f t="shared" ref="AA144" si="332">AA143</f>
        <v>0</v>
      </c>
      <c r="AB144" s="411">
        <f t="shared" ref="AB144" si="333">AB143</f>
        <v>0</v>
      </c>
      <c r="AC144" s="411">
        <f t="shared" ref="AC144" si="334">AC143</f>
        <v>0</v>
      </c>
      <c r="AD144" s="411">
        <f t="shared" ref="AD144" si="335">AD143</f>
        <v>0</v>
      </c>
      <c r="AE144" s="411">
        <f t="shared" ref="AE144" si="336">AE143</f>
        <v>0</v>
      </c>
      <c r="AF144" s="411">
        <f t="shared" ref="AF144" si="337">AF143</f>
        <v>0</v>
      </c>
      <c r="AG144" s="411">
        <f t="shared" ref="AG144" si="338">AG143</f>
        <v>0</v>
      </c>
      <c r="AH144" s="411">
        <f t="shared" ref="AH144" si="339">AH143</f>
        <v>0</v>
      </c>
      <c r="AI144" s="411">
        <f t="shared" ref="AI144" si="340">AI143</f>
        <v>0</v>
      </c>
      <c r="AJ144" s="411">
        <f t="shared" ref="AJ144" si="341">AJ143</f>
        <v>0</v>
      </c>
      <c r="AK144" s="411">
        <f t="shared" ref="AK144" si="342">AK143</f>
        <v>0</v>
      </c>
      <c r="AL144" s="411">
        <f t="shared" ref="AL144" si="343">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4">Z146</f>
        <v>0</v>
      </c>
      <c r="AA147" s="411">
        <f t="shared" ref="AA147" si="345">AA146</f>
        <v>0</v>
      </c>
      <c r="AB147" s="411">
        <f t="shared" ref="AB147" si="346">AB146</f>
        <v>0</v>
      </c>
      <c r="AC147" s="411">
        <f t="shared" ref="AC147" si="347">AC146</f>
        <v>0</v>
      </c>
      <c r="AD147" s="411">
        <f t="shared" ref="AD147" si="348">AD146</f>
        <v>0</v>
      </c>
      <c r="AE147" s="411">
        <f t="shared" ref="AE147" si="349">AE146</f>
        <v>0</v>
      </c>
      <c r="AF147" s="411">
        <f t="shared" ref="AF147" si="350">AF146</f>
        <v>0</v>
      </c>
      <c r="AG147" s="411">
        <f t="shared" ref="AG147" si="351">AG146</f>
        <v>0</v>
      </c>
      <c r="AH147" s="411">
        <f t="shared" ref="AH147" si="352">AH146</f>
        <v>0</v>
      </c>
      <c r="AI147" s="411">
        <f t="shared" ref="AI147" si="353">AI146</f>
        <v>0</v>
      </c>
      <c r="AJ147" s="411">
        <f t="shared" ref="AJ147" si="354">AJ146</f>
        <v>0</v>
      </c>
      <c r="AK147" s="411">
        <f t="shared" ref="AK147" si="355">AK146</f>
        <v>0</v>
      </c>
      <c r="AL147" s="411">
        <f t="shared" ref="AL147" si="356">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7">Z149</f>
        <v>0</v>
      </c>
      <c r="AA150" s="411">
        <f t="shared" ref="AA150" si="358">AA149</f>
        <v>0</v>
      </c>
      <c r="AB150" s="411">
        <f t="shared" ref="AB150" si="359">AB149</f>
        <v>0</v>
      </c>
      <c r="AC150" s="411">
        <f t="shared" ref="AC150" si="360">AC149</f>
        <v>0</v>
      </c>
      <c r="AD150" s="411">
        <f t="shared" ref="AD150" si="361">AD149</f>
        <v>0</v>
      </c>
      <c r="AE150" s="411">
        <f t="shared" ref="AE150" si="362">AE149</f>
        <v>0</v>
      </c>
      <c r="AF150" s="411">
        <f t="shared" ref="AF150" si="363">AF149</f>
        <v>0</v>
      </c>
      <c r="AG150" s="411">
        <f t="shared" ref="AG150" si="364">AG149</f>
        <v>0</v>
      </c>
      <c r="AH150" s="411">
        <f t="shared" ref="AH150" si="365">AH149</f>
        <v>0</v>
      </c>
      <c r="AI150" s="411">
        <f t="shared" ref="AI150" si="366">AI149</f>
        <v>0</v>
      </c>
      <c r="AJ150" s="411">
        <f t="shared" ref="AJ150" si="367">AJ149</f>
        <v>0</v>
      </c>
      <c r="AK150" s="411">
        <f t="shared" ref="AK150" si="368">AK149</f>
        <v>0</v>
      </c>
      <c r="AL150" s="411">
        <f t="shared" ref="AL150" si="369">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0">Z153</f>
        <v>0</v>
      </c>
      <c r="AA154" s="411">
        <f t="shared" ref="AA154" si="371">AA153</f>
        <v>0</v>
      </c>
      <c r="AB154" s="411">
        <f t="shared" ref="AB154" si="372">AB153</f>
        <v>0</v>
      </c>
      <c r="AC154" s="411">
        <f t="shared" ref="AC154" si="373">AC153</f>
        <v>0</v>
      </c>
      <c r="AD154" s="411">
        <f t="shared" ref="AD154" si="374">AD153</f>
        <v>0</v>
      </c>
      <c r="AE154" s="411">
        <f t="shared" ref="AE154" si="375">AE153</f>
        <v>0</v>
      </c>
      <c r="AF154" s="411">
        <f t="shared" ref="AF154" si="376">AF153</f>
        <v>0</v>
      </c>
      <c r="AG154" s="411">
        <f t="shared" ref="AG154" si="377">AG153</f>
        <v>0</v>
      </c>
      <c r="AH154" s="411">
        <f t="shared" ref="AH154" si="378">AH153</f>
        <v>0</v>
      </c>
      <c r="AI154" s="411">
        <f t="shared" ref="AI154" si="379">AI153</f>
        <v>0</v>
      </c>
      <c r="AJ154" s="411">
        <f t="shared" ref="AJ154" si="380">AJ153</f>
        <v>0</v>
      </c>
      <c r="AK154" s="411">
        <f t="shared" ref="AK154" si="381">AK153</f>
        <v>0</v>
      </c>
      <c r="AL154" s="411">
        <f t="shared" ref="AL154" si="382">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3">Z156</f>
        <v>0</v>
      </c>
      <c r="AA157" s="411">
        <f t="shared" ref="AA157" si="384">AA156</f>
        <v>0</v>
      </c>
      <c r="AB157" s="411">
        <f t="shared" ref="AB157" si="385">AB156</f>
        <v>0</v>
      </c>
      <c r="AC157" s="411">
        <f t="shared" ref="AC157" si="386">AC156</f>
        <v>0</v>
      </c>
      <c r="AD157" s="411">
        <f t="shared" ref="AD157" si="387">AD156</f>
        <v>0</v>
      </c>
      <c r="AE157" s="411">
        <f t="shared" ref="AE157" si="388">AE156</f>
        <v>0</v>
      </c>
      <c r="AF157" s="411">
        <f t="shared" ref="AF157" si="389">AF156</f>
        <v>0</v>
      </c>
      <c r="AG157" s="411">
        <f t="shared" ref="AG157" si="390">AG156</f>
        <v>0</v>
      </c>
      <c r="AH157" s="411">
        <f t="shared" ref="AH157" si="391">AH156</f>
        <v>0</v>
      </c>
      <c r="AI157" s="411">
        <f t="shared" ref="AI157" si="392">AI156</f>
        <v>0</v>
      </c>
      <c r="AJ157" s="411">
        <f t="shared" ref="AJ157" si="393">AJ156</f>
        <v>0</v>
      </c>
      <c r="AK157" s="411">
        <f t="shared" ref="AK157" si="394">AK156</f>
        <v>0</v>
      </c>
      <c r="AL157" s="411">
        <f t="shared" ref="AL157" si="395">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6">Z159</f>
        <v>0</v>
      </c>
      <c r="AA160" s="411">
        <f t="shared" ref="AA160" si="397">AA159</f>
        <v>0</v>
      </c>
      <c r="AB160" s="411">
        <f t="shared" ref="AB160" si="398">AB159</f>
        <v>0</v>
      </c>
      <c r="AC160" s="411">
        <f t="shared" ref="AC160" si="399">AC159</f>
        <v>0</v>
      </c>
      <c r="AD160" s="411">
        <f t="shared" ref="AD160" si="400">AD159</f>
        <v>0</v>
      </c>
      <c r="AE160" s="411">
        <f t="shared" ref="AE160" si="401">AE159</f>
        <v>0</v>
      </c>
      <c r="AF160" s="411">
        <f t="shared" ref="AF160" si="402">AF159</f>
        <v>0</v>
      </c>
      <c r="AG160" s="411">
        <f t="shared" ref="AG160" si="403">AG159</f>
        <v>0</v>
      </c>
      <c r="AH160" s="411">
        <f t="shared" ref="AH160" si="404">AH159</f>
        <v>0</v>
      </c>
      <c r="AI160" s="411">
        <f t="shared" ref="AI160" si="405">AI159</f>
        <v>0</v>
      </c>
      <c r="AJ160" s="411">
        <f t="shared" ref="AJ160" si="406">AJ159</f>
        <v>0</v>
      </c>
      <c r="AK160" s="411">
        <f t="shared" ref="AK160" si="407">AK159</f>
        <v>0</v>
      </c>
      <c r="AL160" s="411">
        <f t="shared" ref="AL160" si="408">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09">Z162</f>
        <v>0</v>
      </c>
      <c r="AA163" s="411">
        <f t="shared" ref="AA163" si="410">AA162</f>
        <v>0</v>
      </c>
      <c r="AB163" s="411">
        <f t="shared" ref="AB163" si="411">AB162</f>
        <v>0</v>
      </c>
      <c r="AC163" s="411">
        <f t="shared" ref="AC163" si="412">AC162</f>
        <v>0</v>
      </c>
      <c r="AD163" s="411">
        <f t="shared" ref="AD163" si="413">AD162</f>
        <v>0</v>
      </c>
      <c r="AE163" s="411">
        <f t="shared" ref="AE163" si="414">AE162</f>
        <v>0</v>
      </c>
      <c r="AF163" s="411">
        <f t="shared" ref="AF163" si="415">AF162</f>
        <v>0</v>
      </c>
      <c r="AG163" s="411">
        <f t="shared" ref="AG163" si="416">AG162</f>
        <v>0</v>
      </c>
      <c r="AH163" s="411">
        <f t="shared" ref="AH163" si="417">AH162</f>
        <v>0</v>
      </c>
      <c r="AI163" s="411">
        <f t="shared" ref="AI163" si="418">AI162</f>
        <v>0</v>
      </c>
      <c r="AJ163" s="411">
        <f t="shared" ref="AJ163" si="419">AJ162</f>
        <v>0</v>
      </c>
      <c r="AK163" s="411">
        <f t="shared" ref="AK163" si="420">AK162</f>
        <v>0</v>
      </c>
      <c r="AL163" s="411">
        <f t="shared" ref="AL163" si="421">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2">Z165</f>
        <v>0</v>
      </c>
      <c r="AA166" s="411">
        <f t="shared" ref="AA166" si="423">AA165</f>
        <v>0</v>
      </c>
      <c r="AB166" s="411">
        <f t="shared" ref="AB166" si="424">AB165</f>
        <v>0</v>
      </c>
      <c r="AC166" s="411">
        <f t="shared" ref="AC166" si="425">AC165</f>
        <v>0</v>
      </c>
      <c r="AD166" s="411">
        <f t="shared" ref="AD166" si="426">AD165</f>
        <v>0</v>
      </c>
      <c r="AE166" s="411">
        <f t="shared" ref="AE166" si="427">AE165</f>
        <v>0</v>
      </c>
      <c r="AF166" s="411">
        <f t="shared" ref="AF166" si="428">AF165</f>
        <v>0</v>
      </c>
      <c r="AG166" s="411">
        <f t="shared" ref="AG166" si="429">AG165</f>
        <v>0</v>
      </c>
      <c r="AH166" s="411">
        <f t="shared" ref="AH166" si="430">AH165</f>
        <v>0</v>
      </c>
      <c r="AI166" s="411">
        <f t="shared" ref="AI166" si="431">AI165</f>
        <v>0</v>
      </c>
      <c r="AJ166" s="411">
        <f t="shared" ref="AJ166" si="432">AJ165</f>
        <v>0</v>
      </c>
      <c r="AK166" s="411">
        <f t="shared" ref="AK166" si="433">AK165</f>
        <v>0</v>
      </c>
      <c r="AL166" s="411">
        <f t="shared" ref="AL166" si="434">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5">Z168</f>
        <v>0</v>
      </c>
      <c r="AA169" s="411">
        <f t="shared" ref="AA169" si="436">AA168</f>
        <v>0</v>
      </c>
      <c r="AB169" s="411">
        <f t="shared" ref="AB169" si="437">AB168</f>
        <v>0</v>
      </c>
      <c r="AC169" s="411">
        <f t="shared" ref="AC169" si="438">AC168</f>
        <v>0</v>
      </c>
      <c r="AD169" s="411">
        <f t="shared" ref="AD169" si="439">AD168</f>
        <v>0</v>
      </c>
      <c r="AE169" s="411">
        <f t="shared" ref="AE169" si="440">AE168</f>
        <v>0</v>
      </c>
      <c r="AF169" s="411">
        <f t="shared" ref="AF169" si="441">AF168</f>
        <v>0</v>
      </c>
      <c r="AG169" s="411">
        <f t="shared" ref="AG169" si="442">AG168</f>
        <v>0</v>
      </c>
      <c r="AH169" s="411">
        <f t="shared" ref="AH169" si="443">AH168</f>
        <v>0</v>
      </c>
      <c r="AI169" s="411">
        <f t="shared" ref="AI169" si="444">AI168</f>
        <v>0</v>
      </c>
      <c r="AJ169" s="411">
        <f t="shared" ref="AJ169" si="445">AJ168</f>
        <v>0</v>
      </c>
      <c r="AK169" s="411">
        <f t="shared" ref="AK169" si="446">AK168</f>
        <v>0</v>
      </c>
      <c r="AL169" s="411">
        <f t="shared" ref="AL169" si="447">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8">Z171</f>
        <v>0</v>
      </c>
      <c r="AA172" s="411">
        <f t="shared" ref="AA172" si="449">AA171</f>
        <v>0</v>
      </c>
      <c r="AB172" s="411">
        <f t="shared" ref="AB172" si="450">AB171</f>
        <v>0</v>
      </c>
      <c r="AC172" s="411">
        <f t="shared" ref="AC172" si="451">AC171</f>
        <v>0</v>
      </c>
      <c r="AD172" s="411">
        <f t="shared" ref="AD172" si="452">AD171</f>
        <v>0</v>
      </c>
      <c r="AE172" s="411">
        <f t="shared" ref="AE172" si="453">AE171</f>
        <v>0</v>
      </c>
      <c r="AF172" s="411">
        <f t="shared" ref="AF172" si="454">AF171</f>
        <v>0</v>
      </c>
      <c r="AG172" s="411">
        <f t="shared" ref="AG172" si="455">AG171</f>
        <v>0</v>
      </c>
      <c r="AH172" s="411">
        <f t="shared" ref="AH172" si="456">AH171</f>
        <v>0</v>
      </c>
      <c r="AI172" s="411">
        <f t="shared" ref="AI172" si="457">AI171</f>
        <v>0</v>
      </c>
      <c r="AJ172" s="411">
        <f t="shared" ref="AJ172" si="458">AJ171</f>
        <v>0</v>
      </c>
      <c r="AK172" s="411">
        <f t="shared" ref="AK172" si="459">AK171</f>
        <v>0</v>
      </c>
      <c r="AL172" s="411">
        <f t="shared" ref="AL172" si="460">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1">Z174</f>
        <v>0</v>
      </c>
      <c r="AA175" s="411">
        <f t="shared" ref="AA175" si="462">AA174</f>
        <v>0</v>
      </c>
      <c r="AB175" s="411">
        <f t="shared" ref="AB175" si="463">AB174</f>
        <v>0</v>
      </c>
      <c r="AC175" s="411">
        <f t="shared" ref="AC175" si="464">AC174</f>
        <v>0</v>
      </c>
      <c r="AD175" s="411">
        <f t="shared" ref="AD175" si="465">AD174</f>
        <v>0</v>
      </c>
      <c r="AE175" s="411">
        <f t="shared" ref="AE175" si="466">AE174</f>
        <v>0</v>
      </c>
      <c r="AF175" s="411">
        <f t="shared" ref="AF175" si="467">AF174</f>
        <v>0</v>
      </c>
      <c r="AG175" s="411">
        <f t="shared" ref="AG175" si="468">AG174</f>
        <v>0</v>
      </c>
      <c r="AH175" s="411">
        <f t="shared" ref="AH175" si="469">AH174</f>
        <v>0</v>
      </c>
      <c r="AI175" s="411">
        <f t="shared" ref="AI175" si="470">AI174</f>
        <v>0</v>
      </c>
      <c r="AJ175" s="411">
        <f t="shared" ref="AJ175" si="471">AJ174</f>
        <v>0</v>
      </c>
      <c r="AK175" s="411">
        <f t="shared" ref="AK175" si="472">AK174</f>
        <v>0</v>
      </c>
      <c r="AL175" s="411">
        <f t="shared" ref="AL175" si="473">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4">Z177</f>
        <v>0</v>
      </c>
      <c r="AA178" s="411">
        <f t="shared" ref="AA178" si="475">AA177</f>
        <v>0</v>
      </c>
      <c r="AB178" s="411">
        <f t="shared" ref="AB178" si="476">AB177</f>
        <v>0</v>
      </c>
      <c r="AC178" s="411">
        <f t="shared" ref="AC178" si="477">AC177</f>
        <v>0</v>
      </c>
      <c r="AD178" s="411">
        <f t="shared" ref="AD178" si="478">AD177</f>
        <v>0</v>
      </c>
      <c r="AE178" s="411">
        <f t="shared" ref="AE178" si="479">AE177</f>
        <v>0</v>
      </c>
      <c r="AF178" s="411">
        <f t="shared" ref="AF178" si="480">AF177</f>
        <v>0</v>
      </c>
      <c r="AG178" s="411">
        <f t="shared" ref="AG178" si="481">AG177</f>
        <v>0</v>
      </c>
      <c r="AH178" s="411">
        <f t="shared" ref="AH178" si="482">AH177</f>
        <v>0</v>
      </c>
      <c r="AI178" s="411">
        <f t="shared" ref="AI178" si="483">AI177</f>
        <v>0</v>
      </c>
      <c r="AJ178" s="411">
        <f t="shared" ref="AJ178" si="484">AJ177</f>
        <v>0</v>
      </c>
      <c r="AK178" s="411">
        <f t="shared" ref="AK178" si="485">AK177</f>
        <v>0</v>
      </c>
      <c r="AL178" s="411">
        <f t="shared" ref="AL178" si="486">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7">Z180</f>
        <v>0</v>
      </c>
      <c r="AA181" s="411">
        <f t="shared" ref="AA181" si="488">AA180</f>
        <v>0</v>
      </c>
      <c r="AB181" s="411">
        <f t="shared" ref="AB181" si="489">AB180</f>
        <v>0</v>
      </c>
      <c r="AC181" s="411">
        <f t="shared" ref="AC181" si="490">AC180</f>
        <v>0</v>
      </c>
      <c r="AD181" s="411">
        <f t="shared" ref="AD181" si="491">AD180</f>
        <v>0</v>
      </c>
      <c r="AE181" s="411">
        <f t="shared" ref="AE181" si="492">AE180</f>
        <v>0</v>
      </c>
      <c r="AF181" s="411">
        <f t="shared" ref="AF181" si="493">AF180</f>
        <v>0</v>
      </c>
      <c r="AG181" s="411">
        <f t="shared" ref="AG181" si="494">AG180</f>
        <v>0</v>
      </c>
      <c r="AH181" s="411">
        <f t="shared" ref="AH181" si="495">AH180</f>
        <v>0</v>
      </c>
      <c r="AI181" s="411">
        <f t="shared" ref="AI181" si="496">AI180</f>
        <v>0</v>
      </c>
      <c r="AJ181" s="411">
        <f t="shared" ref="AJ181" si="497">AJ180</f>
        <v>0</v>
      </c>
      <c r="AK181" s="411">
        <f t="shared" ref="AK181" si="498">AK180</f>
        <v>0</v>
      </c>
      <c r="AL181" s="411">
        <f t="shared" ref="AL181" si="499">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0">Z183</f>
        <v>0</v>
      </c>
      <c r="AA184" s="411">
        <f t="shared" ref="AA184" si="501">AA183</f>
        <v>0</v>
      </c>
      <c r="AB184" s="411">
        <f t="shared" ref="AB184" si="502">AB183</f>
        <v>0</v>
      </c>
      <c r="AC184" s="411">
        <f t="shared" ref="AC184" si="503">AC183</f>
        <v>0</v>
      </c>
      <c r="AD184" s="411">
        <f t="shared" ref="AD184" si="504">AD183</f>
        <v>0</v>
      </c>
      <c r="AE184" s="411">
        <f t="shared" ref="AE184" si="505">AE183</f>
        <v>0</v>
      </c>
      <c r="AF184" s="411">
        <f t="shared" ref="AF184" si="506">AF183</f>
        <v>0</v>
      </c>
      <c r="AG184" s="411">
        <f t="shared" ref="AG184" si="507">AG183</f>
        <v>0</v>
      </c>
      <c r="AH184" s="411">
        <f t="shared" ref="AH184" si="508">AH183</f>
        <v>0</v>
      </c>
      <c r="AI184" s="411">
        <f t="shared" ref="AI184" si="509">AI183</f>
        <v>0</v>
      </c>
      <c r="AJ184" s="411">
        <f t="shared" ref="AJ184" si="510">AJ183</f>
        <v>0</v>
      </c>
      <c r="AK184" s="411">
        <f t="shared" ref="AK184" si="511">AK183</f>
        <v>0</v>
      </c>
      <c r="AL184" s="411">
        <f t="shared" ref="AL184" si="512">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3">Z186</f>
        <v>0</v>
      </c>
      <c r="AA187" s="411">
        <f t="shared" ref="AA187" si="514">AA186</f>
        <v>0</v>
      </c>
      <c r="AB187" s="411">
        <f t="shared" ref="AB187" si="515">AB186</f>
        <v>0</v>
      </c>
      <c r="AC187" s="411">
        <f t="shared" ref="AC187" si="516">AC186</f>
        <v>0</v>
      </c>
      <c r="AD187" s="411">
        <f t="shared" ref="AD187" si="517">AD186</f>
        <v>0</v>
      </c>
      <c r="AE187" s="411">
        <f t="shared" ref="AE187" si="518">AE186</f>
        <v>0</v>
      </c>
      <c r="AF187" s="411">
        <f t="shared" ref="AF187" si="519">AF186</f>
        <v>0</v>
      </c>
      <c r="AG187" s="411">
        <f t="shared" ref="AG187" si="520">AG186</f>
        <v>0</v>
      </c>
      <c r="AH187" s="411">
        <f t="shared" ref="AH187" si="521">AH186</f>
        <v>0</v>
      </c>
      <c r="AI187" s="411">
        <f t="shared" ref="AI187" si="522">AI186</f>
        <v>0</v>
      </c>
      <c r="AJ187" s="411">
        <f t="shared" ref="AJ187" si="523">AJ186</f>
        <v>0</v>
      </c>
      <c r="AK187" s="411">
        <f t="shared" ref="AK187" si="524">AK186</f>
        <v>0</v>
      </c>
      <c r="AL187" s="411">
        <f t="shared" ref="AL187" si="525">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6">Z189</f>
        <v>0</v>
      </c>
      <c r="AA190" s="411">
        <f t="shared" ref="AA190" si="527">AA189</f>
        <v>0</v>
      </c>
      <c r="AB190" s="411">
        <f t="shared" ref="AB190" si="528">AB189</f>
        <v>0</v>
      </c>
      <c r="AC190" s="411">
        <f t="shared" ref="AC190" si="529">AC189</f>
        <v>0</v>
      </c>
      <c r="AD190" s="411">
        <f t="shared" ref="AD190" si="530">AD189</f>
        <v>0</v>
      </c>
      <c r="AE190" s="411">
        <f t="shared" ref="AE190" si="531">AE189</f>
        <v>0</v>
      </c>
      <c r="AF190" s="411">
        <f t="shared" ref="AF190" si="532">AF189</f>
        <v>0</v>
      </c>
      <c r="AG190" s="411">
        <f t="shared" ref="AG190" si="533">AG189</f>
        <v>0</v>
      </c>
      <c r="AH190" s="411">
        <f t="shared" ref="AH190" si="534">AH189</f>
        <v>0</v>
      </c>
      <c r="AI190" s="411">
        <f t="shared" ref="AI190" si="535">AI189</f>
        <v>0</v>
      </c>
      <c r="AJ190" s="411">
        <f t="shared" ref="AJ190" si="536">AJ189</f>
        <v>0</v>
      </c>
      <c r="AK190" s="411">
        <f t="shared" ref="AK190" si="537">AK189</f>
        <v>0</v>
      </c>
      <c r="AL190" s="411">
        <f t="shared" ref="AL190" si="538">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39">Z192</f>
        <v>0</v>
      </c>
      <c r="AA193" s="411">
        <f t="shared" ref="AA193" si="540">AA192</f>
        <v>0</v>
      </c>
      <c r="AB193" s="411">
        <f t="shared" ref="AB193" si="541">AB192</f>
        <v>0</v>
      </c>
      <c r="AC193" s="411">
        <f t="shared" ref="AC193" si="542">AC192</f>
        <v>0</v>
      </c>
      <c r="AD193" s="411">
        <f t="shared" ref="AD193" si="543">AD192</f>
        <v>0</v>
      </c>
      <c r="AE193" s="411">
        <f t="shared" ref="AE193" si="544">AE192</f>
        <v>0</v>
      </c>
      <c r="AF193" s="411">
        <f t="shared" ref="AF193" si="545">AF192</f>
        <v>0</v>
      </c>
      <c r="AG193" s="411">
        <f t="shared" ref="AG193" si="546">AG192</f>
        <v>0</v>
      </c>
      <c r="AH193" s="411">
        <f t="shared" ref="AH193" si="547">AH192</f>
        <v>0</v>
      </c>
      <c r="AI193" s="411">
        <f t="shared" ref="AI193" si="548">AI192</f>
        <v>0</v>
      </c>
      <c r="AJ193" s="411">
        <f t="shared" ref="AJ193" si="549">AJ192</f>
        <v>0</v>
      </c>
      <c r="AK193" s="411">
        <f t="shared" ref="AK193" si="550">AK192</f>
        <v>0</v>
      </c>
      <c r="AL193" s="411">
        <f t="shared" ref="AL193" si="551">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14906453</v>
      </c>
      <c r="E195" s="329">
        <f t="shared" ref="E195:M195" si="552">SUM(E38:E193)</f>
        <v>14855158</v>
      </c>
      <c r="F195" s="329">
        <f t="shared" si="552"/>
        <v>14852114</v>
      </c>
      <c r="G195" s="329">
        <f t="shared" si="552"/>
        <v>14848293</v>
      </c>
      <c r="H195" s="329">
        <f t="shared" si="552"/>
        <v>14834037</v>
      </c>
      <c r="I195" s="329">
        <f t="shared" si="552"/>
        <v>14664748</v>
      </c>
      <c r="J195" s="329">
        <f t="shared" si="552"/>
        <v>14661627</v>
      </c>
      <c r="K195" s="329">
        <f t="shared" si="552"/>
        <v>14660410</v>
      </c>
      <c r="L195" s="329">
        <f t="shared" si="552"/>
        <v>14563489</v>
      </c>
      <c r="M195" s="329">
        <f t="shared" si="552"/>
        <v>13389165</v>
      </c>
      <c r="N195" s="329"/>
      <c r="O195" s="329">
        <f>SUM(O38:O193)</f>
        <v>2741</v>
      </c>
      <c r="P195" s="329">
        <f t="shared" ref="P195:X195" si="553">SUM(P38:P193)</f>
        <v>2738</v>
      </c>
      <c r="Q195" s="329">
        <f t="shared" si="553"/>
        <v>2738</v>
      </c>
      <c r="R195" s="329">
        <f t="shared" si="553"/>
        <v>2736</v>
      </c>
      <c r="S195" s="329">
        <f t="shared" si="553"/>
        <v>2742</v>
      </c>
      <c r="T195" s="329">
        <f t="shared" si="553"/>
        <v>2698</v>
      </c>
      <c r="U195" s="329">
        <f t="shared" si="553"/>
        <v>2698</v>
      </c>
      <c r="V195" s="329">
        <f t="shared" si="553"/>
        <v>2698</v>
      </c>
      <c r="W195" s="329">
        <f t="shared" si="553"/>
        <v>2676</v>
      </c>
      <c r="X195" s="329">
        <f t="shared" si="553"/>
        <v>2458</v>
      </c>
      <c r="Y195" s="329">
        <f>IF(Y36="kWh",SUMPRODUCT(D38:D193,Y38:Y193))</f>
        <v>3778484</v>
      </c>
      <c r="Z195" s="329">
        <f>IF(Z36="kWh",SUMPRODUCT(D38:D193,Z38:Z193))</f>
        <v>3950226.2346791392</v>
      </c>
      <c r="AA195" s="329">
        <f>IF(AA36="kw",SUMPRODUCT(N38:N193,O38:O193,AA38:AA193),SUMPRODUCT(D38:D193,AA38:AA193))</f>
        <v>14516.081834146527</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11561620</v>
      </c>
      <c r="Z196" s="392">
        <f>HLOOKUP(Z35,'2. LRAMVA Threshold'!$B$42:$Q$53,7,FALSE)</f>
        <v>3628918</v>
      </c>
      <c r="AA196" s="392">
        <f>HLOOKUP(AA35,'2. LRAMVA Threshold'!$B$42:$Q$53,7,FALSE)</f>
        <v>21680</v>
      </c>
      <c r="AB196" s="392">
        <f>HLOOKUP(AB35,'2. LRAMVA Threshold'!$B$42:$Q$53,7,FALSE)</f>
        <v>65793</v>
      </c>
      <c r="AC196" s="392">
        <f>HLOOKUP(AC35,'2. LRAMVA Threshold'!$B$42:$Q$53,7,FALSE)</f>
        <v>270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1.6299999999999999E-2</v>
      </c>
      <c r="Z198" s="341">
        <f>HLOOKUP(Z$35,'3.  Distribution Rates'!$C$122:$P$133,7,FALSE)</f>
        <v>1.34E-2</v>
      </c>
      <c r="AA198" s="341">
        <f>HLOOKUP(AA$35,'3.  Distribution Rates'!$C$122:$P$133,7,FALSE)</f>
        <v>2.8824999999999998</v>
      </c>
      <c r="AB198" s="341">
        <f>HLOOKUP(AB$35,'3.  Distribution Rates'!$C$122:$P$133,7,FALSE)</f>
        <v>1.55E-2</v>
      </c>
      <c r="AC198" s="341">
        <f>HLOOKUP(AC$35,'3.  Distribution Rates'!$C$122:$P$133,7,FALSE)</f>
        <v>4.3413000000000004</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901" t="s">
        <v>705</v>
      </c>
      <c r="Z199" s="901"/>
      <c r="AA199" s="901"/>
      <c r="AB199" s="901"/>
      <c r="AC199" s="901"/>
      <c r="AD199" s="378"/>
      <c r="AE199" s="378"/>
      <c r="AF199" s="378"/>
      <c r="AG199" s="378"/>
      <c r="AH199" s="378"/>
      <c r="AI199" s="378"/>
      <c r="AJ199" s="378"/>
      <c r="AK199" s="378"/>
      <c r="AL199" s="378"/>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901"/>
      <c r="Z200" s="901"/>
      <c r="AA200" s="901"/>
      <c r="AB200" s="901"/>
      <c r="AC200" s="901"/>
      <c r="AD200" s="378"/>
      <c r="AE200" s="378"/>
      <c r="AF200" s="378"/>
      <c r="AG200" s="378"/>
      <c r="AH200" s="378"/>
      <c r="AI200" s="378"/>
      <c r="AJ200" s="378"/>
      <c r="AK200" s="378"/>
      <c r="AL200" s="378"/>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25924.403209577471</v>
      </c>
      <c r="Z201" s="378">
        <f>'4.  2011-2014 LRAM'!Z396*Z198</f>
        <v>13344.348768972071</v>
      </c>
      <c r="AA201" s="378">
        <f>'4.  2011-2014 LRAM'!AA396*AA198</f>
        <v>48647.791047506449</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87916.543026055995</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53168.378384939009</v>
      </c>
      <c r="Z202" s="378">
        <f>'4.  2011-2014 LRAM'!Z526*Z198</f>
        <v>13854.949824019548</v>
      </c>
      <c r="AA202" s="378">
        <f>'4.  2011-2014 LRAM'!AA526*AA198</f>
        <v>23555.333448299327</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90578.661657257879</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61589.289199999992</v>
      </c>
      <c r="Z203" s="378">
        <f>Z195*Z198</f>
        <v>52933.031544700469</v>
      </c>
      <c r="AA203" s="378">
        <f>AA195*AA198</f>
        <v>41842.605886927362</v>
      </c>
      <c r="AB203" s="378">
        <f t="shared" ref="AB203:AL203" si="554">AB195*AB198</f>
        <v>0</v>
      </c>
      <c r="AC203" s="378">
        <f t="shared" si="554"/>
        <v>0</v>
      </c>
      <c r="AD203" s="378">
        <f t="shared" si="554"/>
        <v>0</v>
      </c>
      <c r="AE203" s="378">
        <f t="shared" si="554"/>
        <v>0</v>
      </c>
      <c r="AF203" s="378">
        <f t="shared" si="554"/>
        <v>0</v>
      </c>
      <c r="AG203" s="378">
        <f t="shared" si="554"/>
        <v>0</v>
      </c>
      <c r="AH203" s="378">
        <f t="shared" si="554"/>
        <v>0</v>
      </c>
      <c r="AI203" s="378">
        <f t="shared" si="554"/>
        <v>0</v>
      </c>
      <c r="AJ203" s="378">
        <f t="shared" si="554"/>
        <v>0</v>
      </c>
      <c r="AK203" s="378">
        <f t="shared" si="554"/>
        <v>0</v>
      </c>
      <c r="AL203" s="378">
        <f t="shared" si="554"/>
        <v>0</v>
      </c>
      <c r="AM203" s="629">
        <f>SUM(Y203:AL203)</f>
        <v>156364.92663162784</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140682.07079451648</v>
      </c>
      <c r="Z204" s="346">
        <f>SUM(Z199:Z203)</f>
        <v>80132.330137692086</v>
      </c>
      <c r="AA204" s="346">
        <f t="shared" ref="AA204:AE204" si="555">SUM(AA199:AA203)</f>
        <v>114045.73038273313</v>
      </c>
      <c r="AB204" s="346">
        <f t="shared" si="555"/>
        <v>0</v>
      </c>
      <c r="AC204" s="346">
        <f t="shared" si="555"/>
        <v>0</v>
      </c>
      <c r="AD204" s="346">
        <f t="shared" si="555"/>
        <v>0</v>
      </c>
      <c r="AE204" s="346">
        <f t="shared" si="555"/>
        <v>0</v>
      </c>
      <c r="AF204" s="346">
        <f>SUM(AF199:AF203)</f>
        <v>0</v>
      </c>
      <c r="AG204" s="346">
        <f>SUM(AG199:AG203)</f>
        <v>0</v>
      </c>
      <c r="AH204" s="346">
        <f t="shared" ref="AH204:AL204" si="556">SUM(AH199:AH203)</f>
        <v>0</v>
      </c>
      <c r="AI204" s="346">
        <f t="shared" si="556"/>
        <v>0</v>
      </c>
      <c r="AJ204" s="346">
        <f t="shared" si="556"/>
        <v>0</v>
      </c>
      <c r="AK204" s="346">
        <f t="shared" si="556"/>
        <v>0</v>
      </c>
      <c r="AL204" s="346">
        <f t="shared" si="556"/>
        <v>0</v>
      </c>
      <c r="AM204" s="407">
        <f>SUM(AM199:AM203)</f>
        <v>334860.13131494168</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188454.40599999999</v>
      </c>
      <c r="Z205" s="347">
        <f t="shared" ref="Z205:AE205" si="557">Z196*Z198</f>
        <v>48627.501199999999</v>
      </c>
      <c r="AA205" s="347">
        <f t="shared" si="557"/>
        <v>62492.6</v>
      </c>
      <c r="AB205" s="347">
        <f t="shared" si="557"/>
        <v>1019.7915</v>
      </c>
      <c r="AC205" s="347">
        <f t="shared" si="557"/>
        <v>1172.1510000000001</v>
      </c>
      <c r="AD205" s="347">
        <f t="shared" si="557"/>
        <v>0</v>
      </c>
      <c r="AE205" s="347">
        <f t="shared" si="557"/>
        <v>0</v>
      </c>
      <c r="AF205" s="347">
        <f>AF196*AF198</f>
        <v>0</v>
      </c>
      <c r="AG205" s="347">
        <f t="shared" ref="AG205:AL205" si="558">AG196*AG198</f>
        <v>0</v>
      </c>
      <c r="AH205" s="347">
        <f t="shared" si="558"/>
        <v>0</v>
      </c>
      <c r="AI205" s="347">
        <f t="shared" si="558"/>
        <v>0</v>
      </c>
      <c r="AJ205" s="347">
        <f t="shared" si="558"/>
        <v>0</v>
      </c>
      <c r="AK205" s="347">
        <f t="shared" si="558"/>
        <v>0</v>
      </c>
      <c r="AL205" s="347">
        <f t="shared" si="558"/>
        <v>0</v>
      </c>
      <c r="AM205" s="407">
        <f>SUM(Y205:AL205)</f>
        <v>301766.4497</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33093.681614941685</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3727189</v>
      </c>
      <c r="Z208" s="291">
        <f>SUMPRODUCT(E38:E193,Z38:Z193)</f>
        <v>3950226.2346791392</v>
      </c>
      <c r="AA208" s="291">
        <f>IF(AA36="kw",SUMPRODUCT(N38:N193,P38:P193,AA38:AA193),SUMPRODUCT(E38:E193,AA38:AA193))</f>
        <v>14516.081834146527</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3724143</v>
      </c>
      <c r="Z209" s="291">
        <f>SUMPRODUCT(F38:F193,Z38:Z193)</f>
        <v>3929551.113205635</v>
      </c>
      <c r="AA209" s="291">
        <f>IF(AA36="kw",SUMPRODUCT(N38:N193,Q38:Q193,AA38:AA193),SUMPRODUCT(F38:F193,AA38:AA193))</f>
        <v>14613.932273029895</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3722150</v>
      </c>
      <c r="Z210" s="291">
        <f>SUMPRODUCT(G38:G193,Z38:Z193)</f>
        <v>3923569.1581802545</v>
      </c>
      <c r="AA210" s="291">
        <f>IF(AA36="kw",SUMPRODUCT(N38:N193,R38:R193,AA38:AA193),SUMPRODUCT(G38:G193,AA38:AA193))</f>
        <v>14626.432931495445</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3707894</v>
      </c>
      <c r="Z211" s="291">
        <f>SUMPRODUCT(H38:H193,Z38:Z193)</f>
        <v>3923569.1581802545</v>
      </c>
      <c r="AA211" s="291">
        <f>IF(AA36="kw",SUMPRODUCT(N38:N193,S38:S193,AA38:AA193),SUMPRODUCT(H38:H193,AA38:AA193))</f>
        <v>14722.432931495445</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3692022</v>
      </c>
      <c r="Z212" s="326">
        <f>SUMPRODUCT(I38:I193,Z38:Z193)</f>
        <v>3862375.6112646693</v>
      </c>
      <c r="AA212" s="326">
        <f>IF(AA36="kw",SUMPRODUCT(N38:N193,T38:T193,AA38:AA193),SUMPRODUCT(I38:I193,AA38:AA193))</f>
        <v>14409.586178637795</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587</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527</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92" t="s">
        <v>211</v>
      </c>
      <c r="C217" s="894" t="s">
        <v>33</v>
      </c>
      <c r="D217" s="284" t="s">
        <v>422</v>
      </c>
      <c r="E217" s="896" t="s">
        <v>209</v>
      </c>
      <c r="F217" s="897"/>
      <c r="G217" s="897"/>
      <c r="H217" s="897"/>
      <c r="I217" s="897"/>
      <c r="J217" s="897"/>
      <c r="K217" s="897"/>
      <c r="L217" s="897"/>
      <c r="M217" s="898"/>
      <c r="N217" s="899" t="s">
        <v>213</v>
      </c>
      <c r="O217" s="284" t="s">
        <v>423</v>
      </c>
      <c r="P217" s="896" t="s">
        <v>212</v>
      </c>
      <c r="Q217" s="897"/>
      <c r="R217" s="897"/>
      <c r="S217" s="897"/>
      <c r="T217" s="897"/>
      <c r="U217" s="897"/>
      <c r="V217" s="897"/>
      <c r="W217" s="897"/>
      <c r="X217" s="898"/>
      <c r="Y217" s="889" t="s">
        <v>243</v>
      </c>
      <c r="Z217" s="890"/>
      <c r="AA217" s="890"/>
      <c r="AB217" s="890"/>
      <c r="AC217" s="890"/>
      <c r="AD217" s="890"/>
      <c r="AE217" s="890"/>
      <c r="AF217" s="890"/>
      <c r="AG217" s="890"/>
      <c r="AH217" s="890"/>
      <c r="AI217" s="890"/>
      <c r="AJ217" s="890"/>
      <c r="AK217" s="890"/>
      <c r="AL217" s="890"/>
      <c r="AM217" s="891"/>
    </row>
    <row r="218" spans="1:39" ht="60.75" customHeight="1">
      <c r="B218" s="893"/>
      <c r="C218" s="895"/>
      <c r="D218" s="285">
        <v>2016</v>
      </c>
      <c r="E218" s="285">
        <v>2017</v>
      </c>
      <c r="F218" s="285">
        <v>2018</v>
      </c>
      <c r="G218" s="285">
        <v>2019</v>
      </c>
      <c r="H218" s="285">
        <v>2020</v>
      </c>
      <c r="I218" s="285">
        <v>2021</v>
      </c>
      <c r="J218" s="285">
        <v>2022</v>
      </c>
      <c r="K218" s="285">
        <v>2023</v>
      </c>
      <c r="L218" s="285">
        <v>2024</v>
      </c>
      <c r="M218" s="285">
        <v>2025</v>
      </c>
      <c r="N218" s="90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GS&gt;50kW</v>
      </c>
      <c r="AB218" s="285" t="str">
        <f>'1.  LRAMVA Summary'!G52</f>
        <v>Unmetered Scattered Load</v>
      </c>
      <c r="AC218" s="285" t="str">
        <f>'1.  LRAMVA Summary'!H52</f>
        <v>Streetlighting</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kWh</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9">Z221</f>
        <v>0</v>
      </c>
      <c r="AA222" s="411">
        <f t="shared" ref="AA222" si="560">AA221</f>
        <v>0</v>
      </c>
      <c r="AB222" s="411">
        <f t="shared" ref="AB222" si="561">AB221</f>
        <v>0</v>
      </c>
      <c r="AC222" s="411">
        <f t="shared" ref="AC222" si="562">AC221</f>
        <v>0</v>
      </c>
      <c r="AD222" s="411">
        <f t="shared" ref="AD222" si="563">AD221</f>
        <v>0</v>
      </c>
      <c r="AE222" s="411">
        <f t="shared" ref="AE222" si="564">AE221</f>
        <v>0</v>
      </c>
      <c r="AF222" s="411">
        <f t="shared" ref="AF222" si="565">AF221</f>
        <v>0</v>
      </c>
      <c r="AG222" s="411">
        <f t="shared" ref="AG222" si="566">AG221</f>
        <v>0</v>
      </c>
      <c r="AH222" s="411">
        <f t="shared" ref="AH222" si="567">AH221</f>
        <v>0</v>
      </c>
      <c r="AI222" s="411">
        <f t="shared" ref="AI222" si="568">AI221</f>
        <v>0</v>
      </c>
      <c r="AJ222" s="411">
        <f t="shared" ref="AJ222" si="569">AJ221</f>
        <v>0</v>
      </c>
      <c r="AK222" s="411">
        <f t="shared" ref="AK222" si="570">AK221</f>
        <v>0</v>
      </c>
      <c r="AL222" s="411">
        <f t="shared" ref="AL222" si="571">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2">Z224</f>
        <v>0</v>
      </c>
      <c r="AA225" s="411">
        <f t="shared" ref="AA225" si="573">AA224</f>
        <v>0</v>
      </c>
      <c r="AB225" s="411">
        <f t="shared" ref="AB225" si="574">AB224</f>
        <v>0</v>
      </c>
      <c r="AC225" s="411">
        <f t="shared" ref="AC225" si="575">AC224</f>
        <v>0</v>
      </c>
      <c r="AD225" s="411">
        <f t="shared" ref="AD225" si="576">AD224</f>
        <v>0</v>
      </c>
      <c r="AE225" s="411">
        <f t="shared" ref="AE225" si="577">AE224</f>
        <v>0</v>
      </c>
      <c r="AF225" s="411">
        <f t="shared" ref="AF225" si="578">AF224</f>
        <v>0</v>
      </c>
      <c r="AG225" s="411">
        <f t="shared" ref="AG225" si="579">AG224</f>
        <v>0</v>
      </c>
      <c r="AH225" s="411">
        <f t="shared" ref="AH225" si="580">AH224</f>
        <v>0</v>
      </c>
      <c r="AI225" s="411">
        <f t="shared" ref="AI225" si="581">AI224</f>
        <v>0</v>
      </c>
      <c r="AJ225" s="411">
        <f t="shared" ref="AJ225" si="582">AJ224</f>
        <v>0</v>
      </c>
      <c r="AK225" s="411">
        <f t="shared" ref="AK225" si="583">AK224</f>
        <v>0</v>
      </c>
      <c r="AL225" s="411">
        <f t="shared" ref="AL225" si="584">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5">Z227</f>
        <v>0</v>
      </c>
      <c r="AA228" s="411">
        <f t="shared" ref="AA228" si="586">AA227</f>
        <v>0</v>
      </c>
      <c r="AB228" s="411">
        <f t="shared" ref="AB228" si="587">AB227</f>
        <v>0</v>
      </c>
      <c r="AC228" s="411">
        <f t="shared" ref="AC228" si="588">AC227</f>
        <v>0</v>
      </c>
      <c r="AD228" s="411">
        <f t="shared" ref="AD228" si="589">AD227</f>
        <v>0</v>
      </c>
      <c r="AE228" s="411">
        <f t="shared" ref="AE228" si="590">AE227</f>
        <v>0</v>
      </c>
      <c r="AF228" s="411">
        <f t="shared" ref="AF228" si="591">AF227</f>
        <v>0</v>
      </c>
      <c r="AG228" s="411">
        <f t="shared" ref="AG228" si="592">AG227</f>
        <v>0</v>
      </c>
      <c r="AH228" s="411">
        <f t="shared" ref="AH228" si="593">AH227</f>
        <v>0</v>
      </c>
      <c r="AI228" s="411">
        <f t="shared" ref="AI228" si="594">AI227</f>
        <v>0</v>
      </c>
      <c r="AJ228" s="411">
        <f t="shared" ref="AJ228" si="595">AJ227</f>
        <v>0</v>
      </c>
      <c r="AK228" s="411">
        <f t="shared" ref="AK228" si="596">AK227</f>
        <v>0</v>
      </c>
      <c r="AL228" s="411">
        <f t="shared" ref="AL228" si="597">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680</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8">Z230</f>
        <v>0</v>
      </c>
      <c r="AA231" s="411">
        <f t="shared" ref="AA231" si="599">AA230</f>
        <v>0</v>
      </c>
      <c r="AB231" s="411">
        <f t="shared" ref="AB231" si="600">AB230</f>
        <v>0</v>
      </c>
      <c r="AC231" s="411">
        <f t="shared" ref="AC231" si="601">AC230</f>
        <v>0</v>
      </c>
      <c r="AD231" s="411">
        <f t="shared" ref="AD231" si="602">AD230</f>
        <v>0</v>
      </c>
      <c r="AE231" s="411">
        <f t="shared" ref="AE231" si="603">AE230</f>
        <v>0</v>
      </c>
      <c r="AF231" s="411">
        <f t="shared" ref="AF231" si="604">AF230</f>
        <v>0</v>
      </c>
      <c r="AG231" s="411">
        <f t="shared" ref="AG231" si="605">AG230</f>
        <v>0</v>
      </c>
      <c r="AH231" s="411">
        <f t="shared" ref="AH231" si="606">AH230</f>
        <v>0</v>
      </c>
      <c r="AI231" s="411">
        <f t="shared" ref="AI231" si="607">AI230</f>
        <v>0</v>
      </c>
      <c r="AJ231" s="411">
        <f t="shared" ref="AJ231" si="608">AJ230</f>
        <v>0</v>
      </c>
      <c r="AK231" s="411">
        <f t="shared" ref="AK231" si="609">AK230</f>
        <v>0</v>
      </c>
      <c r="AL231" s="411">
        <f t="shared" ref="AL231" si="610">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1">Z233</f>
        <v>0</v>
      </c>
      <c r="AA234" s="411">
        <f t="shared" ref="AA234" si="612">AA233</f>
        <v>0</v>
      </c>
      <c r="AB234" s="411">
        <f t="shared" ref="AB234" si="613">AB233</f>
        <v>0</v>
      </c>
      <c r="AC234" s="411">
        <f t="shared" ref="AC234" si="614">AC233</f>
        <v>0</v>
      </c>
      <c r="AD234" s="411">
        <f t="shared" ref="AD234" si="615">AD233</f>
        <v>0</v>
      </c>
      <c r="AE234" s="411">
        <f t="shared" ref="AE234" si="616">AE233</f>
        <v>0</v>
      </c>
      <c r="AF234" s="411">
        <f t="shared" ref="AF234" si="617">AF233</f>
        <v>0</v>
      </c>
      <c r="AG234" s="411">
        <f t="shared" ref="AG234" si="618">AG233</f>
        <v>0</v>
      </c>
      <c r="AH234" s="411">
        <f t="shared" ref="AH234" si="619">AH233</f>
        <v>0</v>
      </c>
      <c r="AI234" s="411">
        <f t="shared" ref="AI234" si="620">AI233</f>
        <v>0</v>
      </c>
      <c r="AJ234" s="411">
        <f t="shared" ref="AJ234" si="621">AJ233</f>
        <v>0</v>
      </c>
      <c r="AK234" s="411">
        <f t="shared" ref="AK234" si="622">AK233</f>
        <v>0</v>
      </c>
      <c r="AL234" s="411">
        <f t="shared" ref="AL234" si="623">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4">Z237</f>
        <v>0</v>
      </c>
      <c r="AA238" s="411">
        <f t="shared" ref="AA238" si="625">AA237</f>
        <v>0</v>
      </c>
      <c r="AB238" s="411">
        <f t="shared" ref="AB238" si="626">AB237</f>
        <v>0</v>
      </c>
      <c r="AC238" s="411">
        <f t="shared" ref="AC238" si="627">AC237</f>
        <v>0</v>
      </c>
      <c r="AD238" s="411">
        <f t="shared" ref="AD238" si="628">AD237</f>
        <v>0</v>
      </c>
      <c r="AE238" s="411">
        <f t="shared" ref="AE238" si="629">AE237</f>
        <v>0</v>
      </c>
      <c r="AF238" s="411">
        <f t="shared" ref="AF238" si="630">AF237</f>
        <v>0</v>
      </c>
      <c r="AG238" s="411">
        <f t="shared" ref="AG238" si="631">AG237</f>
        <v>0</v>
      </c>
      <c r="AH238" s="411">
        <f t="shared" ref="AH238" si="632">AH237</f>
        <v>0</v>
      </c>
      <c r="AI238" s="411">
        <f t="shared" ref="AI238" si="633">AI237</f>
        <v>0</v>
      </c>
      <c r="AJ238" s="411">
        <f t="shared" ref="AJ238" si="634">AJ237</f>
        <v>0</v>
      </c>
      <c r="AK238" s="411">
        <f t="shared" ref="AK238" si="635">AK237</f>
        <v>0</v>
      </c>
      <c r="AL238" s="411">
        <f t="shared" ref="AL238" si="636">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7">Z240</f>
        <v>0</v>
      </c>
      <c r="AA241" s="411">
        <f t="shared" ref="AA241" si="638">AA240</f>
        <v>0</v>
      </c>
      <c r="AB241" s="411">
        <f t="shared" ref="AB241" si="639">AB240</f>
        <v>0</v>
      </c>
      <c r="AC241" s="411">
        <f t="shared" ref="AC241" si="640">AC240</f>
        <v>0</v>
      </c>
      <c r="AD241" s="411">
        <f t="shared" ref="AD241" si="641">AD240</f>
        <v>0</v>
      </c>
      <c r="AE241" s="411">
        <f t="shared" ref="AE241" si="642">AE240</f>
        <v>0</v>
      </c>
      <c r="AF241" s="411">
        <f t="shared" ref="AF241" si="643">AF240</f>
        <v>0</v>
      </c>
      <c r="AG241" s="411">
        <f t="shared" ref="AG241" si="644">AG240</f>
        <v>0</v>
      </c>
      <c r="AH241" s="411">
        <f t="shared" ref="AH241" si="645">AH240</f>
        <v>0</v>
      </c>
      <c r="AI241" s="411">
        <f t="shared" ref="AI241" si="646">AI240</f>
        <v>0</v>
      </c>
      <c r="AJ241" s="411">
        <f t="shared" ref="AJ241" si="647">AJ240</f>
        <v>0</v>
      </c>
      <c r="AK241" s="411">
        <f t="shared" ref="AK241" si="648">AK240</f>
        <v>0</v>
      </c>
      <c r="AL241" s="411">
        <f t="shared" ref="AL241" si="649">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0">Z243</f>
        <v>0</v>
      </c>
      <c r="AA244" s="411">
        <f t="shared" ref="AA244" si="651">AA243</f>
        <v>0</v>
      </c>
      <c r="AB244" s="411">
        <f t="shared" ref="AB244" si="652">AB243</f>
        <v>0</v>
      </c>
      <c r="AC244" s="411">
        <f t="shared" ref="AC244" si="653">AC243</f>
        <v>0</v>
      </c>
      <c r="AD244" s="411">
        <f t="shared" ref="AD244" si="654">AD243</f>
        <v>0</v>
      </c>
      <c r="AE244" s="411">
        <f t="shared" ref="AE244" si="655">AE243</f>
        <v>0</v>
      </c>
      <c r="AF244" s="411">
        <f t="shared" ref="AF244" si="656">AF243</f>
        <v>0</v>
      </c>
      <c r="AG244" s="411">
        <f t="shared" ref="AG244" si="657">AG243</f>
        <v>0</v>
      </c>
      <c r="AH244" s="411">
        <f t="shared" ref="AH244" si="658">AH243</f>
        <v>0</v>
      </c>
      <c r="AI244" s="411">
        <f t="shared" ref="AI244" si="659">AI243</f>
        <v>0</v>
      </c>
      <c r="AJ244" s="411">
        <f t="shared" ref="AJ244" si="660">AJ243</f>
        <v>0</v>
      </c>
      <c r="AK244" s="411">
        <f t="shared" ref="AK244" si="661">AK243</f>
        <v>0</v>
      </c>
      <c r="AL244" s="411">
        <f t="shared" ref="AL244" si="662">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3">Z246</f>
        <v>0</v>
      </c>
      <c r="AA247" s="411">
        <f t="shared" ref="AA247" si="664">AA246</f>
        <v>0</v>
      </c>
      <c r="AB247" s="411">
        <f t="shared" ref="AB247" si="665">AB246</f>
        <v>0</v>
      </c>
      <c r="AC247" s="411">
        <f t="shared" ref="AC247" si="666">AC246</f>
        <v>0</v>
      </c>
      <c r="AD247" s="411">
        <f t="shared" ref="AD247" si="667">AD246</f>
        <v>0</v>
      </c>
      <c r="AE247" s="411">
        <f t="shared" ref="AE247" si="668">AE246</f>
        <v>0</v>
      </c>
      <c r="AF247" s="411">
        <f t="shared" ref="AF247" si="669">AF246</f>
        <v>0</v>
      </c>
      <c r="AG247" s="411">
        <f t="shared" ref="AG247" si="670">AG246</f>
        <v>0</v>
      </c>
      <c r="AH247" s="411">
        <f t="shared" ref="AH247" si="671">AH246</f>
        <v>0</v>
      </c>
      <c r="AI247" s="411">
        <f t="shared" ref="AI247" si="672">AI246</f>
        <v>0</v>
      </c>
      <c r="AJ247" s="411">
        <f t="shared" ref="AJ247" si="673">AJ246</f>
        <v>0</v>
      </c>
      <c r="AK247" s="411">
        <f t="shared" ref="AK247" si="674">AK246</f>
        <v>0</v>
      </c>
      <c r="AL247" s="411">
        <f t="shared" ref="AL247" si="675">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6">Z249</f>
        <v>0</v>
      </c>
      <c r="AA250" s="411">
        <f t="shared" ref="AA250" si="677">AA249</f>
        <v>0</v>
      </c>
      <c r="AB250" s="411">
        <f t="shared" ref="AB250" si="678">AB249</f>
        <v>0</v>
      </c>
      <c r="AC250" s="411">
        <f t="shared" ref="AC250" si="679">AC249</f>
        <v>0</v>
      </c>
      <c r="AD250" s="411">
        <f t="shared" ref="AD250" si="680">AD249</f>
        <v>0</v>
      </c>
      <c r="AE250" s="411">
        <f t="shared" ref="AE250" si="681">AE249</f>
        <v>0</v>
      </c>
      <c r="AF250" s="411">
        <f t="shared" ref="AF250" si="682">AF249</f>
        <v>0</v>
      </c>
      <c r="AG250" s="411">
        <f t="shared" ref="AG250" si="683">AG249</f>
        <v>0</v>
      </c>
      <c r="AH250" s="411">
        <f t="shared" ref="AH250" si="684">AH249</f>
        <v>0</v>
      </c>
      <c r="AI250" s="411">
        <f t="shared" ref="AI250" si="685">AI249</f>
        <v>0</v>
      </c>
      <c r="AJ250" s="411">
        <f t="shared" ref="AJ250" si="686">AJ249</f>
        <v>0</v>
      </c>
      <c r="AK250" s="411">
        <f t="shared" ref="AK250" si="687">AK249</f>
        <v>0</v>
      </c>
      <c r="AL250" s="411">
        <f t="shared" ref="AL250" si="688">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9">Z253</f>
        <v>0</v>
      </c>
      <c r="AA254" s="411">
        <f t="shared" ref="AA254" si="690">AA253</f>
        <v>0</v>
      </c>
      <c r="AB254" s="411">
        <f t="shared" ref="AB254" si="691">AB253</f>
        <v>0</v>
      </c>
      <c r="AC254" s="411">
        <f t="shared" ref="AC254" si="692">AC253</f>
        <v>0</v>
      </c>
      <c r="AD254" s="411">
        <f t="shared" ref="AD254" si="693">AD253</f>
        <v>0</v>
      </c>
      <c r="AE254" s="411">
        <f t="shared" ref="AE254" si="694">AE253</f>
        <v>0</v>
      </c>
      <c r="AF254" s="411">
        <f t="shared" ref="AF254" si="695">AF253</f>
        <v>0</v>
      </c>
      <c r="AG254" s="411">
        <f t="shared" ref="AG254" si="696">AG253</f>
        <v>0</v>
      </c>
      <c r="AH254" s="411">
        <f t="shared" ref="AH254" si="697">AH253</f>
        <v>0</v>
      </c>
      <c r="AI254" s="411">
        <f t="shared" ref="AI254" si="698">AI253</f>
        <v>0</v>
      </c>
      <c r="AJ254" s="411">
        <f t="shared" ref="AJ254" si="699">AJ253</f>
        <v>0</v>
      </c>
      <c r="AK254" s="411">
        <f t="shared" ref="AK254" si="700">AK253</f>
        <v>0</v>
      </c>
      <c r="AL254" s="411">
        <f t="shared" ref="AL254" si="701">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2">Z256</f>
        <v>0</v>
      </c>
      <c r="AA257" s="411">
        <f t="shared" ref="AA257" si="703">AA256</f>
        <v>0</v>
      </c>
      <c r="AB257" s="411">
        <f t="shared" ref="AB257" si="704">AB256</f>
        <v>0</v>
      </c>
      <c r="AC257" s="411">
        <f t="shared" ref="AC257" si="705">AC256</f>
        <v>0</v>
      </c>
      <c r="AD257" s="411">
        <f t="shared" ref="AD257" si="706">AD256</f>
        <v>0</v>
      </c>
      <c r="AE257" s="411">
        <f t="shared" ref="AE257" si="707">AE256</f>
        <v>0</v>
      </c>
      <c r="AF257" s="411">
        <f t="shared" ref="AF257" si="708">AF256</f>
        <v>0</v>
      </c>
      <c r="AG257" s="411">
        <f t="shared" ref="AG257" si="709">AG256</f>
        <v>0</v>
      </c>
      <c r="AH257" s="411">
        <f t="shared" ref="AH257" si="710">AH256</f>
        <v>0</v>
      </c>
      <c r="AI257" s="411">
        <f t="shared" ref="AI257" si="711">AI256</f>
        <v>0</v>
      </c>
      <c r="AJ257" s="411">
        <f t="shared" ref="AJ257" si="712">AJ256</f>
        <v>0</v>
      </c>
      <c r="AK257" s="411">
        <f t="shared" ref="AK257" si="713">AK256</f>
        <v>0</v>
      </c>
      <c r="AL257" s="411">
        <f t="shared" ref="AL257" si="714">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5">Z259</f>
        <v>0</v>
      </c>
      <c r="AA260" s="411">
        <f t="shared" ref="AA260" si="716">AA259</f>
        <v>0</v>
      </c>
      <c r="AB260" s="411">
        <f t="shared" ref="AB260" si="717">AB259</f>
        <v>0</v>
      </c>
      <c r="AC260" s="411">
        <f t="shared" ref="AC260" si="718">AC259</f>
        <v>0</v>
      </c>
      <c r="AD260" s="411">
        <f t="shared" ref="AD260" si="719">AD259</f>
        <v>0</v>
      </c>
      <c r="AE260" s="411">
        <f t="shared" ref="AE260" si="720">AE259</f>
        <v>0</v>
      </c>
      <c r="AF260" s="411">
        <f t="shared" ref="AF260" si="721">AF259</f>
        <v>0</v>
      </c>
      <c r="AG260" s="411">
        <f t="shared" ref="AG260" si="722">AG259</f>
        <v>0</v>
      </c>
      <c r="AH260" s="411">
        <f t="shared" ref="AH260" si="723">AH259</f>
        <v>0</v>
      </c>
      <c r="AI260" s="411">
        <f t="shared" ref="AI260" si="724">AI259</f>
        <v>0</v>
      </c>
      <c r="AJ260" s="411">
        <f t="shared" ref="AJ260" si="725">AJ259</f>
        <v>0</v>
      </c>
      <c r="AK260" s="411">
        <f t="shared" ref="AK260" si="726">AK259</f>
        <v>0</v>
      </c>
      <c r="AL260" s="411">
        <f t="shared" ref="AL260" si="727">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8">Z263</f>
        <v>0</v>
      </c>
      <c r="AA264" s="411">
        <f t="shared" ref="AA264" si="729">AA263</f>
        <v>0</v>
      </c>
      <c r="AB264" s="411">
        <f t="shared" ref="AB264" si="730">AB263</f>
        <v>0</v>
      </c>
      <c r="AC264" s="411">
        <f t="shared" ref="AC264" si="731">AC263</f>
        <v>0</v>
      </c>
      <c r="AD264" s="411">
        <f t="shared" ref="AD264" si="732">AD263</f>
        <v>0</v>
      </c>
      <c r="AE264" s="411">
        <f t="shared" ref="AE264" si="733">AE263</f>
        <v>0</v>
      </c>
      <c r="AF264" s="411">
        <f t="shared" ref="AF264" si="734">AF263</f>
        <v>0</v>
      </c>
      <c r="AG264" s="411">
        <f t="shared" ref="AG264" si="735">AG263</f>
        <v>0</v>
      </c>
      <c r="AH264" s="411">
        <f t="shared" ref="AH264" si="736">AH263</f>
        <v>0</v>
      </c>
      <c r="AI264" s="411">
        <f t="shared" ref="AI264" si="737">AI263</f>
        <v>0</v>
      </c>
      <c r="AJ264" s="411">
        <f t="shared" ref="AJ264" si="738">AJ263</f>
        <v>0</v>
      </c>
      <c r="AK264" s="411">
        <f t="shared" ref="AK264" si="739">AK263</f>
        <v>0</v>
      </c>
      <c r="AL264" s="411">
        <f t="shared" ref="AL264" si="740">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1">Z267</f>
        <v>0</v>
      </c>
      <c r="AA268" s="411">
        <f t="shared" si="741"/>
        <v>0</v>
      </c>
      <c r="AB268" s="411">
        <f t="shared" si="741"/>
        <v>0</v>
      </c>
      <c r="AC268" s="411">
        <f t="shared" si="741"/>
        <v>0</v>
      </c>
      <c r="AD268" s="411">
        <f t="shared" si="741"/>
        <v>0</v>
      </c>
      <c r="AE268" s="411">
        <f t="shared" si="741"/>
        <v>0</v>
      </c>
      <c r="AF268" s="411">
        <f t="shared" si="741"/>
        <v>0</v>
      </c>
      <c r="AG268" s="411">
        <f t="shared" si="741"/>
        <v>0</v>
      </c>
      <c r="AH268" s="411">
        <f t="shared" si="741"/>
        <v>0</v>
      </c>
      <c r="AI268" s="411">
        <f t="shared" si="741"/>
        <v>0</v>
      </c>
      <c r="AJ268" s="411">
        <f t="shared" si="741"/>
        <v>0</v>
      </c>
      <c r="AK268" s="411">
        <f t="shared" si="741"/>
        <v>0</v>
      </c>
      <c r="AL268" s="411">
        <f t="shared" si="741"/>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2">Z270</f>
        <v>0</v>
      </c>
      <c r="AA271" s="411">
        <f t="shared" si="742"/>
        <v>0</v>
      </c>
      <c r="AB271" s="411">
        <f t="shared" si="742"/>
        <v>0</v>
      </c>
      <c r="AC271" s="411">
        <f t="shared" si="742"/>
        <v>0</v>
      </c>
      <c r="AD271" s="411">
        <f t="shared" si="742"/>
        <v>0</v>
      </c>
      <c r="AE271" s="411">
        <f t="shared" si="742"/>
        <v>0</v>
      </c>
      <c r="AF271" s="411">
        <f t="shared" si="742"/>
        <v>0</v>
      </c>
      <c r="AG271" s="411">
        <f t="shared" si="742"/>
        <v>0</v>
      </c>
      <c r="AH271" s="411">
        <f t="shared" si="742"/>
        <v>0</v>
      </c>
      <c r="AI271" s="411">
        <f t="shared" si="742"/>
        <v>0</v>
      </c>
      <c r="AJ271" s="411">
        <f t="shared" si="742"/>
        <v>0</v>
      </c>
      <c r="AK271" s="411">
        <f t="shared" si="742"/>
        <v>0</v>
      </c>
      <c r="AL271" s="411">
        <f t="shared" si="742"/>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3">Z274</f>
        <v>0</v>
      </c>
      <c r="AA275" s="411">
        <f t="shared" si="743"/>
        <v>0</v>
      </c>
      <c r="AB275" s="411">
        <f t="shared" si="743"/>
        <v>0</v>
      </c>
      <c r="AC275" s="411">
        <f t="shared" si="743"/>
        <v>0</v>
      </c>
      <c r="AD275" s="411">
        <f t="shared" si="743"/>
        <v>0</v>
      </c>
      <c r="AE275" s="411">
        <f t="shared" si="743"/>
        <v>0</v>
      </c>
      <c r="AF275" s="411">
        <f t="shared" si="743"/>
        <v>0</v>
      </c>
      <c r="AG275" s="411">
        <f t="shared" si="743"/>
        <v>0</v>
      </c>
      <c r="AH275" s="411">
        <f t="shared" si="743"/>
        <v>0</v>
      </c>
      <c r="AI275" s="411">
        <f t="shared" si="743"/>
        <v>0</v>
      </c>
      <c r="AJ275" s="411">
        <f t="shared" si="743"/>
        <v>0</v>
      </c>
      <c r="AK275" s="411">
        <f t="shared" si="743"/>
        <v>0</v>
      </c>
      <c r="AL275" s="411">
        <f t="shared" si="743"/>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4">Z277</f>
        <v>0</v>
      </c>
      <c r="AA278" s="411">
        <f t="shared" si="744"/>
        <v>0</v>
      </c>
      <c r="AB278" s="411">
        <f t="shared" si="744"/>
        <v>0</v>
      </c>
      <c r="AC278" s="411">
        <f t="shared" si="744"/>
        <v>0</v>
      </c>
      <c r="AD278" s="411">
        <f t="shared" si="744"/>
        <v>0</v>
      </c>
      <c r="AE278" s="411">
        <f t="shared" si="744"/>
        <v>0</v>
      </c>
      <c r="AF278" s="411">
        <f t="shared" si="744"/>
        <v>0</v>
      </c>
      <c r="AG278" s="411">
        <f t="shared" si="744"/>
        <v>0</v>
      </c>
      <c r="AH278" s="411">
        <f t="shared" si="744"/>
        <v>0</v>
      </c>
      <c r="AI278" s="411">
        <f t="shared" si="744"/>
        <v>0</v>
      </c>
      <c r="AJ278" s="411">
        <f t="shared" si="744"/>
        <v>0</v>
      </c>
      <c r="AK278" s="411">
        <f t="shared" si="744"/>
        <v>0</v>
      </c>
      <c r="AL278" s="411">
        <f t="shared" si="744"/>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30" outlineLevel="1">
      <c r="A280" s="522">
        <v>19</v>
      </c>
      <c r="B280" s="520" t="s">
        <v>702</v>
      </c>
      <c r="C280" s="291" t="s">
        <v>25</v>
      </c>
      <c r="D280" s="295">
        <v>820</v>
      </c>
      <c r="E280" s="295">
        <f>+'7.  Persistence Report'!AW174</f>
        <v>820</v>
      </c>
      <c r="F280" s="295">
        <f>+'7.  Persistence Report'!AX174</f>
        <v>820</v>
      </c>
      <c r="G280" s="295">
        <f>+'7.  Persistence Report'!AY174</f>
        <v>820</v>
      </c>
      <c r="H280" s="295">
        <f>+'7.  Persistence Report'!AZ174</f>
        <v>820</v>
      </c>
      <c r="I280" s="295">
        <f>+'7.  Persistence Report'!BA174</f>
        <v>820</v>
      </c>
      <c r="J280" s="295">
        <f>+'7.  Persistence Report'!BB174</f>
        <v>820</v>
      </c>
      <c r="K280" s="295">
        <f>+'7.  Persistence Report'!BC174</f>
        <v>820</v>
      </c>
      <c r="L280" s="295">
        <f>+'7.  Persistence Report'!BD174</f>
        <v>820</v>
      </c>
      <c r="M280" s="295">
        <f>+'7.  Persistence Report'!BE174</f>
        <v>820</v>
      </c>
      <c r="N280" s="295">
        <v>12</v>
      </c>
      <c r="O280" s="295"/>
      <c r="P280" s="295"/>
      <c r="Q280" s="295"/>
      <c r="R280" s="295"/>
      <c r="S280" s="295"/>
      <c r="T280" s="295"/>
      <c r="U280" s="295"/>
      <c r="V280" s="295"/>
      <c r="W280" s="295"/>
      <c r="X280" s="295"/>
      <c r="Y280" s="410">
        <v>1</v>
      </c>
      <c r="Z280" s="410"/>
      <c r="AA280" s="410"/>
      <c r="AB280" s="410"/>
      <c r="AC280" s="410"/>
      <c r="AD280" s="410"/>
      <c r="AE280" s="410"/>
      <c r="AF280" s="415"/>
      <c r="AG280" s="415"/>
      <c r="AH280" s="415"/>
      <c r="AI280" s="415"/>
      <c r="AJ280" s="415"/>
      <c r="AK280" s="415"/>
      <c r="AL280" s="415"/>
      <c r="AM280" s="296">
        <f>SUM(Y280:AL280)</f>
        <v>1</v>
      </c>
    </row>
    <row r="281" spans="1:39" outlineLevel="1">
      <c r="B281" s="294" t="s">
        <v>289</v>
      </c>
      <c r="C281" s="291" t="s">
        <v>163</v>
      </c>
      <c r="D281" s="295">
        <v>0</v>
      </c>
      <c r="E281" s="295">
        <v>0</v>
      </c>
      <c r="F281" s="295">
        <v>0</v>
      </c>
      <c r="G281" s="295">
        <v>0</v>
      </c>
      <c r="H281" s="295">
        <v>0</v>
      </c>
      <c r="I281" s="295">
        <v>0</v>
      </c>
      <c r="J281" s="295">
        <v>0</v>
      </c>
      <c r="K281" s="295">
        <v>0</v>
      </c>
      <c r="L281" s="295">
        <v>0</v>
      </c>
      <c r="M281" s="295">
        <v>0</v>
      </c>
      <c r="N281" s="295">
        <f>N280</f>
        <v>12</v>
      </c>
      <c r="O281" s="295"/>
      <c r="P281" s="295"/>
      <c r="Q281" s="295"/>
      <c r="R281" s="295"/>
      <c r="S281" s="295"/>
      <c r="T281" s="295"/>
      <c r="U281" s="295"/>
      <c r="V281" s="295"/>
      <c r="W281" s="295"/>
      <c r="X281" s="295"/>
      <c r="Y281" s="411">
        <f>Y280</f>
        <v>1</v>
      </c>
      <c r="Z281" s="411">
        <f t="shared" ref="Z281:AL281" si="745">Z280</f>
        <v>0</v>
      </c>
      <c r="AA281" s="411">
        <f t="shared" si="745"/>
        <v>0</v>
      </c>
      <c r="AB281" s="411">
        <f t="shared" si="745"/>
        <v>0</v>
      </c>
      <c r="AC281" s="411">
        <f t="shared" si="745"/>
        <v>0</v>
      </c>
      <c r="AD281" s="411">
        <f t="shared" si="745"/>
        <v>0</v>
      </c>
      <c r="AE281" s="411">
        <f t="shared" si="745"/>
        <v>0</v>
      </c>
      <c r="AF281" s="411">
        <f t="shared" si="745"/>
        <v>0</v>
      </c>
      <c r="AG281" s="411">
        <f t="shared" si="745"/>
        <v>0</v>
      </c>
      <c r="AH281" s="411">
        <f t="shared" si="745"/>
        <v>0</v>
      </c>
      <c r="AI281" s="411">
        <f t="shared" si="745"/>
        <v>0</v>
      </c>
      <c r="AJ281" s="411">
        <f t="shared" si="745"/>
        <v>0</v>
      </c>
      <c r="AK281" s="411">
        <f t="shared" si="745"/>
        <v>0</v>
      </c>
      <c r="AL281" s="411">
        <f t="shared" si="745"/>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6">Y283</f>
        <v>0</v>
      </c>
      <c r="Z284" s="411">
        <f t="shared" si="746"/>
        <v>0</v>
      </c>
      <c r="AA284" s="411">
        <f t="shared" si="746"/>
        <v>0</v>
      </c>
      <c r="AB284" s="411">
        <f t="shared" si="746"/>
        <v>0</v>
      </c>
      <c r="AC284" s="411">
        <f t="shared" si="746"/>
        <v>0</v>
      </c>
      <c r="AD284" s="411">
        <f t="shared" si="746"/>
        <v>0</v>
      </c>
      <c r="AE284" s="411">
        <f t="shared" si="746"/>
        <v>0</v>
      </c>
      <c r="AF284" s="411">
        <f t="shared" si="746"/>
        <v>0</v>
      </c>
      <c r="AG284" s="411">
        <f t="shared" si="746"/>
        <v>0</v>
      </c>
      <c r="AH284" s="411">
        <f t="shared" si="746"/>
        <v>0</v>
      </c>
      <c r="AI284" s="411">
        <f t="shared" si="746"/>
        <v>0</v>
      </c>
      <c r="AJ284" s="411">
        <f t="shared" si="746"/>
        <v>0</v>
      </c>
      <c r="AK284" s="411">
        <f t="shared" si="746"/>
        <v>0</v>
      </c>
      <c r="AL284" s="411">
        <f t="shared" si="746"/>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5654091</v>
      </c>
      <c r="E288" s="295">
        <f>+'7.  Persistence Report'!AW168</f>
        <v>5654091</v>
      </c>
      <c r="F288" s="295">
        <f>+'7.  Persistence Report'!AX168</f>
        <v>5654091</v>
      </c>
      <c r="G288" s="295">
        <f>+'7.  Persistence Report'!AY168</f>
        <v>5654091</v>
      </c>
      <c r="H288" s="295">
        <f>+'7.  Persistence Report'!AZ168</f>
        <v>5654091</v>
      </c>
      <c r="I288" s="295">
        <f>+'7.  Persistence Report'!BA168</f>
        <v>5654091</v>
      </c>
      <c r="J288" s="295">
        <f>+'7.  Persistence Report'!BB168</f>
        <v>5654091</v>
      </c>
      <c r="K288" s="295">
        <f>+'7.  Persistence Report'!BC168</f>
        <v>5653430</v>
      </c>
      <c r="L288" s="295">
        <f>+'7.  Persistence Report'!BD168</f>
        <v>5653430</v>
      </c>
      <c r="M288" s="295">
        <f>+'7.  Persistence Report'!BE168</f>
        <v>5633629</v>
      </c>
      <c r="N288" s="291"/>
      <c r="O288" s="295">
        <f>+'7.  Persistence Report'!Q168</f>
        <v>366</v>
      </c>
      <c r="P288" s="295">
        <f>+'7.  Persistence Report'!R168</f>
        <v>366</v>
      </c>
      <c r="Q288" s="295">
        <f>+'7.  Persistence Report'!S168</f>
        <v>366</v>
      </c>
      <c r="R288" s="295">
        <f>+'7.  Persistence Report'!T168</f>
        <v>366</v>
      </c>
      <c r="S288" s="295">
        <f>+'7.  Persistence Report'!U168</f>
        <v>366</v>
      </c>
      <c r="T288" s="295">
        <f>+'7.  Persistence Report'!V168</f>
        <v>366</v>
      </c>
      <c r="U288" s="295">
        <f>+'7.  Persistence Report'!W168</f>
        <v>366</v>
      </c>
      <c r="V288" s="295">
        <f>+'7.  Persistence Report'!X168</f>
        <v>366</v>
      </c>
      <c r="W288" s="295">
        <f>+'7.  Persistence Report'!Y168</f>
        <v>366</v>
      </c>
      <c r="X288" s="295">
        <f>+'7.  Persistence Report'!Z168</f>
        <v>365</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295">
        <v>514682</v>
      </c>
      <c r="E289" s="295">
        <f>+'7.  Persistence Report'!AW175</f>
        <v>514682</v>
      </c>
      <c r="F289" s="295">
        <f>+'7.  Persistence Report'!AX175</f>
        <v>514682</v>
      </c>
      <c r="G289" s="295">
        <f>+'7.  Persistence Report'!AY175</f>
        <v>514682</v>
      </c>
      <c r="H289" s="295">
        <f>+'7.  Persistence Report'!AZ175</f>
        <v>514682</v>
      </c>
      <c r="I289" s="295">
        <f>+'7.  Persistence Report'!BA175</f>
        <v>514682</v>
      </c>
      <c r="J289" s="295">
        <f>+'7.  Persistence Report'!BB175</f>
        <v>514682</v>
      </c>
      <c r="K289" s="295">
        <f>+'7.  Persistence Report'!BC175</f>
        <v>514641</v>
      </c>
      <c r="L289" s="295">
        <f>+'7.  Persistence Report'!BD175</f>
        <v>514641</v>
      </c>
      <c r="M289" s="295">
        <f>+'7.  Persistence Report'!BE175</f>
        <v>515382</v>
      </c>
      <c r="N289" s="291"/>
      <c r="O289" s="295">
        <f>+'7.  Persistence Report'!Q175</f>
        <v>33</v>
      </c>
      <c r="P289" s="295">
        <f>+'7.  Persistence Report'!R175</f>
        <v>33</v>
      </c>
      <c r="Q289" s="295">
        <f>+'7.  Persistence Report'!S175</f>
        <v>33</v>
      </c>
      <c r="R289" s="295">
        <f>+'7.  Persistence Report'!T175</f>
        <v>33</v>
      </c>
      <c r="S289" s="295">
        <f>+'7.  Persistence Report'!U175</f>
        <v>33</v>
      </c>
      <c r="T289" s="295">
        <f>+'7.  Persistence Report'!V175</f>
        <v>33</v>
      </c>
      <c r="U289" s="295">
        <f>+'7.  Persistence Report'!W175</f>
        <v>33</v>
      </c>
      <c r="V289" s="295">
        <f>+'7.  Persistence Report'!X175</f>
        <v>33</v>
      </c>
      <c r="W289" s="295">
        <f>+'7.  Persistence Report'!Y175</f>
        <v>33</v>
      </c>
      <c r="X289" s="295">
        <f>+'7.  Persistence Report'!Z175</f>
        <v>33</v>
      </c>
      <c r="Y289" s="411">
        <f>Y288</f>
        <v>1</v>
      </c>
      <c r="Z289" s="411">
        <f t="shared" ref="Z289" si="747">Z288</f>
        <v>0</v>
      </c>
      <c r="AA289" s="411">
        <f t="shared" ref="AA289" si="748">AA288</f>
        <v>0</v>
      </c>
      <c r="AB289" s="411">
        <f t="shared" ref="AB289" si="749">AB288</f>
        <v>0</v>
      </c>
      <c r="AC289" s="411">
        <f t="shared" ref="AC289" si="750">AC288</f>
        <v>0</v>
      </c>
      <c r="AD289" s="411">
        <f t="shared" ref="AD289" si="751">AD288</f>
        <v>0</v>
      </c>
      <c r="AE289" s="411">
        <f t="shared" ref="AE289" si="752">AE288</f>
        <v>0</v>
      </c>
      <c r="AF289" s="411">
        <f t="shared" ref="AF289" si="753">AF288</f>
        <v>0</v>
      </c>
      <c r="AG289" s="411">
        <f t="shared" ref="AG289" si="754">AG288</f>
        <v>0</v>
      </c>
      <c r="AH289" s="411">
        <f t="shared" ref="AH289" si="755">AH288</f>
        <v>0</v>
      </c>
      <c r="AI289" s="411">
        <f t="shared" ref="AI289" si="756">AI288</f>
        <v>0</v>
      </c>
      <c r="AJ289" s="411">
        <f t="shared" ref="AJ289" si="757">AJ288</f>
        <v>0</v>
      </c>
      <c r="AK289" s="411">
        <f t="shared" ref="AK289" si="758">AK288</f>
        <v>0</v>
      </c>
      <c r="AL289" s="411">
        <f t="shared" ref="AL289" si="759">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1580253</v>
      </c>
      <c r="E291" s="295">
        <f>+'7.  Persistence Report'!AW169</f>
        <v>1580253</v>
      </c>
      <c r="F291" s="295">
        <f>+'7.  Persistence Report'!AX169</f>
        <v>1580253</v>
      </c>
      <c r="G291" s="295">
        <f>+'7.  Persistence Report'!AY169</f>
        <v>1580253</v>
      </c>
      <c r="H291" s="295">
        <f>+'7.  Persistence Report'!AZ169</f>
        <v>1580253</v>
      </c>
      <c r="I291" s="295">
        <f>+'7.  Persistence Report'!BA169</f>
        <v>1580253</v>
      </c>
      <c r="J291" s="295">
        <f>+'7.  Persistence Report'!BB169</f>
        <v>1580253</v>
      </c>
      <c r="K291" s="295">
        <f>+'7.  Persistence Report'!BC169</f>
        <v>1580253</v>
      </c>
      <c r="L291" s="295">
        <f>+'7.  Persistence Report'!BD169</f>
        <v>1580253</v>
      </c>
      <c r="M291" s="295">
        <f>+'7.  Persistence Report'!BE169</f>
        <v>1580253</v>
      </c>
      <c r="N291" s="291"/>
      <c r="O291" s="295">
        <f>+'7.  Persistence Report'!Q169</f>
        <v>472</v>
      </c>
      <c r="P291" s="295">
        <f>+'7.  Persistence Report'!R169</f>
        <v>472</v>
      </c>
      <c r="Q291" s="295">
        <f>+'7.  Persistence Report'!S169</f>
        <v>472</v>
      </c>
      <c r="R291" s="295">
        <f>+'7.  Persistence Report'!T169</f>
        <v>472</v>
      </c>
      <c r="S291" s="295">
        <f>+'7.  Persistence Report'!U169</f>
        <v>472</v>
      </c>
      <c r="T291" s="295">
        <f>+'7.  Persistence Report'!V169</f>
        <v>472</v>
      </c>
      <c r="U291" s="295">
        <f>+'7.  Persistence Report'!W169</f>
        <v>472</v>
      </c>
      <c r="V291" s="295">
        <f>+'7.  Persistence Report'!X169</f>
        <v>472</v>
      </c>
      <c r="W291" s="295">
        <f>+'7.  Persistence Report'!Y169</f>
        <v>472</v>
      </c>
      <c r="X291" s="295">
        <f>+'7.  Persistence Report'!Z169</f>
        <v>472</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v>9727</v>
      </c>
      <c r="E292" s="295">
        <f>+'7.  Persistence Report'!AW176</f>
        <v>9727</v>
      </c>
      <c r="F292" s="295">
        <f>+'7.  Persistence Report'!AX176</f>
        <v>9727</v>
      </c>
      <c r="G292" s="295">
        <f>+'7.  Persistence Report'!AY176</f>
        <v>9727</v>
      </c>
      <c r="H292" s="295">
        <f>+'7.  Persistence Report'!AZ176</f>
        <v>9727</v>
      </c>
      <c r="I292" s="295">
        <f>+'7.  Persistence Report'!BA176</f>
        <v>9727</v>
      </c>
      <c r="J292" s="295">
        <f>+'7.  Persistence Report'!BB176</f>
        <v>9727</v>
      </c>
      <c r="K292" s="295">
        <f>+'7.  Persistence Report'!BC176</f>
        <v>9727</v>
      </c>
      <c r="L292" s="295">
        <f>+'7.  Persistence Report'!BD176</f>
        <v>9727</v>
      </c>
      <c r="M292" s="295">
        <f>+'7.  Persistence Report'!BE176</f>
        <v>9727</v>
      </c>
      <c r="N292" s="291"/>
      <c r="O292" s="295">
        <f>+'7.  Persistence Report'!Q176</f>
        <v>3</v>
      </c>
      <c r="P292" s="295">
        <f>+'7.  Persistence Report'!R176</f>
        <v>3</v>
      </c>
      <c r="Q292" s="295">
        <f>+'7.  Persistence Report'!S176</f>
        <v>3</v>
      </c>
      <c r="R292" s="295">
        <f>+'7.  Persistence Report'!T176</f>
        <v>3</v>
      </c>
      <c r="S292" s="295">
        <f>+'7.  Persistence Report'!U176</f>
        <v>3</v>
      </c>
      <c r="T292" s="295">
        <f>+'7.  Persistence Report'!V176</f>
        <v>3</v>
      </c>
      <c r="U292" s="295">
        <f>+'7.  Persistence Report'!W176</f>
        <v>3</v>
      </c>
      <c r="V292" s="295">
        <f>+'7.  Persistence Report'!X176</f>
        <v>3</v>
      </c>
      <c r="W292" s="295">
        <f>+'7.  Persistence Report'!Y176</f>
        <v>3</v>
      </c>
      <c r="X292" s="295">
        <f>+'7.  Persistence Report'!Z176</f>
        <v>3</v>
      </c>
      <c r="Y292" s="411">
        <f>Y291</f>
        <v>1</v>
      </c>
      <c r="Z292" s="411">
        <f t="shared" ref="Z292" si="760">Z291</f>
        <v>0</v>
      </c>
      <c r="AA292" s="411">
        <f t="shared" ref="AA292" si="761">AA291</f>
        <v>0</v>
      </c>
      <c r="AB292" s="411">
        <f t="shared" ref="AB292" si="762">AB291</f>
        <v>0</v>
      </c>
      <c r="AC292" s="411">
        <f t="shared" ref="AC292" si="763">AC291</f>
        <v>0</v>
      </c>
      <c r="AD292" s="411">
        <f t="shared" ref="AD292" si="764">AD291</f>
        <v>0</v>
      </c>
      <c r="AE292" s="411">
        <f t="shared" ref="AE292" si="765">AE291</f>
        <v>0</v>
      </c>
      <c r="AF292" s="411">
        <f t="shared" ref="AF292" si="766">AF291</f>
        <v>0</v>
      </c>
      <c r="AG292" s="411">
        <f t="shared" ref="AG292" si="767">AG291</f>
        <v>0</v>
      </c>
      <c r="AH292" s="411">
        <f t="shared" ref="AH292" si="768">AH291</f>
        <v>0</v>
      </c>
      <c r="AI292" s="411">
        <f t="shared" ref="AI292" si="769">AI291</f>
        <v>0</v>
      </c>
      <c r="AJ292" s="411">
        <f t="shared" ref="AJ292" si="770">AJ291</f>
        <v>0</v>
      </c>
      <c r="AK292" s="411">
        <f t="shared" ref="AK292" si="771">AK291</f>
        <v>0</v>
      </c>
      <c r="AL292" s="411">
        <f t="shared" ref="AL292" si="772">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v>1</v>
      </c>
      <c r="Z294" s="410"/>
      <c r="AA294" s="410"/>
      <c r="AB294" s="410"/>
      <c r="AC294" s="410"/>
      <c r="AD294" s="410"/>
      <c r="AE294" s="410"/>
      <c r="AF294" s="410"/>
      <c r="AG294" s="410"/>
      <c r="AH294" s="410"/>
      <c r="AI294" s="410"/>
      <c r="AJ294" s="410"/>
      <c r="AK294" s="410"/>
      <c r="AL294" s="410"/>
      <c r="AM294" s="296">
        <f>SUM(Y294:AL294)</f>
        <v>1</v>
      </c>
    </row>
    <row r="295" spans="1:39"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1</v>
      </c>
      <c r="Z295" s="411">
        <f t="shared" ref="Z295" si="773">Z294</f>
        <v>0</v>
      </c>
      <c r="AA295" s="411">
        <f t="shared" ref="AA295" si="774">AA294</f>
        <v>0</v>
      </c>
      <c r="AB295" s="411">
        <f t="shared" ref="AB295" si="775">AB294</f>
        <v>0</v>
      </c>
      <c r="AC295" s="411">
        <f t="shared" ref="AC295" si="776">AC294</f>
        <v>0</v>
      </c>
      <c r="AD295" s="411">
        <f t="shared" ref="AD295" si="777">AD294</f>
        <v>0</v>
      </c>
      <c r="AE295" s="411">
        <f t="shared" ref="AE295" si="778">AE294</f>
        <v>0</v>
      </c>
      <c r="AF295" s="411">
        <f t="shared" ref="AF295" si="779">AF294</f>
        <v>0</v>
      </c>
      <c r="AG295" s="411">
        <f t="shared" ref="AG295" si="780">AG294</f>
        <v>0</v>
      </c>
      <c r="AH295" s="411">
        <f t="shared" ref="AH295" si="781">AH294</f>
        <v>0</v>
      </c>
      <c r="AI295" s="411">
        <f t="shared" ref="AI295" si="782">AI294</f>
        <v>0</v>
      </c>
      <c r="AJ295" s="411">
        <f t="shared" ref="AJ295" si="783">AJ294</f>
        <v>0</v>
      </c>
      <c r="AK295" s="411">
        <f t="shared" ref="AK295" si="784">AK294</f>
        <v>0</v>
      </c>
      <c r="AL295" s="411">
        <f t="shared" ref="AL295" si="785">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6">Z297</f>
        <v>0</v>
      </c>
      <c r="AA298" s="411">
        <f t="shared" ref="AA298" si="787">AA297</f>
        <v>0</v>
      </c>
      <c r="AB298" s="411">
        <f t="shared" ref="AB298" si="788">AB297</f>
        <v>0</v>
      </c>
      <c r="AC298" s="411">
        <f t="shared" ref="AC298" si="789">AC297</f>
        <v>0</v>
      </c>
      <c r="AD298" s="411">
        <f t="shared" ref="AD298" si="790">AD297</f>
        <v>0</v>
      </c>
      <c r="AE298" s="411">
        <f t="shared" ref="AE298" si="791">AE297</f>
        <v>0</v>
      </c>
      <c r="AF298" s="411">
        <f t="shared" ref="AF298" si="792">AF297</f>
        <v>0</v>
      </c>
      <c r="AG298" s="411">
        <f t="shared" ref="AG298" si="793">AG297</f>
        <v>0</v>
      </c>
      <c r="AH298" s="411">
        <f t="shared" ref="AH298" si="794">AH297</f>
        <v>0</v>
      </c>
      <c r="AI298" s="411">
        <f t="shared" ref="AI298" si="795">AI297</f>
        <v>0</v>
      </c>
      <c r="AJ298" s="411">
        <f t="shared" ref="AJ298" si="796">AJ297</f>
        <v>0</v>
      </c>
      <c r="AK298" s="411">
        <f t="shared" ref="AK298" si="797">AK297</f>
        <v>0</v>
      </c>
      <c r="AL298" s="411">
        <f t="shared" ref="AL298" si="798">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v>13143</v>
      </c>
      <c r="E301" s="295">
        <f>+'7.  Persistence Report'!AW170</f>
        <v>13143</v>
      </c>
      <c r="F301" s="295">
        <f>+'7.  Persistence Report'!AX170</f>
        <v>13143</v>
      </c>
      <c r="G301" s="295">
        <f>+'7.  Persistence Report'!AY170</f>
        <v>13143</v>
      </c>
      <c r="H301" s="295">
        <f>+'7.  Persistence Report'!AZ170</f>
        <v>13143</v>
      </c>
      <c r="I301" s="295">
        <f>+'7.  Persistence Report'!BA170</f>
        <v>13143</v>
      </c>
      <c r="J301" s="295">
        <f>+'7.  Persistence Report'!BB170</f>
        <v>13143</v>
      </c>
      <c r="K301" s="295">
        <f>+'7.  Persistence Report'!BC170</f>
        <v>13143</v>
      </c>
      <c r="L301" s="295">
        <f>+'7.  Persistence Report'!BD170</f>
        <v>13143</v>
      </c>
      <c r="M301" s="295">
        <f>+'7.  Persistence Report'!BE170</f>
        <v>13143</v>
      </c>
      <c r="N301" s="295">
        <v>12</v>
      </c>
      <c r="O301" s="295">
        <f>+'7.  Persistence Report'!Q170</f>
        <v>2</v>
      </c>
      <c r="P301" s="295">
        <f>+'7.  Persistence Report'!R170</f>
        <v>2</v>
      </c>
      <c r="Q301" s="295">
        <f>+'7.  Persistence Report'!S170</f>
        <v>2</v>
      </c>
      <c r="R301" s="295">
        <f>+'7.  Persistence Report'!T170</f>
        <v>2</v>
      </c>
      <c r="S301" s="295">
        <f>+'7.  Persistence Report'!U170</f>
        <v>2</v>
      </c>
      <c r="T301" s="295">
        <f>+'7.  Persistence Report'!V170</f>
        <v>2</v>
      </c>
      <c r="U301" s="295">
        <f>+'7.  Persistence Report'!W170</f>
        <v>2</v>
      </c>
      <c r="V301" s="295">
        <f>+'7.  Persistence Report'!X170</f>
        <v>2</v>
      </c>
      <c r="W301" s="295">
        <f>+'7.  Persistence Report'!Y170</f>
        <v>2</v>
      </c>
      <c r="X301" s="295">
        <f>+'7.  Persistence Report'!Z170</f>
        <v>2</v>
      </c>
      <c r="Y301" s="426"/>
      <c r="Z301" s="410">
        <v>0</v>
      </c>
      <c r="AA301" s="410">
        <v>1</v>
      </c>
      <c r="AB301" s="410"/>
      <c r="AC301" s="410"/>
      <c r="AD301" s="410"/>
      <c r="AE301" s="410"/>
      <c r="AF301" s="410"/>
      <c r="AG301" s="415"/>
      <c r="AH301" s="415"/>
      <c r="AI301" s="415"/>
      <c r="AJ301" s="415"/>
      <c r="AK301" s="415"/>
      <c r="AL301" s="415"/>
      <c r="AM301" s="296">
        <f>SUM(Y301:AL301)</f>
        <v>1</v>
      </c>
    </row>
    <row r="302" spans="1:39" outlineLevel="1">
      <c r="B302" s="294" t="s">
        <v>289</v>
      </c>
      <c r="C302" s="291" t="s">
        <v>163</v>
      </c>
      <c r="D302" s="295">
        <v>13143</v>
      </c>
      <c r="E302" s="295">
        <f>+'7.  Persistence Report'!AW177</f>
        <v>13143</v>
      </c>
      <c r="F302" s="295">
        <f>+'7.  Persistence Report'!AX177</f>
        <v>13143</v>
      </c>
      <c r="G302" s="295">
        <f>+'7.  Persistence Report'!AY177</f>
        <v>13143</v>
      </c>
      <c r="H302" s="295">
        <f>+'7.  Persistence Report'!AZ177</f>
        <v>13143</v>
      </c>
      <c r="I302" s="295">
        <f>+'7.  Persistence Report'!BA177</f>
        <v>13143</v>
      </c>
      <c r="J302" s="295">
        <f>+'7.  Persistence Report'!BB177</f>
        <v>13143</v>
      </c>
      <c r="K302" s="295">
        <f>+'7.  Persistence Report'!BC177</f>
        <v>13143</v>
      </c>
      <c r="L302" s="295">
        <f>+'7.  Persistence Report'!BD177</f>
        <v>13143</v>
      </c>
      <c r="M302" s="295">
        <f>+'7.  Persistence Report'!BE177</f>
        <v>13143</v>
      </c>
      <c r="N302" s="295">
        <f>N301</f>
        <v>12</v>
      </c>
      <c r="O302" s="295">
        <f>+'7.  Persistence Report'!Q177</f>
        <v>2</v>
      </c>
      <c r="P302" s="295">
        <f>+'7.  Persistence Report'!R177</f>
        <v>2</v>
      </c>
      <c r="Q302" s="295">
        <f>+'7.  Persistence Report'!S177</f>
        <v>2</v>
      </c>
      <c r="R302" s="295">
        <f>+'7.  Persistence Report'!T177</f>
        <v>2</v>
      </c>
      <c r="S302" s="295">
        <f>+'7.  Persistence Report'!U177</f>
        <v>2</v>
      </c>
      <c r="T302" s="295">
        <f>+'7.  Persistence Report'!V177</f>
        <v>2</v>
      </c>
      <c r="U302" s="295">
        <f>+'7.  Persistence Report'!W177</f>
        <v>2</v>
      </c>
      <c r="V302" s="295">
        <f>+'7.  Persistence Report'!X177</f>
        <v>2</v>
      </c>
      <c r="W302" s="295">
        <f>+'7.  Persistence Report'!Y177</f>
        <v>2</v>
      </c>
      <c r="X302" s="295">
        <f>+'7.  Persistence Report'!Z177</f>
        <v>2</v>
      </c>
      <c r="Y302" s="411">
        <f>Y301</f>
        <v>0</v>
      </c>
      <c r="Z302" s="411">
        <f t="shared" ref="Z302" si="799">Z301</f>
        <v>0</v>
      </c>
      <c r="AA302" s="411">
        <f t="shared" ref="AA302" si="800">AA301</f>
        <v>1</v>
      </c>
      <c r="AB302" s="411">
        <f t="shared" ref="AB302" si="801">AB301</f>
        <v>0</v>
      </c>
      <c r="AC302" s="411">
        <f t="shared" ref="AC302" si="802">AC301</f>
        <v>0</v>
      </c>
      <c r="AD302" s="411">
        <f t="shared" ref="AD302" si="803">AD301</f>
        <v>0</v>
      </c>
      <c r="AE302" s="411">
        <f t="shared" ref="AE302" si="804">AE301</f>
        <v>0</v>
      </c>
      <c r="AF302" s="411">
        <f t="shared" ref="AF302" si="805">AF301</f>
        <v>0</v>
      </c>
      <c r="AG302" s="411">
        <f t="shared" ref="AG302" si="806">AG301</f>
        <v>0</v>
      </c>
      <c r="AH302" s="411">
        <f t="shared" ref="AH302" si="807">AH301</f>
        <v>0</v>
      </c>
      <c r="AI302" s="411">
        <f t="shared" ref="AI302" si="808">AI301</f>
        <v>0</v>
      </c>
      <c r="AJ302" s="411">
        <f t="shared" ref="AJ302" si="809">AJ301</f>
        <v>0</v>
      </c>
      <c r="AK302" s="411">
        <f t="shared" ref="AK302" si="810">AK301</f>
        <v>0</v>
      </c>
      <c r="AL302" s="411">
        <f t="shared" ref="AL302" si="811">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4382289</v>
      </c>
      <c r="E304" s="295">
        <f>+'7.  Persistence Report'!AW171</f>
        <v>4258689</v>
      </c>
      <c r="F304" s="295">
        <f>+'7.  Persistence Report'!AX171</f>
        <v>4258689</v>
      </c>
      <c r="G304" s="295">
        <f>+'7.  Persistence Report'!AY171</f>
        <v>4258689</v>
      </c>
      <c r="H304" s="295">
        <f>+'7.  Persistence Report'!AZ171</f>
        <v>4258689</v>
      </c>
      <c r="I304" s="295">
        <f>+'7.  Persistence Report'!BA171</f>
        <v>4254220</v>
      </c>
      <c r="J304" s="295">
        <f>+'7.  Persistence Report'!BB171</f>
        <v>4254220</v>
      </c>
      <c r="K304" s="295">
        <f>+'7.  Persistence Report'!BC171</f>
        <v>4254220</v>
      </c>
      <c r="L304" s="295">
        <f>+'7.  Persistence Report'!BD171</f>
        <v>4183399</v>
      </c>
      <c r="M304" s="295">
        <f>+'7.  Persistence Report'!BE171</f>
        <v>4183399</v>
      </c>
      <c r="N304" s="295">
        <v>12</v>
      </c>
      <c r="O304" s="295">
        <f>+'7.  Persistence Report'!Q171</f>
        <v>774</v>
      </c>
      <c r="P304" s="295">
        <f>+'7.  Persistence Report'!R171</f>
        <v>750</v>
      </c>
      <c r="Q304" s="295">
        <f>+'7.  Persistence Report'!S171</f>
        <v>750</v>
      </c>
      <c r="R304" s="295">
        <f>+'7.  Persistence Report'!T171</f>
        <v>750</v>
      </c>
      <c r="S304" s="295">
        <f>+'7.  Persistence Report'!U171</f>
        <v>750</v>
      </c>
      <c r="T304" s="295">
        <f>+'7.  Persistence Report'!V171</f>
        <v>749</v>
      </c>
      <c r="U304" s="295">
        <f>+'7.  Persistence Report'!W171</f>
        <v>749</v>
      </c>
      <c r="V304" s="295">
        <f>+'7.  Persistence Report'!X171</f>
        <v>749</v>
      </c>
      <c r="W304" s="295">
        <f>+'7.  Persistence Report'!Y171</f>
        <v>746</v>
      </c>
      <c r="X304" s="295">
        <f>+'7.  Persistence Report'!Z171</f>
        <v>746</v>
      </c>
      <c r="Y304" s="410">
        <v>4.4261500152005719E-3</v>
      </c>
      <c r="Z304" s="410">
        <v>0.28624162451696622</v>
      </c>
      <c r="AA304" s="410">
        <v>0.75752879301758769</v>
      </c>
      <c r="AB304" s="410"/>
      <c r="AC304" s="410"/>
      <c r="AD304" s="410"/>
      <c r="AE304" s="410"/>
      <c r="AF304" s="410"/>
      <c r="AG304" s="415"/>
      <c r="AH304" s="415"/>
      <c r="AI304" s="415"/>
      <c r="AJ304" s="415"/>
      <c r="AK304" s="415"/>
      <c r="AL304" s="415"/>
      <c r="AM304" s="296">
        <f>SUM(Y304:AL304)</f>
        <v>1.0481965675497544</v>
      </c>
    </row>
    <row r="305" spans="1:39" outlineLevel="1">
      <c r="B305" s="294" t="s">
        <v>289</v>
      </c>
      <c r="C305" s="291" t="s">
        <v>163</v>
      </c>
      <c r="D305" s="295">
        <v>4132808</v>
      </c>
      <c r="E305" s="295">
        <f>+'7.  Persistence Report'!AW178</f>
        <v>4256408</v>
      </c>
      <c r="F305" s="295">
        <f>+'7.  Persistence Report'!AX178</f>
        <v>4589075</v>
      </c>
      <c r="G305" s="295">
        <f>+'7.  Persistence Report'!AY178</f>
        <v>4589075</v>
      </c>
      <c r="H305" s="295">
        <f>+'7.  Persistence Report'!AZ178</f>
        <v>4589075</v>
      </c>
      <c r="I305" s="295">
        <f>+'7.  Persistence Report'!BA178</f>
        <v>4587029</v>
      </c>
      <c r="J305" s="295">
        <f>+'7.  Persistence Report'!BB178</f>
        <v>4587029</v>
      </c>
      <c r="K305" s="295">
        <f>+'7.  Persistence Report'!BC178</f>
        <v>4587029</v>
      </c>
      <c r="L305" s="295">
        <f>+'7.  Persistence Report'!BD178</f>
        <v>4586583</v>
      </c>
      <c r="M305" s="295">
        <f>+'7.  Persistence Report'!BE178</f>
        <v>4586583</v>
      </c>
      <c r="N305" s="295">
        <f>N304</f>
        <v>12</v>
      </c>
      <c r="O305" s="295">
        <f>+'7.  Persistence Report'!Q178</f>
        <v>826</v>
      </c>
      <c r="P305" s="295">
        <f>+'7.  Persistence Report'!R178</f>
        <v>851</v>
      </c>
      <c r="Q305" s="295">
        <f>+'7.  Persistence Report'!S178</f>
        <v>985</v>
      </c>
      <c r="R305" s="295">
        <f>+'7.  Persistence Report'!T178</f>
        <v>985</v>
      </c>
      <c r="S305" s="295">
        <f>+'7.  Persistence Report'!U178</f>
        <v>985</v>
      </c>
      <c r="T305" s="295">
        <f>+'7.  Persistence Report'!V178</f>
        <v>985</v>
      </c>
      <c r="U305" s="295">
        <f>+'7.  Persistence Report'!W178</f>
        <v>985</v>
      </c>
      <c r="V305" s="295">
        <f>+'7.  Persistence Report'!X178</f>
        <v>985</v>
      </c>
      <c r="W305" s="295">
        <f>+'7.  Persistence Report'!Y178</f>
        <v>985</v>
      </c>
      <c r="X305" s="295">
        <f>+'7.  Persistence Report'!Z178</f>
        <v>985</v>
      </c>
      <c r="Y305" s="411">
        <v>0</v>
      </c>
      <c r="Z305" s="411">
        <v>0.13482897688628206</v>
      </c>
      <c r="AA305" s="411">
        <v>0.95083297119901755</v>
      </c>
      <c r="AB305" s="411">
        <f t="shared" ref="AB305" si="812">AB304</f>
        <v>0</v>
      </c>
      <c r="AC305" s="411">
        <f t="shared" ref="AC305" si="813">AC304</f>
        <v>0</v>
      </c>
      <c r="AD305" s="411">
        <f t="shared" ref="AD305" si="814">AD304</f>
        <v>0</v>
      </c>
      <c r="AE305" s="411">
        <f t="shared" ref="AE305" si="815">AE304</f>
        <v>0</v>
      </c>
      <c r="AF305" s="411">
        <f t="shared" ref="AF305" si="816">AF304</f>
        <v>0</v>
      </c>
      <c r="AG305" s="411">
        <f t="shared" ref="AG305" si="817">AG304</f>
        <v>0</v>
      </c>
      <c r="AH305" s="411">
        <f t="shared" ref="AH305" si="818">AH304</f>
        <v>0</v>
      </c>
      <c r="AI305" s="411">
        <f t="shared" ref="AI305" si="819">AI304</f>
        <v>0</v>
      </c>
      <c r="AJ305" s="411">
        <f t="shared" ref="AJ305" si="820">AJ304</f>
        <v>0</v>
      </c>
      <c r="AK305" s="411">
        <f t="shared" ref="AK305" si="821">AK304</f>
        <v>0</v>
      </c>
      <c r="AL305" s="411">
        <f t="shared" ref="AL305" si="822">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 si="823">Z307</f>
        <v>0</v>
      </c>
      <c r="AA308" s="411">
        <f t="shared" ref="AA308" si="824">AA307</f>
        <v>0</v>
      </c>
      <c r="AB308" s="411">
        <f t="shared" ref="AB308" si="825">AB307</f>
        <v>0</v>
      </c>
      <c r="AC308" s="411">
        <f t="shared" ref="AC308" si="826">AC307</f>
        <v>0</v>
      </c>
      <c r="AD308" s="411">
        <f t="shared" ref="AD308" si="827">AD307</f>
        <v>0</v>
      </c>
      <c r="AE308" s="411">
        <f t="shared" ref="AE308" si="828">AE307</f>
        <v>0</v>
      </c>
      <c r="AF308" s="411">
        <f t="shared" ref="AF308" si="829">AF307</f>
        <v>0</v>
      </c>
      <c r="AG308" s="411">
        <f t="shared" ref="AG308" si="830">AG307</f>
        <v>0</v>
      </c>
      <c r="AH308" s="411">
        <f t="shared" ref="AH308" si="831">AH307</f>
        <v>0</v>
      </c>
      <c r="AI308" s="411">
        <f t="shared" ref="AI308" si="832">AI307</f>
        <v>0</v>
      </c>
      <c r="AJ308" s="411">
        <f t="shared" ref="AJ308" si="833">AJ307</f>
        <v>0</v>
      </c>
      <c r="AK308" s="411">
        <f t="shared" ref="AK308" si="834">AK307</f>
        <v>0</v>
      </c>
      <c r="AL308" s="411">
        <f t="shared" ref="AL308" si="835">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v>24692</v>
      </c>
      <c r="E310" s="295">
        <f>+'7.  Persistence Report'!AW172</f>
        <v>24692</v>
      </c>
      <c r="F310" s="295">
        <f>+'7.  Persistence Report'!AX172</f>
        <v>24692</v>
      </c>
      <c r="G310" s="295">
        <f>+'7.  Persistence Report'!AY172</f>
        <v>24692</v>
      </c>
      <c r="H310" s="295">
        <f>+'7.  Persistence Report'!AZ172</f>
        <v>24692</v>
      </c>
      <c r="I310" s="295">
        <f>+'7.  Persistence Report'!BA172</f>
        <v>24692</v>
      </c>
      <c r="J310" s="295">
        <f>+'7.  Persistence Report'!BB172</f>
        <v>24692</v>
      </c>
      <c r="K310" s="295">
        <f>+'7.  Persistence Report'!BC172</f>
        <v>24692</v>
      </c>
      <c r="L310" s="295">
        <f>+'7.  Persistence Report'!BD172</f>
        <v>24692</v>
      </c>
      <c r="M310" s="295">
        <f>+'7.  Persistence Report'!BE172</f>
        <v>24692</v>
      </c>
      <c r="N310" s="295">
        <v>12</v>
      </c>
      <c r="O310" s="295">
        <f>+'7.  Persistence Report'!Q172</f>
        <v>14</v>
      </c>
      <c r="P310" s="295">
        <f>+'7.  Persistence Report'!R172</f>
        <v>14</v>
      </c>
      <c r="Q310" s="295">
        <f>+'7.  Persistence Report'!S172</f>
        <v>14</v>
      </c>
      <c r="R310" s="295">
        <f>+'7.  Persistence Report'!T172</f>
        <v>14</v>
      </c>
      <c r="S310" s="295">
        <f>+'7.  Persistence Report'!U172</f>
        <v>14</v>
      </c>
      <c r="T310" s="295">
        <f>+'7.  Persistence Report'!V172</f>
        <v>14</v>
      </c>
      <c r="U310" s="295">
        <f>+'7.  Persistence Report'!W172</f>
        <v>14</v>
      </c>
      <c r="V310" s="295">
        <f>+'7.  Persistence Report'!X172</f>
        <v>14</v>
      </c>
      <c r="W310" s="295">
        <f>+'7.  Persistence Report'!Y172</f>
        <v>14</v>
      </c>
      <c r="X310" s="295">
        <f>+'7.  Persistence Report'!Z172</f>
        <v>14</v>
      </c>
      <c r="Y310" s="426"/>
      <c r="Z310" s="410">
        <v>0</v>
      </c>
      <c r="AA310" s="410">
        <v>1</v>
      </c>
      <c r="AB310" s="410"/>
      <c r="AC310" s="410"/>
      <c r="AD310" s="410"/>
      <c r="AE310" s="410"/>
      <c r="AF310" s="410"/>
      <c r="AG310" s="415"/>
      <c r="AH310" s="415"/>
      <c r="AI310" s="415"/>
      <c r="AJ310" s="415"/>
      <c r="AK310" s="415"/>
      <c r="AL310" s="415"/>
      <c r="AM310" s="296">
        <f>SUM(Y310:AL310)</f>
        <v>1</v>
      </c>
    </row>
    <row r="311" spans="1:39" outlineLevel="1">
      <c r="B311" s="294" t="s">
        <v>289</v>
      </c>
      <c r="C311" s="291" t="s">
        <v>163</v>
      </c>
      <c r="D311" s="295">
        <v>247814</v>
      </c>
      <c r="E311" s="295">
        <f>+'7.  Persistence Report'!AW179</f>
        <v>247814</v>
      </c>
      <c r="F311" s="295">
        <f>+'7.  Persistence Report'!AX179</f>
        <v>247814</v>
      </c>
      <c r="G311" s="295">
        <f>+'7.  Persistence Report'!AY179</f>
        <v>247814</v>
      </c>
      <c r="H311" s="295">
        <f>+'7.  Persistence Report'!AZ179</f>
        <v>247814</v>
      </c>
      <c r="I311" s="295">
        <f>+'7.  Persistence Report'!BA179</f>
        <v>247814</v>
      </c>
      <c r="J311" s="295">
        <f>+'7.  Persistence Report'!BB179</f>
        <v>247814</v>
      </c>
      <c r="K311" s="295">
        <f>+'7.  Persistence Report'!BC179</f>
        <v>247814</v>
      </c>
      <c r="L311" s="295">
        <f>+'7.  Persistence Report'!BD179</f>
        <v>247814</v>
      </c>
      <c r="M311" s="295">
        <f>+'7.  Persistence Report'!BE179</f>
        <v>247814</v>
      </c>
      <c r="N311" s="295">
        <f>N310</f>
        <v>12</v>
      </c>
      <c r="O311" s="295">
        <f>+'7.  Persistence Report'!Q179</f>
        <v>61</v>
      </c>
      <c r="P311" s="295">
        <f>+'7.  Persistence Report'!R179</f>
        <v>61</v>
      </c>
      <c r="Q311" s="295">
        <f>+'7.  Persistence Report'!S179</f>
        <v>61</v>
      </c>
      <c r="R311" s="295">
        <f>+'7.  Persistence Report'!T179</f>
        <v>61</v>
      </c>
      <c r="S311" s="295">
        <f>+'7.  Persistence Report'!U179</f>
        <v>61</v>
      </c>
      <c r="T311" s="295">
        <f>+'7.  Persistence Report'!V179</f>
        <v>61</v>
      </c>
      <c r="U311" s="295">
        <f>+'7.  Persistence Report'!W179</f>
        <v>61</v>
      </c>
      <c r="V311" s="295">
        <f>+'7.  Persistence Report'!X179</f>
        <v>61</v>
      </c>
      <c r="W311" s="295">
        <f>+'7.  Persistence Report'!Y179</f>
        <v>61</v>
      </c>
      <c r="X311" s="295">
        <f>+'7.  Persistence Report'!Z179</f>
        <v>61</v>
      </c>
      <c r="Y311" s="411">
        <f>Y310</f>
        <v>0</v>
      </c>
      <c r="Z311" s="411">
        <v>1</v>
      </c>
      <c r="AA311" s="411">
        <v>0</v>
      </c>
      <c r="AB311" s="411">
        <f t="shared" ref="AB311" si="836">AB310</f>
        <v>0</v>
      </c>
      <c r="AC311" s="411">
        <f t="shared" ref="AC311" si="837">AC310</f>
        <v>0</v>
      </c>
      <c r="AD311" s="411">
        <f t="shared" ref="AD311" si="838">AD310</f>
        <v>0</v>
      </c>
      <c r="AE311" s="411">
        <f t="shared" ref="AE311" si="839">AE310</f>
        <v>0</v>
      </c>
      <c r="AF311" s="411">
        <f t="shared" ref="AF311" si="840">AF310</f>
        <v>0</v>
      </c>
      <c r="AG311" s="411">
        <f t="shared" ref="AG311" si="841">AG310</f>
        <v>0</v>
      </c>
      <c r="AH311" s="411">
        <f t="shared" ref="AH311" si="842">AH310</f>
        <v>0</v>
      </c>
      <c r="AI311" s="411">
        <f t="shared" ref="AI311" si="843">AI310</f>
        <v>0</v>
      </c>
      <c r="AJ311" s="411">
        <f t="shared" ref="AJ311" si="844">AJ310</f>
        <v>0</v>
      </c>
      <c r="AK311" s="411">
        <f t="shared" ref="AK311" si="845">AK310</f>
        <v>0</v>
      </c>
      <c r="AL311" s="411">
        <f t="shared" ref="AL311" si="846">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47">Z313</f>
        <v>0</v>
      </c>
      <c r="AA314" s="411">
        <f t="shared" ref="AA314" si="848">AA313</f>
        <v>0</v>
      </c>
      <c r="AB314" s="411">
        <f t="shared" ref="AB314" si="849">AB313</f>
        <v>0</v>
      </c>
      <c r="AC314" s="411">
        <f t="shared" ref="AC314" si="850">AC313</f>
        <v>0</v>
      </c>
      <c r="AD314" s="411">
        <f t="shared" ref="AD314" si="851">AD313</f>
        <v>0</v>
      </c>
      <c r="AE314" s="411">
        <f t="shared" ref="AE314" si="852">AE313</f>
        <v>0</v>
      </c>
      <c r="AF314" s="411">
        <f t="shared" ref="AF314" si="853">AF313</f>
        <v>0</v>
      </c>
      <c r="AG314" s="411">
        <f t="shared" ref="AG314" si="854">AG313</f>
        <v>0</v>
      </c>
      <c r="AH314" s="411">
        <f t="shared" ref="AH314" si="855">AH313</f>
        <v>0</v>
      </c>
      <c r="AI314" s="411">
        <f t="shared" ref="AI314" si="856">AI313</f>
        <v>0</v>
      </c>
      <c r="AJ314" s="411">
        <f t="shared" ref="AJ314" si="857">AJ313</f>
        <v>0</v>
      </c>
      <c r="AK314" s="411">
        <f t="shared" ref="AK314" si="858">AK313</f>
        <v>0</v>
      </c>
      <c r="AL314" s="411">
        <f t="shared" ref="AL314" si="859">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v>0</v>
      </c>
      <c r="E316" s="295">
        <v>0</v>
      </c>
      <c r="F316" s="295">
        <v>0</v>
      </c>
      <c r="G316" s="295">
        <v>0</v>
      </c>
      <c r="H316" s="295">
        <v>0</v>
      </c>
      <c r="I316" s="295">
        <v>0</v>
      </c>
      <c r="J316" s="295">
        <v>0</v>
      </c>
      <c r="K316" s="295">
        <v>0</v>
      </c>
      <c r="L316" s="295">
        <v>0</v>
      </c>
      <c r="M316" s="295">
        <v>0</v>
      </c>
      <c r="N316" s="295">
        <v>12</v>
      </c>
      <c r="O316" s="295">
        <v>0</v>
      </c>
      <c r="P316" s="295">
        <v>0</v>
      </c>
      <c r="Q316" s="295">
        <v>0</v>
      </c>
      <c r="R316" s="295">
        <v>0</v>
      </c>
      <c r="S316" s="295">
        <v>0</v>
      </c>
      <c r="T316" s="295">
        <v>0</v>
      </c>
      <c r="U316" s="295">
        <v>0</v>
      </c>
      <c r="V316" s="295">
        <v>0</v>
      </c>
      <c r="W316" s="295">
        <v>0</v>
      </c>
      <c r="X316" s="295">
        <v>0</v>
      </c>
      <c r="Y316" s="426"/>
      <c r="Z316" s="410">
        <v>0</v>
      </c>
      <c r="AA316" s="410">
        <v>1</v>
      </c>
      <c r="AB316" s="410"/>
      <c r="AC316" s="410"/>
      <c r="AD316" s="410"/>
      <c r="AE316" s="410"/>
      <c r="AF316" s="410"/>
      <c r="AG316" s="415"/>
      <c r="AH316" s="415"/>
      <c r="AI316" s="415"/>
      <c r="AJ316" s="415"/>
      <c r="AK316" s="415"/>
      <c r="AL316" s="415"/>
      <c r="AM316" s="296">
        <f>SUM(Y316:AL316)</f>
        <v>1</v>
      </c>
    </row>
    <row r="317" spans="1:39" outlineLevel="1">
      <c r="B317" s="294" t="s">
        <v>289</v>
      </c>
      <c r="C317" s="291" t="s">
        <v>163</v>
      </c>
      <c r="D317" s="295">
        <v>2903805</v>
      </c>
      <c r="E317" s="295">
        <f>+'7.  Persistence Report'!AW180</f>
        <v>2903805</v>
      </c>
      <c r="F317" s="295">
        <f>+'7.  Persistence Report'!AX180</f>
        <v>2903805</v>
      </c>
      <c r="G317" s="295">
        <f>+'7.  Persistence Report'!AY180</f>
        <v>2903805</v>
      </c>
      <c r="H317" s="295">
        <f>+'7.  Persistence Report'!AZ180</f>
        <v>2903805</v>
      </c>
      <c r="I317" s="295">
        <f>+'7.  Persistence Report'!BA180</f>
        <v>2903805</v>
      </c>
      <c r="J317" s="295">
        <f>+'7.  Persistence Report'!BB180</f>
        <v>2903805</v>
      </c>
      <c r="K317" s="295">
        <f>+'7.  Persistence Report'!BC180</f>
        <v>2903805</v>
      </c>
      <c r="L317" s="295">
        <f>+'7.  Persistence Report'!BD180</f>
        <v>2903805</v>
      </c>
      <c r="M317" s="295">
        <f>+'7.  Persistence Report'!BE180</f>
        <v>2903805</v>
      </c>
      <c r="N317" s="295">
        <f>N316</f>
        <v>12</v>
      </c>
      <c r="O317" s="295">
        <f>+'7.  Persistence Report'!Q180</f>
        <v>384</v>
      </c>
      <c r="P317" s="295">
        <f>+'7.  Persistence Report'!R180</f>
        <v>384</v>
      </c>
      <c r="Q317" s="295">
        <f>+'7.  Persistence Report'!S180</f>
        <v>384</v>
      </c>
      <c r="R317" s="295">
        <f>+'7.  Persistence Report'!T180</f>
        <v>384</v>
      </c>
      <c r="S317" s="295">
        <f>+'7.  Persistence Report'!U180</f>
        <v>384</v>
      </c>
      <c r="T317" s="295">
        <f>+'7.  Persistence Report'!V180</f>
        <v>384</v>
      </c>
      <c r="U317" s="295">
        <f>+'7.  Persistence Report'!W180</f>
        <v>384</v>
      </c>
      <c r="V317" s="295">
        <f>+'7.  Persistence Report'!X180</f>
        <v>384</v>
      </c>
      <c r="W317" s="295">
        <f>+'7.  Persistence Report'!Y180</f>
        <v>384</v>
      </c>
      <c r="X317" s="295">
        <f>+'7.  Persistence Report'!Z180</f>
        <v>384</v>
      </c>
      <c r="Y317" s="411">
        <f>Y316</f>
        <v>0</v>
      </c>
      <c r="Z317" s="411">
        <f t="shared" ref="Z317" si="860">Z316</f>
        <v>0</v>
      </c>
      <c r="AA317" s="411">
        <f t="shared" ref="AA317" si="861">AA316</f>
        <v>1</v>
      </c>
      <c r="AB317" s="411">
        <f t="shared" ref="AB317" si="862">AB316</f>
        <v>0</v>
      </c>
      <c r="AC317" s="411">
        <f t="shared" ref="AC317" si="863">AC316</f>
        <v>0</v>
      </c>
      <c r="AD317" s="411">
        <f t="shared" ref="AD317" si="864">AD316</f>
        <v>0</v>
      </c>
      <c r="AE317" s="411">
        <f t="shared" ref="AE317" si="865">AE316</f>
        <v>0</v>
      </c>
      <c r="AF317" s="411">
        <f t="shared" ref="AF317" si="866">AF316</f>
        <v>0</v>
      </c>
      <c r="AG317" s="411">
        <f t="shared" ref="AG317" si="867">AG316</f>
        <v>0</v>
      </c>
      <c r="AH317" s="411">
        <f t="shared" ref="AH317" si="868">AH316</f>
        <v>0</v>
      </c>
      <c r="AI317" s="411">
        <f t="shared" ref="AI317" si="869">AI316</f>
        <v>0</v>
      </c>
      <c r="AJ317" s="411">
        <f t="shared" ref="AJ317" si="870">AJ316</f>
        <v>0</v>
      </c>
      <c r="AK317" s="411">
        <f t="shared" ref="AK317" si="871">AK316</f>
        <v>0</v>
      </c>
      <c r="AL317" s="411">
        <f t="shared" ref="AL317" si="872">AL316</f>
        <v>0</v>
      </c>
      <c r="AM317" s="306"/>
    </row>
    <row r="318" spans="1:39" outlineLevel="1">
      <c r="B318" s="294"/>
      <c r="C318" s="291"/>
      <c r="D318" s="291"/>
      <c r="E318" s="291"/>
      <c r="F318" s="291"/>
      <c r="G318" s="291"/>
      <c r="H318" s="291"/>
      <c r="I318" s="291"/>
      <c r="J318" s="291"/>
      <c r="K318" s="291"/>
      <c r="L318" s="291"/>
      <c r="M318" s="291"/>
      <c r="N318" s="291"/>
      <c r="O318" s="295"/>
      <c r="P318" s="295"/>
      <c r="Q318" s="295"/>
      <c r="R318" s="295"/>
      <c r="S318" s="295"/>
      <c r="T318" s="295"/>
      <c r="U318" s="295"/>
      <c r="V318" s="295"/>
      <c r="W318" s="295"/>
      <c r="X318" s="295"/>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f>+AA316</f>
        <v>1</v>
      </c>
      <c r="AB319" s="410"/>
      <c r="AC319" s="410"/>
      <c r="AD319" s="410"/>
      <c r="AE319" s="410"/>
      <c r="AF319" s="410"/>
      <c r="AG319" s="415"/>
      <c r="AH319" s="415"/>
      <c r="AI319" s="415"/>
      <c r="AJ319" s="415"/>
      <c r="AK319" s="415"/>
      <c r="AL319" s="415"/>
      <c r="AM319" s="296">
        <f>SUM(Y319:AL319)</f>
        <v>1</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3">Z319</f>
        <v>0</v>
      </c>
      <c r="AA320" s="411">
        <f t="shared" ref="AA320" si="874">AA319</f>
        <v>1</v>
      </c>
      <c r="AB320" s="411">
        <f t="shared" ref="AB320" si="875">AB319</f>
        <v>0</v>
      </c>
      <c r="AC320" s="411">
        <f t="shared" ref="AC320" si="876">AC319</f>
        <v>0</v>
      </c>
      <c r="AD320" s="411">
        <f t="shared" ref="AD320" si="877">AD319</f>
        <v>0</v>
      </c>
      <c r="AE320" s="411">
        <f t="shared" ref="AE320" si="878">AE319</f>
        <v>0</v>
      </c>
      <c r="AF320" s="411">
        <f t="shared" ref="AF320" si="879">AF319</f>
        <v>0</v>
      </c>
      <c r="AG320" s="411">
        <f t="shared" ref="AG320" si="880">AG319</f>
        <v>0</v>
      </c>
      <c r="AH320" s="411">
        <f t="shared" ref="AH320" si="881">AH319</f>
        <v>0</v>
      </c>
      <c r="AI320" s="411">
        <f t="shared" ref="AI320" si="882">AI319</f>
        <v>0</v>
      </c>
      <c r="AJ320" s="411">
        <f t="shared" ref="AJ320" si="883">AJ319</f>
        <v>0</v>
      </c>
      <c r="AK320" s="411">
        <f t="shared" ref="AK320" si="884">AK319</f>
        <v>0</v>
      </c>
      <c r="AL320" s="411">
        <f t="shared" ref="AL320" si="885">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v>0</v>
      </c>
      <c r="E322" s="295">
        <v>0</v>
      </c>
      <c r="F322" s="295">
        <v>0</v>
      </c>
      <c r="G322" s="295">
        <v>0</v>
      </c>
      <c r="H322" s="295">
        <v>0</v>
      </c>
      <c r="I322" s="295">
        <v>0</v>
      </c>
      <c r="J322" s="295">
        <v>0</v>
      </c>
      <c r="K322" s="295">
        <v>0</v>
      </c>
      <c r="L322" s="295">
        <v>0</v>
      </c>
      <c r="M322" s="295">
        <v>0</v>
      </c>
      <c r="N322" s="295">
        <v>12</v>
      </c>
      <c r="O322" s="295">
        <v>0</v>
      </c>
      <c r="P322" s="295">
        <v>0</v>
      </c>
      <c r="Q322" s="295">
        <v>0</v>
      </c>
      <c r="R322" s="295">
        <v>0</v>
      </c>
      <c r="S322" s="295">
        <v>0</v>
      </c>
      <c r="T322" s="295">
        <v>0</v>
      </c>
      <c r="U322" s="295">
        <v>0</v>
      </c>
      <c r="V322" s="295">
        <v>0</v>
      </c>
      <c r="W322" s="295">
        <v>0</v>
      </c>
      <c r="X322" s="295">
        <v>0</v>
      </c>
      <c r="Y322" s="426"/>
      <c r="Z322" s="410"/>
      <c r="AA322" s="410">
        <v>1</v>
      </c>
      <c r="AB322" s="410"/>
      <c r="AC322" s="410"/>
      <c r="AD322" s="410"/>
      <c r="AE322" s="410"/>
      <c r="AF322" s="410"/>
      <c r="AG322" s="415"/>
      <c r="AH322" s="415"/>
      <c r="AI322" s="415"/>
      <c r="AJ322" s="415"/>
      <c r="AK322" s="415"/>
      <c r="AL322" s="415"/>
      <c r="AM322" s="296">
        <f>SUM(Y322:AL322)</f>
        <v>1</v>
      </c>
    </row>
    <row r="323" spans="1:39" outlineLevel="1">
      <c r="B323" s="294" t="s">
        <v>289</v>
      </c>
      <c r="C323" s="291" t="s">
        <v>163</v>
      </c>
      <c r="D323" s="295">
        <v>12650</v>
      </c>
      <c r="E323" s="295">
        <f>+'7.  Persistence Report'!AW181</f>
        <v>12650</v>
      </c>
      <c r="F323" s="295">
        <f>+'7.  Persistence Report'!AX181</f>
        <v>12650</v>
      </c>
      <c r="G323" s="295">
        <f>+'7.  Persistence Report'!AY181</f>
        <v>12650</v>
      </c>
      <c r="H323" s="295">
        <f>+'7.  Persistence Report'!AZ181</f>
        <v>12650</v>
      </c>
      <c r="I323" s="295">
        <f>+'7.  Persistence Report'!BA181</f>
        <v>12650</v>
      </c>
      <c r="J323" s="295">
        <f>+'7.  Persistence Report'!BB181</f>
        <v>12650</v>
      </c>
      <c r="K323" s="295">
        <f>+'7.  Persistence Report'!BC181</f>
        <v>12650</v>
      </c>
      <c r="L323" s="295">
        <f>+'7.  Persistence Report'!BD181</f>
        <v>12650</v>
      </c>
      <c r="M323" s="295">
        <f>+'7.  Persistence Report'!BE181</f>
        <v>12650</v>
      </c>
      <c r="N323" s="295">
        <f>N322</f>
        <v>12</v>
      </c>
      <c r="O323" s="295">
        <f>+'7.  Persistence Report'!Q181</f>
        <v>0</v>
      </c>
      <c r="P323" s="295">
        <f>+'7.  Persistence Report'!R181</f>
        <v>0</v>
      </c>
      <c r="Q323" s="295">
        <f>+'7.  Persistence Report'!S181</f>
        <v>0</v>
      </c>
      <c r="R323" s="295">
        <f>+'7.  Persistence Report'!T181</f>
        <v>0</v>
      </c>
      <c r="S323" s="295">
        <f>+'7.  Persistence Report'!U181</f>
        <v>0</v>
      </c>
      <c r="T323" s="295">
        <f>+'7.  Persistence Report'!V181</f>
        <v>0</v>
      </c>
      <c r="U323" s="295">
        <f>+'7.  Persistence Report'!W181</f>
        <v>0</v>
      </c>
      <c r="V323" s="295">
        <f>+'7.  Persistence Report'!X181</f>
        <v>0</v>
      </c>
      <c r="W323" s="295">
        <f>+'7.  Persistence Report'!Y181</f>
        <v>0</v>
      </c>
      <c r="X323" s="295">
        <f>+'7.  Persistence Report'!Z181</f>
        <v>0</v>
      </c>
      <c r="Y323" s="411">
        <f>Y322</f>
        <v>0</v>
      </c>
      <c r="Z323" s="411">
        <f t="shared" ref="Z323" si="886">Z322</f>
        <v>0</v>
      </c>
      <c r="AA323" s="411">
        <f t="shared" ref="AA323" si="887">AA322</f>
        <v>1</v>
      </c>
      <c r="AB323" s="411">
        <f t="shared" ref="AB323" si="888">AB322</f>
        <v>0</v>
      </c>
      <c r="AC323" s="411">
        <f t="shared" ref="AC323" si="889">AC322</f>
        <v>0</v>
      </c>
      <c r="AD323" s="411">
        <f t="shared" ref="AD323" si="890">AD322</f>
        <v>0</v>
      </c>
      <c r="AE323" s="411">
        <f t="shared" ref="AE323" si="891">AE322</f>
        <v>0</v>
      </c>
      <c r="AF323" s="411">
        <f t="shared" ref="AF323" si="892">AF322</f>
        <v>0</v>
      </c>
      <c r="AG323" s="411">
        <f t="shared" ref="AG323" si="893">AG322</f>
        <v>0</v>
      </c>
      <c r="AH323" s="411">
        <f t="shared" ref="AH323" si="894">AH322</f>
        <v>0</v>
      </c>
      <c r="AI323" s="411">
        <f t="shared" ref="AI323" si="895">AI322</f>
        <v>0</v>
      </c>
      <c r="AJ323" s="411">
        <f t="shared" ref="AJ323" si="896">AJ322</f>
        <v>0</v>
      </c>
      <c r="AK323" s="411">
        <f t="shared" ref="AK323" si="897">AK322</f>
        <v>0</v>
      </c>
      <c r="AL323" s="411">
        <f t="shared" ref="AL323" si="898">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899">Z326</f>
        <v>0</v>
      </c>
      <c r="AA327" s="411">
        <f t="shared" ref="AA327" si="900">AA326</f>
        <v>0</v>
      </c>
      <c r="AB327" s="411">
        <f t="shared" ref="AB327" si="901">AB326</f>
        <v>0</v>
      </c>
      <c r="AC327" s="411">
        <f t="shared" ref="AC327" si="902">AC326</f>
        <v>0</v>
      </c>
      <c r="AD327" s="411">
        <f t="shared" ref="AD327" si="903">AD326</f>
        <v>0</v>
      </c>
      <c r="AE327" s="411">
        <f t="shared" ref="AE327" si="904">AE326</f>
        <v>0</v>
      </c>
      <c r="AF327" s="411">
        <f t="shared" ref="AF327" si="905">AF326</f>
        <v>0</v>
      </c>
      <c r="AG327" s="411">
        <f t="shared" ref="AG327" si="906">AG326</f>
        <v>0</v>
      </c>
      <c r="AH327" s="411">
        <f t="shared" ref="AH327" si="907">AH326</f>
        <v>0</v>
      </c>
      <c r="AI327" s="411">
        <f t="shared" ref="AI327" si="908">AI326</f>
        <v>0</v>
      </c>
      <c r="AJ327" s="411">
        <f t="shared" ref="AJ327" si="909">AJ326</f>
        <v>0</v>
      </c>
      <c r="AK327" s="411">
        <f t="shared" ref="AK327" si="910">AK326</f>
        <v>0</v>
      </c>
      <c r="AL327" s="411">
        <f t="shared" ref="AL327" si="911">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700</v>
      </c>
      <c r="C329" s="291" t="s">
        <v>25</v>
      </c>
      <c r="D329" s="295"/>
      <c r="E329" s="295"/>
      <c r="F329" s="295"/>
      <c r="G329" s="295"/>
      <c r="H329" s="295"/>
      <c r="I329" s="295"/>
      <c r="J329" s="295"/>
      <c r="K329" s="295"/>
      <c r="L329" s="295"/>
      <c r="M329" s="295"/>
      <c r="N329" s="295">
        <v>12</v>
      </c>
      <c r="O329" s="295"/>
      <c r="P329" s="295"/>
      <c r="Q329" s="295"/>
      <c r="R329" s="295"/>
      <c r="S329" s="295"/>
      <c r="T329" s="295"/>
      <c r="U329" s="295"/>
      <c r="V329" s="295"/>
      <c r="W329" s="295"/>
      <c r="X329" s="295"/>
      <c r="Y329" s="426">
        <v>1</v>
      </c>
      <c r="Z329" s="410"/>
      <c r="AA329" s="410"/>
      <c r="AB329" s="410"/>
      <c r="AC329" s="410"/>
      <c r="AD329" s="410"/>
      <c r="AE329" s="410"/>
      <c r="AF329" s="410"/>
      <c r="AG329" s="415"/>
      <c r="AH329" s="415"/>
      <c r="AI329" s="415"/>
      <c r="AJ329" s="415"/>
      <c r="AK329" s="415"/>
      <c r="AL329" s="415"/>
      <c r="AM329" s="296">
        <f>SUM(Y329:AL329)</f>
        <v>1</v>
      </c>
    </row>
    <row r="330" spans="1:39" outlineLevel="1">
      <c r="B330" s="294" t="s">
        <v>289</v>
      </c>
      <c r="C330" s="291" t="s">
        <v>163</v>
      </c>
      <c r="D330" s="295"/>
      <c r="E330" s="295"/>
      <c r="F330" s="295"/>
      <c r="G330" s="295"/>
      <c r="H330" s="295"/>
      <c r="I330" s="295"/>
      <c r="J330" s="295"/>
      <c r="K330" s="295"/>
      <c r="L330" s="295"/>
      <c r="M330" s="295"/>
      <c r="N330" s="295">
        <f>N329</f>
        <v>12</v>
      </c>
      <c r="O330" s="295"/>
      <c r="P330" s="295"/>
      <c r="Q330" s="295"/>
      <c r="R330" s="295"/>
      <c r="S330" s="295"/>
      <c r="T330" s="295"/>
      <c r="U330" s="295"/>
      <c r="V330" s="295"/>
      <c r="W330" s="295"/>
      <c r="X330" s="295"/>
      <c r="Y330" s="411">
        <f>Y329</f>
        <v>1</v>
      </c>
      <c r="Z330" s="411">
        <f t="shared" ref="Z330" si="912">Z329</f>
        <v>0</v>
      </c>
      <c r="AA330" s="411">
        <f t="shared" ref="AA330" si="913">AA329</f>
        <v>0</v>
      </c>
      <c r="AB330" s="411">
        <f t="shared" ref="AB330" si="914">AB329</f>
        <v>0</v>
      </c>
      <c r="AC330" s="411">
        <f t="shared" ref="AC330" si="915">AC329</f>
        <v>0</v>
      </c>
      <c r="AD330" s="411">
        <f t="shared" ref="AD330" si="916">AD329</f>
        <v>0</v>
      </c>
      <c r="AE330" s="411">
        <f t="shared" ref="AE330" si="917">AE329</f>
        <v>0</v>
      </c>
      <c r="AF330" s="411">
        <f t="shared" ref="AF330" si="918">AF329</f>
        <v>0</v>
      </c>
      <c r="AG330" s="411">
        <f t="shared" ref="AG330" si="919">AG329</f>
        <v>0</v>
      </c>
      <c r="AH330" s="411">
        <f t="shared" ref="AH330" si="920">AH329</f>
        <v>0</v>
      </c>
      <c r="AI330" s="411">
        <f t="shared" ref="AI330" si="921">AI329</f>
        <v>0</v>
      </c>
      <c r="AJ330" s="411">
        <f t="shared" ref="AJ330" si="922">AJ329</f>
        <v>0</v>
      </c>
      <c r="AK330" s="411">
        <f t="shared" ref="AK330" si="923">AK329</f>
        <v>0</v>
      </c>
      <c r="AL330" s="411">
        <f t="shared" ref="AL330" si="924">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30" outlineLevel="1">
      <c r="A332" s="522">
        <v>35</v>
      </c>
      <c r="B332" s="520" t="s">
        <v>701</v>
      </c>
      <c r="C332" s="291" t="s">
        <v>25</v>
      </c>
      <c r="D332" s="295">
        <v>174</v>
      </c>
      <c r="E332" s="295">
        <f>+'7.  Persistence Report'!AW173</f>
        <v>174</v>
      </c>
      <c r="F332" s="295">
        <f>+'7.  Persistence Report'!AX173</f>
        <v>174</v>
      </c>
      <c r="G332" s="295">
        <f>+'7.  Persistence Report'!AY173</f>
        <v>174</v>
      </c>
      <c r="H332" s="295">
        <f>+'7.  Persistence Report'!AZ173</f>
        <v>174</v>
      </c>
      <c r="I332" s="295">
        <f>+'7.  Persistence Report'!BA173</f>
        <v>174</v>
      </c>
      <c r="J332" s="295">
        <f>+'7.  Persistence Report'!BB173</f>
        <v>174</v>
      </c>
      <c r="K332" s="295">
        <f>+'7.  Persistence Report'!BC173</f>
        <v>174</v>
      </c>
      <c r="L332" s="295">
        <f>+'7.  Persistence Report'!BD173</f>
        <v>174</v>
      </c>
      <c r="M332" s="295">
        <f>+'7.  Persistence Report'!BE173</f>
        <v>174</v>
      </c>
      <c r="N332" s="295">
        <v>12</v>
      </c>
      <c r="O332" s="295">
        <f>+'7.  Persistence Report'!Q173</f>
        <v>0</v>
      </c>
      <c r="P332" s="295">
        <f>+'7.  Persistence Report'!R173</f>
        <v>0</v>
      </c>
      <c r="Q332" s="295">
        <f>+'7.  Persistence Report'!S173</f>
        <v>0</v>
      </c>
      <c r="R332" s="295">
        <f>+'7.  Persistence Report'!T173</f>
        <v>0</v>
      </c>
      <c r="S332" s="295">
        <f>+'7.  Persistence Report'!U173</f>
        <v>0</v>
      </c>
      <c r="T332" s="295">
        <f>+'7.  Persistence Report'!V173</f>
        <v>0</v>
      </c>
      <c r="U332" s="295">
        <f>+'7.  Persistence Report'!W173</f>
        <v>0</v>
      </c>
      <c r="V332" s="295">
        <f>+'7.  Persistence Report'!X173</f>
        <v>0</v>
      </c>
      <c r="W332" s="295">
        <f>+'7.  Persistence Report'!Y173</f>
        <v>0</v>
      </c>
      <c r="X332" s="295">
        <f>+'7.  Persistence Report'!Z173</f>
        <v>0</v>
      </c>
      <c r="Y332" s="426">
        <v>1</v>
      </c>
      <c r="Z332" s="410"/>
      <c r="AA332" s="410"/>
      <c r="AB332" s="410"/>
      <c r="AC332" s="410"/>
      <c r="AD332" s="410"/>
      <c r="AE332" s="410"/>
      <c r="AF332" s="410"/>
      <c r="AG332" s="415"/>
      <c r="AH332" s="415"/>
      <c r="AI332" s="415"/>
      <c r="AJ332" s="415"/>
      <c r="AK332" s="415"/>
      <c r="AL332" s="415"/>
      <c r="AM332" s="296">
        <f>SUM(Y332:AL332)</f>
        <v>1</v>
      </c>
    </row>
    <row r="333" spans="1:39" outlineLevel="1">
      <c r="B333" s="294" t="s">
        <v>289</v>
      </c>
      <c r="C333" s="291" t="s">
        <v>163</v>
      </c>
      <c r="D333" s="295">
        <v>0</v>
      </c>
      <c r="E333" s="295">
        <v>0</v>
      </c>
      <c r="F333" s="295">
        <v>0</v>
      </c>
      <c r="G333" s="295">
        <v>0</v>
      </c>
      <c r="H333" s="295">
        <v>0</v>
      </c>
      <c r="I333" s="295">
        <v>0</v>
      </c>
      <c r="J333" s="295">
        <v>0</v>
      </c>
      <c r="K333" s="295">
        <v>0</v>
      </c>
      <c r="L333" s="295">
        <v>0</v>
      </c>
      <c r="M333" s="295">
        <v>0</v>
      </c>
      <c r="N333" s="295">
        <f>N332</f>
        <v>12</v>
      </c>
      <c r="O333" s="295">
        <v>0</v>
      </c>
      <c r="P333" s="295">
        <v>0</v>
      </c>
      <c r="Q333" s="295">
        <v>0</v>
      </c>
      <c r="R333" s="295">
        <v>0</v>
      </c>
      <c r="S333" s="295">
        <v>0</v>
      </c>
      <c r="T333" s="295">
        <v>0</v>
      </c>
      <c r="U333" s="295">
        <v>0</v>
      </c>
      <c r="V333" s="295">
        <v>0</v>
      </c>
      <c r="W333" s="295">
        <v>0</v>
      </c>
      <c r="X333" s="295">
        <v>0</v>
      </c>
      <c r="Y333" s="411">
        <f>Y332</f>
        <v>1</v>
      </c>
      <c r="Z333" s="411">
        <f t="shared" ref="Z333" si="925">Z332</f>
        <v>0</v>
      </c>
      <c r="AA333" s="411">
        <f t="shared" ref="AA333" si="926">AA332</f>
        <v>0</v>
      </c>
      <c r="AB333" s="411">
        <f t="shared" ref="AB333" si="927">AB332</f>
        <v>0</v>
      </c>
      <c r="AC333" s="411">
        <f t="shared" ref="AC333" si="928">AC332</f>
        <v>0</v>
      </c>
      <c r="AD333" s="411">
        <f t="shared" ref="AD333" si="929">AD332</f>
        <v>0</v>
      </c>
      <c r="AE333" s="411">
        <f t="shared" ref="AE333" si="930">AE332</f>
        <v>0</v>
      </c>
      <c r="AF333" s="411">
        <f t="shared" ref="AF333" si="931">AF332</f>
        <v>0</v>
      </c>
      <c r="AG333" s="411">
        <f t="shared" ref="AG333" si="932">AG332</f>
        <v>0</v>
      </c>
      <c r="AH333" s="411">
        <f t="shared" ref="AH333" si="933">AH332</f>
        <v>0</v>
      </c>
      <c r="AI333" s="411">
        <f t="shared" ref="AI333" si="934">AI332</f>
        <v>0</v>
      </c>
      <c r="AJ333" s="411">
        <f t="shared" ref="AJ333" si="935">AJ332</f>
        <v>0</v>
      </c>
      <c r="AK333" s="411">
        <f t="shared" ref="AK333" si="936">AK332</f>
        <v>0</v>
      </c>
      <c r="AL333" s="411">
        <f t="shared" ref="AL333" si="937">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38">Z336</f>
        <v>0</v>
      </c>
      <c r="AA337" s="411">
        <f t="shared" ref="AA337" si="939">AA336</f>
        <v>0</v>
      </c>
      <c r="AB337" s="411">
        <f t="shared" ref="AB337" si="940">AB336</f>
        <v>0</v>
      </c>
      <c r="AC337" s="411">
        <f t="shared" ref="AC337" si="941">AC336</f>
        <v>0</v>
      </c>
      <c r="AD337" s="411">
        <f t="shared" ref="AD337" si="942">AD336</f>
        <v>0</v>
      </c>
      <c r="AE337" s="411">
        <f t="shared" ref="AE337" si="943">AE336</f>
        <v>0</v>
      </c>
      <c r="AF337" s="411">
        <f t="shared" ref="AF337" si="944">AF336</f>
        <v>0</v>
      </c>
      <c r="AG337" s="411">
        <f t="shared" ref="AG337" si="945">AG336</f>
        <v>0</v>
      </c>
      <c r="AH337" s="411">
        <f t="shared" ref="AH337" si="946">AH336</f>
        <v>0</v>
      </c>
      <c r="AI337" s="411">
        <f t="shared" ref="AI337" si="947">AI336</f>
        <v>0</v>
      </c>
      <c r="AJ337" s="411">
        <f t="shared" ref="AJ337" si="948">AJ336</f>
        <v>0</v>
      </c>
      <c r="AK337" s="411">
        <f t="shared" ref="AK337" si="949">AK336</f>
        <v>0</v>
      </c>
      <c r="AL337" s="411">
        <f t="shared" ref="AL337" si="950">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1">Z339</f>
        <v>0</v>
      </c>
      <c r="AA340" s="411">
        <f t="shared" ref="AA340" si="952">AA339</f>
        <v>0</v>
      </c>
      <c r="AB340" s="411">
        <f t="shared" ref="AB340" si="953">AB339</f>
        <v>0</v>
      </c>
      <c r="AC340" s="411">
        <f t="shared" ref="AC340" si="954">AC339</f>
        <v>0</v>
      </c>
      <c r="AD340" s="411">
        <f t="shared" ref="AD340" si="955">AD339</f>
        <v>0</v>
      </c>
      <c r="AE340" s="411">
        <f t="shared" ref="AE340" si="956">AE339</f>
        <v>0</v>
      </c>
      <c r="AF340" s="411">
        <f t="shared" ref="AF340" si="957">AF339</f>
        <v>0</v>
      </c>
      <c r="AG340" s="411">
        <f t="shared" ref="AG340" si="958">AG339</f>
        <v>0</v>
      </c>
      <c r="AH340" s="411">
        <f t="shared" ref="AH340" si="959">AH339</f>
        <v>0</v>
      </c>
      <c r="AI340" s="411">
        <f t="shared" ref="AI340" si="960">AI339</f>
        <v>0</v>
      </c>
      <c r="AJ340" s="411">
        <f t="shared" ref="AJ340" si="961">AJ339</f>
        <v>0</v>
      </c>
      <c r="AK340" s="411">
        <f t="shared" ref="AK340" si="962">AK339</f>
        <v>0</v>
      </c>
      <c r="AL340" s="411">
        <f t="shared" ref="AL340" si="963">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4">Z342</f>
        <v>0</v>
      </c>
      <c r="AA343" s="411">
        <f t="shared" ref="AA343" si="965">AA342</f>
        <v>0</v>
      </c>
      <c r="AB343" s="411">
        <f t="shared" ref="AB343" si="966">AB342</f>
        <v>0</v>
      </c>
      <c r="AC343" s="411">
        <f t="shared" ref="AC343" si="967">AC342</f>
        <v>0</v>
      </c>
      <c r="AD343" s="411">
        <f t="shared" ref="AD343" si="968">AD342</f>
        <v>0</v>
      </c>
      <c r="AE343" s="411">
        <f t="shared" ref="AE343" si="969">AE342</f>
        <v>0</v>
      </c>
      <c r="AF343" s="411">
        <f t="shared" ref="AF343" si="970">AF342</f>
        <v>0</v>
      </c>
      <c r="AG343" s="411">
        <f t="shared" ref="AG343" si="971">AG342</f>
        <v>0</v>
      </c>
      <c r="AH343" s="411">
        <f t="shared" ref="AH343" si="972">AH342</f>
        <v>0</v>
      </c>
      <c r="AI343" s="411">
        <f t="shared" ref="AI343" si="973">AI342</f>
        <v>0</v>
      </c>
      <c r="AJ343" s="411">
        <f t="shared" ref="AJ343" si="974">AJ342</f>
        <v>0</v>
      </c>
      <c r="AK343" s="411">
        <f t="shared" ref="AK343" si="975">AK342</f>
        <v>0</v>
      </c>
      <c r="AL343" s="411">
        <f t="shared" ref="AL343" si="976">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77">Z345</f>
        <v>0</v>
      </c>
      <c r="AA346" s="411">
        <f t="shared" ref="AA346" si="978">AA345</f>
        <v>0</v>
      </c>
      <c r="AB346" s="411">
        <f t="shared" ref="AB346" si="979">AB345</f>
        <v>0</v>
      </c>
      <c r="AC346" s="411">
        <f t="shared" ref="AC346" si="980">AC345</f>
        <v>0</v>
      </c>
      <c r="AD346" s="411">
        <f t="shared" ref="AD346" si="981">AD345</f>
        <v>0</v>
      </c>
      <c r="AE346" s="411">
        <f t="shared" ref="AE346" si="982">AE345</f>
        <v>0</v>
      </c>
      <c r="AF346" s="411">
        <f t="shared" ref="AF346" si="983">AF345</f>
        <v>0</v>
      </c>
      <c r="AG346" s="411">
        <f t="shared" ref="AG346" si="984">AG345</f>
        <v>0</v>
      </c>
      <c r="AH346" s="411">
        <f t="shared" ref="AH346" si="985">AH345</f>
        <v>0</v>
      </c>
      <c r="AI346" s="411">
        <f t="shared" ref="AI346" si="986">AI345</f>
        <v>0</v>
      </c>
      <c r="AJ346" s="411">
        <f t="shared" ref="AJ346" si="987">AJ345</f>
        <v>0</v>
      </c>
      <c r="AK346" s="411">
        <f t="shared" ref="AK346" si="988">AK345</f>
        <v>0</v>
      </c>
      <c r="AL346" s="411">
        <f t="shared" ref="AL346" si="989">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0">Z348</f>
        <v>0</v>
      </c>
      <c r="AA349" s="411">
        <f t="shared" ref="AA349" si="991">AA348</f>
        <v>0</v>
      </c>
      <c r="AB349" s="411">
        <f t="shared" ref="AB349" si="992">AB348</f>
        <v>0</v>
      </c>
      <c r="AC349" s="411">
        <f t="shared" ref="AC349" si="993">AC348</f>
        <v>0</v>
      </c>
      <c r="AD349" s="411">
        <f t="shared" ref="AD349" si="994">AD348</f>
        <v>0</v>
      </c>
      <c r="AE349" s="411">
        <f t="shared" ref="AE349" si="995">AE348</f>
        <v>0</v>
      </c>
      <c r="AF349" s="411">
        <f t="shared" ref="AF349" si="996">AF348</f>
        <v>0</v>
      </c>
      <c r="AG349" s="411">
        <f t="shared" ref="AG349" si="997">AG348</f>
        <v>0</v>
      </c>
      <c r="AH349" s="411">
        <f t="shared" ref="AH349" si="998">AH348</f>
        <v>0</v>
      </c>
      <c r="AI349" s="411">
        <f t="shared" ref="AI349" si="999">AI348</f>
        <v>0</v>
      </c>
      <c r="AJ349" s="411">
        <f t="shared" ref="AJ349" si="1000">AJ348</f>
        <v>0</v>
      </c>
      <c r="AK349" s="411">
        <f t="shared" ref="AK349" si="1001">AK348</f>
        <v>0</v>
      </c>
      <c r="AL349" s="411">
        <f t="shared" ref="AL349" si="1002">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3">Z351</f>
        <v>0</v>
      </c>
      <c r="AA352" s="411">
        <f t="shared" ref="AA352" si="1004">AA351</f>
        <v>0</v>
      </c>
      <c r="AB352" s="411">
        <f t="shared" ref="AB352" si="1005">AB351</f>
        <v>0</v>
      </c>
      <c r="AC352" s="411">
        <f t="shared" ref="AC352" si="1006">AC351</f>
        <v>0</v>
      </c>
      <c r="AD352" s="411">
        <f t="shared" ref="AD352" si="1007">AD351</f>
        <v>0</v>
      </c>
      <c r="AE352" s="411">
        <f t="shared" ref="AE352" si="1008">AE351</f>
        <v>0</v>
      </c>
      <c r="AF352" s="411">
        <f t="shared" ref="AF352" si="1009">AF351</f>
        <v>0</v>
      </c>
      <c r="AG352" s="411">
        <f t="shared" ref="AG352" si="1010">AG351</f>
        <v>0</v>
      </c>
      <c r="AH352" s="411">
        <f t="shared" ref="AH352" si="1011">AH351</f>
        <v>0</v>
      </c>
      <c r="AI352" s="411">
        <f t="shared" ref="AI352" si="1012">AI351</f>
        <v>0</v>
      </c>
      <c r="AJ352" s="411">
        <f t="shared" ref="AJ352" si="1013">AJ351</f>
        <v>0</v>
      </c>
      <c r="AK352" s="411">
        <f t="shared" ref="AK352" si="1014">AK351</f>
        <v>0</v>
      </c>
      <c r="AL352" s="411">
        <f t="shared" ref="AL352" si="1015">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6">Z354</f>
        <v>0</v>
      </c>
      <c r="AA355" s="411">
        <f t="shared" ref="AA355" si="1017">AA354</f>
        <v>0</v>
      </c>
      <c r="AB355" s="411">
        <f t="shared" ref="AB355" si="1018">AB354</f>
        <v>0</v>
      </c>
      <c r="AC355" s="411">
        <f t="shared" ref="AC355" si="1019">AC354</f>
        <v>0</v>
      </c>
      <c r="AD355" s="411">
        <f t="shared" ref="AD355" si="1020">AD354</f>
        <v>0</v>
      </c>
      <c r="AE355" s="411">
        <f t="shared" ref="AE355" si="1021">AE354</f>
        <v>0</v>
      </c>
      <c r="AF355" s="411">
        <f t="shared" ref="AF355" si="1022">AF354</f>
        <v>0</v>
      </c>
      <c r="AG355" s="411">
        <f t="shared" ref="AG355" si="1023">AG354</f>
        <v>0</v>
      </c>
      <c r="AH355" s="411">
        <f t="shared" ref="AH355" si="1024">AH354</f>
        <v>0</v>
      </c>
      <c r="AI355" s="411">
        <f t="shared" ref="AI355" si="1025">AI354</f>
        <v>0</v>
      </c>
      <c r="AJ355" s="411">
        <f t="shared" ref="AJ355" si="1026">AJ354</f>
        <v>0</v>
      </c>
      <c r="AK355" s="411">
        <f t="shared" ref="AK355" si="1027">AK354</f>
        <v>0</v>
      </c>
      <c r="AL355" s="411">
        <f t="shared" ref="AL355" si="1028">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29">Z357</f>
        <v>0</v>
      </c>
      <c r="AA358" s="411">
        <f t="shared" ref="AA358" si="1030">AA357</f>
        <v>0</v>
      </c>
      <c r="AB358" s="411">
        <f t="shared" ref="AB358" si="1031">AB357</f>
        <v>0</v>
      </c>
      <c r="AC358" s="411">
        <f t="shared" ref="AC358" si="1032">AC357</f>
        <v>0</v>
      </c>
      <c r="AD358" s="411">
        <f t="shared" ref="AD358" si="1033">AD357</f>
        <v>0</v>
      </c>
      <c r="AE358" s="411">
        <f t="shared" ref="AE358" si="1034">AE357</f>
        <v>0</v>
      </c>
      <c r="AF358" s="411">
        <f t="shared" ref="AF358" si="1035">AF357</f>
        <v>0</v>
      </c>
      <c r="AG358" s="411">
        <f t="shared" ref="AG358" si="1036">AG357</f>
        <v>0</v>
      </c>
      <c r="AH358" s="411">
        <f t="shared" ref="AH358" si="1037">AH357</f>
        <v>0</v>
      </c>
      <c r="AI358" s="411">
        <f t="shared" ref="AI358" si="1038">AI357</f>
        <v>0</v>
      </c>
      <c r="AJ358" s="411">
        <f t="shared" ref="AJ358" si="1039">AJ357</f>
        <v>0</v>
      </c>
      <c r="AK358" s="411">
        <f t="shared" ref="AK358" si="1040">AK357</f>
        <v>0</v>
      </c>
      <c r="AL358" s="411">
        <f t="shared" ref="AL358" si="1041">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2">Z360</f>
        <v>0</v>
      </c>
      <c r="AA361" s="411">
        <f t="shared" ref="AA361" si="1043">AA360</f>
        <v>0</v>
      </c>
      <c r="AB361" s="411">
        <f t="shared" ref="AB361" si="1044">AB360</f>
        <v>0</v>
      </c>
      <c r="AC361" s="411">
        <f t="shared" ref="AC361" si="1045">AC360</f>
        <v>0</v>
      </c>
      <c r="AD361" s="411">
        <f t="shared" ref="AD361" si="1046">AD360</f>
        <v>0</v>
      </c>
      <c r="AE361" s="411">
        <f t="shared" ref="AE361" si="1047">AE360</f>
        <v>0</v>
      </c>
      <c r="AF361" s="411">
        <f t="shared" ref="AF361" si="1048">AF360</f>
        <v>0</v>
      </c>
      <c r="AG361" s="411">
        <f t="shared" ref="AG361" si="1049">AG360</f>
        <v>0</v>
      </c>
      <c r="AH361" s="411">
        <f t="shared" ref="AH361" si="1050">AH360</f>
        <v>0</v>
      </c>
      <c r="AI361" s="411">
        <f t="shared" ref="AI361" si="1051">AI360</f>
        <v>0</v>
      </c>
      <c r="AJ361" s="411">
        <f t="shared" ref="AJ361" si="1052">AJ360</f>
        <v>0</v>
      </c>
      <c r="AK361" s="411">
        <f t="shared" ref="AK361" si="1053">AK360</f>
        <v>0</v>
      </c>
      <c r="AL361" s="411">
        <f t="shared" ref="AL361" si="1054">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5">Z363</f>
        <v>0</v>
      </c>
      <c r="AA364" s="411">
        <f t="shared" ref="AA364" si="1056">AA363</f>
        <v>0</v>
      </c>
      <c r="AB364" s="411">
        <f t="shared" ref="AB364" si="1057">AB363</f>
        <v>0</v>
      </c>
      <c r="AC364" s="411">
        <f t="shared" ref="AC364" si="1058">AC363</f>
        <v>0</v>
      </c>
      <c r="AD364" s="411">
        <f t="shared" ref="AD364" si="1059">AD363</f>
        <v>0</v>
      </c>
      <c r="AE364" s="411">
        <f t="shared" ref="AE364" si="1060">AE363</f>
        <v>0</v>
      </c>
      <c r="AF364" s="411">
        <f t="shared" ref="AF364" si="1061">AF363</f>
        <v>0</v>
      </c>
      <c r="AG364" s="411">
        <f t="shared" ref="AG364" si="1062">AG363</f>
        <v>0</v>
      </c>
      <c r="AH364" s="411">
        <f t="shared" ref="AH364" si="1063">AH363</f>
        <v>0</v>
      </c>
      <c r="AI364" s="411">
        <f t="shared" ref="AI364" si="1064">AI363</f>
        <v>0</v>
      </c>
      <c r="AJ364" s="411">
        <f t="shared" ref="AJ364" si="1065">AJ363</f>
        <v>0</v>
      </c>
      <c r="AK364" s="411">
        <f t="shared" ref="AK364" si="1066">AK363</f>
        <v>0</v>
      </c>
      <c r="AL364" s="411">
        <f t="shared" ref="AL364" si="1067">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68">Z366</f>
        <v>0</v>
      </c>
      <c r="AA367" s="411">
        <f t="shared" ref="AA367" si="1069">AA366</f>
        <v>0</v>
      </c>
      <c r="AB367" s="411">
        <f t="shared" ref="AB367" si="1070">AB366</f>
        <v>0</v>
      </c>
      <c r="AC367" s="411">
        <f t="shared" ref="AC367" si="1071">AC366</f>
        <v>0</v>
      </c>
      <c r="AD367" s="411">
        <f t="shared" ref="AD367" si="1072">AD366</f>
        <v>0</v>
      </c>
      <c r="AE367" s="411">
        <f t="shared" ref="AE367" si="1073">AE366</f>
        <v>0</v>
      </c>
      <c r="AF367" s="411">
        <f t="shared" ref="AF367" si="1074">AF366</f>
        <v>0</v>
      </c>
      <c r="AG367" s="411">
        <f t="shared" ref="AG367" si="1075">AG366</f>
        <v>0</v>
      </c>
      <c r="AH367" s="411">
        <f t="shared" ref="AH367" si="1076">AH366</f>
        <v>0</v>
      </c>
      <c r="AI367" s="411">
        <f t="shared" ref="AI367" si="1077">AI366</f>
        <v>0</v>
      </c>
      <c r="AJ367" s="411">
        <f t="shared" ref="AJ367" si="1078">AJ366</f>
        <v>0</v>
      </c>
      <c r="AK367" s="411">
        <f t="shared" ref="AK367" si="1079">AK366</f>
        <v>0</v>
      </c>
      <c r="AL367" s="411">
        <f t="shared" ref="AL367" si="1080">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1">Z369</f>
        <v>0</v>
      </c>
      <c r="AA370" s="411">
        <f t="shared" ref="AA370" si="1082">AA369</f>
        <v>0</v>
      </c>
      <c r="AB370" s="411">
        <f t="shared" ref="AB370" si="1083">AB369</f>
        <v>0</v>
      </c>
      <c r="AC370" s="411">
        <f t="shared" ref="AC370" si="1084">AC369</f>
        <v>0</v>
      </c>
      <c r="AD370" s="411">
        <f t="shared" ref="AD370" si="1085">AD369</f>
        <v>0</v>
      </c>
      <c r="AE370" s="411">
        <f t="shared" ref="AE370" si="1086">AE369</f>
        <v>0</v>
      </c>
      <c r="AF370" s="411">
        <f t="shared" ref="AF370" si="1087">AF369</f>
        <v>0</v>
      </c>
      <c r="AG370" s="411">
        <f t="shared" ref="AG370" si="1088">AG369</f>
        <v>0</v>
      </c>
      <c r="AH370" s="411">
        <f t="shared" ref="AH370" si="1089">AH369</f>
        <v>0</v>
      </c>
      <c r="AI370" s="411">
        <f t="shared" ref="AI370" si="1090">AI369</f>
        <v>0</v>
      </c>
      <c r="AJ370" s="411">
        <f t="shared" ref="AJ370" si="1091">AJ369</f>
        <v>0</v>
      </c>
      <c r="AK370" s="411">
        <f t="shared" ref="AK370" si="1092">AK369</f>
        <v>0</v>
      </c>
      <c r="AL370" s="411">
        <f t="shared" ref="AL370" si="1093">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4">Z372</f>
        <v>0</v>
      </c>
      <c r="AA373" s="411">
        <f t="shared" ref="AA373" si="1095">AA372</f>
        <v>0</v>
      </c>
      <c r="AB373" s="411">
        <f t="shared" ref="AB373" si="1096">AB372</f>
        <v>0</v>
      </c>
      <c r="AC373" s="411">
        <f t="shared" ref="AC373" si="1097">AC372</f>
        <v>0</v>
      </c>
      <c r="AD373" s="411">
        <f t="shared" ref="AD373" si="1098">AD372</f>
        <v>0</v>
      </c>
      <c r="AE373" s="411">
        <f t="shared" ref="AE373" si="1099">AE372</f>
        <v>0</v>
      </c>
      <c r="AF373" s="411">
        <f t="shared" ref="AF373" si="1100">AF372</f>
        <v>0</v>
      </c>
      <c r="AG373" s="411">
        <f t="shared" ref="AG373" si="1101">AG372</f>
        <v>0</v>
      </c>
      <c r="AH373" s="411">
        <f t="shared" ref="AH373" si="1102">AH372</f>
        <v>0</v>
      </c>
      <c r="AI373" s="411">
        <f t="shared" ref="AI373" si="1103">AI372</f>
        <v>0</v>
      </c>
      <c r="AJ373" s="411">
        <f t="shared" ref="AJ373" si="1104">AJ372</f>
        <v>0</v>
      </c>
      <c r="AK373" s="411">
        <f t="shared" ref="AK373" si="1105">AK372</f>
        <v>0</v>
      </c>
      <c r="AL373" s="411">
        <f t="shared" ref="AL373" si="1106">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07">Z375</f>
        <v>0</v>
      </c>
      <c r="AA376" s="411">
        <f t="shared" ref="AA376" si="1108">AA375</f>
        <v>0</v>
      </c>
      <c r="AB376" s="411">
        <f t="shared" ref="AB376" si="1109">AB375</f>
        <v>0</v>
      </c>
      <c r="AC376" s="411">
        <f t="shared" ref="AC376" si="1110">AC375</f>
        <v>0</v>
      </c>
      <c r="AD376" s="411">
        <f t="shared" ref="AD376" si="1111">AD375</f>
        <v>0</v>
      </c>
      <c r="AE376" s="411">
        <f t="shared" ref="AE376" si="1112">AE375</f>
        <v>0</v>
      </c>
      <c r="AF376" s="411">
        <f t="shared" ref="AF376" si="1113">AF375</f>
        <v>0</v>
      </c>
      <c r="AG376" s="411">
        <f t="shared" ref="AG376" si="1114">AG375</f>
        <v>0</v>
      </c>
      <c r="AH376" s="411">
        <f t="shared" ref="AH376" si="1115">AH375</f>
        <v>0</v>
      </c>
      <c r="AI376" s="411">
        <f t="shared" ref="AI376" si="1116">AI375</f>
        <v>0</v>
      </c>
      <c r="AJ376" s="411">
        <f t="shared" ref="AJ376" si="1117">AJ375</f>
        <v>0</v>
      </c>
      <c r="AK376" s="411">
        <f t="shared" ref="AK376" si="1118">AK375</f>
        <v>0</v>
      </c>
      <c r="AL376" s="411">
        <f t="shared" ref="AL376" si="1119">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19490091</v>
      </c>
      <c r="E378" s="329">
        <f t="shared" ref="E378:M378" si="1120">SUM(E221:E376)</f>
        <v>19490091</v>
      </c>
      <c r="F378" s="329">
        <f t="shared" si="1120"/>
        <v>19822758</v>
      </c>
      <c r="G378" s="329">
        <f t="shared" si="1120"/>
        <v>19822758</v>
      </c>
      <c r="H378" s="329">
        <f t="shared" si="1120"/>
        <v>19822758</v>
      </c>
      <c r="I378" s="329">
        <f t="shared" si="1120"/>
        <v>19816243</v>
      </c>
      <c r="J378" s="329">
        <f t="shared" si="1120"/>
        <v>19816243</v>
      </c>
      <c r="K378" s="329">
        <f t="shared" si="1120"/>
        <v>19815541</v>
      </c>
      <c r="L378" s="329">
        <f t="shared" si="1120"/>
        <v>19744274</v>
      </c>
      <c r="M378" s="329">
        <f t="shared" si="1120"/>
        <v>19725214</v>
      </c>
      <c r="N378" s="329"/>
      <c r="O378" s="329">
        <f>SUM(O221:O376)</f>
        <v>2937</v>
      </c>
      <c r="P378" s="329">
        <f t="shared" ref="P378:X378" si="1121">SUM(P221:P376)</f>
        <v>2938</v>
      </c>
      <c r="Q378" s="329">
        <f t="shared" si="1121"/>
        <v>3072</v>
      </c>
      <c r="R378" s="329">
        <f t="shared" si="1121"/>
        <v>3072</v>
      </c>
      <c r="S378" s="329">
        <f t="shared" si="1121"/>
        <v>3072</v>
      </c>
      <c r="T378" s="329">
        <f t="shared" si="1121"/>
        <v>3071</v>
      </c>
      <c r="U378" s="329">
        <f t="shared" si="1121"/>
        <v>3071</v>
      </c>
      <c r="V378" s="329">
        <f t="shared" si="1121"/>
        <v>3071</v>
      </c>
      <c r="W378" s="329">
        <f t="shared" si="1121"/>
        <v>3068</v>
      </c>
      <c r="X378" s="329">
        <f t="shared" si="1121"/>
        <v>3067</v>
      </c>
      <c r="Y378" s="329">
        <f>IF(Y219="kWh",SUMPRODUCT(D221:D376,Y221:Y376))</f>
        <v>7779143.6685239635</v>
      </c>
      <c r="Z378" s="329">
        <f>IF(Z219="kWh",SUMPRODUCT(D221:D376,Z221:Z376))</f>
        <v>2059429.796770273</v>
      </c>
      <c r="AA378" s="329">
        <f>IF(AA219="kw",SUMPRODUCT(N221:N376,O221:O376,AA221:AA376),SUMPRODUCT(D221:D376,AA221:AA376))</f>
        <v>21284.583840072017</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11561620</v>
      </c>
      <c r="Z379" s="392">
        <f>HLOOKUP(Z218,'2. LRAMVA Threshold'!$B$42:$Q$53,8,FALSE)</f>
        <v>3628918</v>
      </c>
      <c r="AA379" s="392">
        <f>HLOOKUP(AA218,'2. LRAMVA Threshold'!$B$42:$Q$53,8,FALSE)</f>
        <v>21680</v>
      </c>
      <c r="AB379" s="392">
        <f>HLOOKUP(AB218,'2. LRAMVA Threshold'!$B$42:$Q$53,8,FALSE)</f>
        <v>65793</v>
      </c>
      <c r="AC379" s="392">
        <f>HLOOKUP(AC218,'2. LRAMVA Threshold'!$B$42:$Q$53,8,FALSE)</f>
        <v>270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1.38E-2</v>
      </c>
      <c r="Z381" s="341">
        <f>HLOOKUP(Z$35,'3.  Distribution Rates'!$C$122:$P$133,8,FALSE)</f>
        <v>1.3599999999999999E-2</v>
      </c>
      <c r="AA381" s="341">
        <f>HLOOKUP(AA$35,'3.  Distribution Rates'!$C$122:$P$133,8,FALSE)</f>
        <v>2.9318</v>
      </c>
      <c r="AB381" s="341">
        <f>HLOOKUP(AB$35,'3.  Distribution Rates'!$C$122:$P$133,8,FALSE)</f>
        <v>2.1700000000000001E-2</v>
      </c>
      <c r="AC381" s="341">
        <f>HLOOKUP(AC$35,'3.  Distribution Rates'!$C$122:$P$133,8,FALSE)</f>
        <v>4.4123000000000001</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835">
        <f>'4.  2011-2014 LRAM'!Y139*'5.  2015-2020 LRAM'!Y381</f>
        <v>22949.975875208846</v>
      </c>
      <c r="Z382" s="835">
        <f>'4.  2011-2014 LRAM'!Z139*'5.  2015-2020 LRAM'!Z381</f>
        <v>12001.876366842309</v>
      </c>
      <c r="AA382" s="835">
        <f>'4.  2011-2014 LRAM'!AA139*'5.  2015-2020 LRAM'!AA381</f>
        <v>29083.532961448134</v>
      </c>
      <c r="AB382" s="835">
        <f>'4.  2011-2014 LRAM'!AB139*'5.  2015-2020 LRAM'!AB381</f>
        <v>0</v>
      </c>
      <c r="AC382" s="835">
        <f>'4.  2011-2014 LRAM'!AC139*'5.  2015-2020 LRAM'!AC381</f>
        <v>0</v>
      </c>
      <c r="AD382" s="378"/>
      <c r="AE382" s="378"/>
      <c r="AF382" s="378"/>
      <c r="AG382" s="378"/>
      <c r="AH382" s="378"/>
      <c r="AI382" s="378"/>
      <c r="AJ382" s="378"/>
      <c r="AK382" s="378"/>
      <c r="AL382" s="378"/>
      <c r="AM382" s="629">
        <f t="shared" ref="AM382:AM387" si="1122">SUM(Y382:AL382)</f>
        <v>64035.385203499289</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835">
        <f>'4.  2011-2014 LRAM'!Y268*'5.  2015-2020 LRAM'!Y381</f>
        <v>17664.819604932582</v>
      </c>
      <c r="Z383" s="835">
        <f>'4.  2011-2014 LRAM'!Z268*'5.  2015-2020 LRAM'!Z381</f>
        <v>7587.7369123779063</v>
      </c>
      <c r="AA383" s="835">
        <f>'4.  2011-2014 LRAM'!AA268*'5.  2015-2020 LRAM'!AA381</f>
        <v>39308.369860105719</v>
      </c>
      <c r="AB383" s="835">
        <f>'4.  2011-2014 LRAM'!AB268*'5.  2015-2020 LRAM'!AB381</f>
        <v>0</v>
      </c>
      <c r="AC383" s="835">
        <f>'4.  2011-2014 LRAM'!AC268*'5.  2015-2020 LRAM'!AC381</f>
        <v>0</v>
      </c>
      <c r="AD383" s="378"/>
      <c r="AE383" s="378"/>
      <c r="AF383" s="378"/>
      <c r="AG383" s="378"/>
      <c r="AH383" s="378"/>
      <c r="AI383" s="378"/>
      <c r="AJ383" s="378"/>
      <c r="AK383" s="378"/>
      <c r="AL383" s="378"/>
      <c r="AM383" s="629">
        <f t="shared" si="1122"/>
        <v>64560.92637741621</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20468.534062418788</v>
      </c>
      <c r="Z384" s="378">
        <f>'4.  2011-2014 LRAM'!Z397*Z381</f>
        <v>13403.266847499093</v>
      </c>
      <c r="AA384" s="378">
        <f>'4.  2011-2014 LRAM'!AA397*AA381</f>
        <v>49479.824386150707</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 t="shared" si="1122"/>
        <v>83351.625296068582</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42778.439570485301</v>
      </c>
      <c r="Z385" s="378">
        <f>'4.  2011-2014 LRAM'!Z527*Z381</f>
        <v>13975.095640540436</v>
      </c>
      <c r="AA385" s="378">
        <f>'4.  2011-2014 LRAM'!AA527*AA381</f>
        <v>23958.205239800165</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si="1122"/>
        <v>80711.740450825906</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3">Y208*Y381</f>
        <v>51435.208200000001</v>
      </c>
      <c r="Z386" s="378">
        <f t="shared" si="1123"/>
        <v>53723.076791636289</v>
      </c>
      <c r="AA386" s="378">
        <f t="shared" si="1123"/>
        <v>42558.248721350792</v>
      </c>
      <c r="AB386" s="378">
        <f t="shared" si="1123"/>
        <v>0</v>
      </c>
      <c r="AC386" s="378">
        <f t="shared" si="1123"/>
        <v>0</v>
      </c>
      <c r="AD386" s="378">
        <f t="shared" si="1123"/>
        <v>0</v>
      </c>
      <c r="AE386" s="378">
        <f t="shared" si="1123"/>
        <v>0</v>
      </c>
      <c r="AF386" s="378">
        <f t="shared" si="1123"/>
        <v>0</v>
      </c>
      <c r="AG386" s="378">
        <f t="shared" si="1123"/>
        <v>0</v>
      </c>
      <c r="AH386" s="378">
        <f t="shared" si="1123"/>
        <v>0</v>
      </c>
      <c r="AI386" s="378">
        <f t="shared" si="1123"/>
        <v>0</v>
      </c>
      <c r="AJ386" s="378">
        <f t="shared" si="1123"/>
        <v>0</v>
      </c>
      <c r="AK386" s="378">
        <f t="shared" si="1123"/>
        <v>0</v>
      </c>
      <c r="AL386" s="378">
        <f t="shared" si="1123"/>
        <v>0</v>
      </c>
      <c r="AM386" s="629">
        <f t="shared" si="1122"/>
        <v>147716.53371298709</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107352.1826256307</v>
      </c>
      <c r="Z387" s="378">
        <f t="shared" ref="Z387:AL387" si="1124">Z378*Z381</f>
        <v>28008.245236075712</v>
      </c>
      <c r="AA387" s="378">
        <f t="shared" si="1124"/>
        <v>62402.142902323139</v>
      </c>
      <c r="AB387" s="378">
        <f t="shared" si="1124"/>
        <v>0</v>
      </c>
      <c r="AC387" s="378">
        <f t="shared" si="1124"/>
        <v>0</v>
      </c>
      <c r="AD387" s="378">
        <f t="shared" si="1124"/>
        <v>0</v>
      </c>
      <c r="AE387" s="378">
        <f t="shared" si="1124"/>
        <v>0</v>
      </c>
      <c r="AF387" s="378">
        <f t="shared" si="1124"/>
        <v>0</v>
      </c>
      <c r="AG387" s="378">
        <f t="shared" si="1124"/>
        <v>0</v>
      </c>
      <c r="AH387" s="378">
        <f t="shared" si="1124"/>
        <v>0</v>
      </c>
      <c r="AI387" s="378">
        <f t="shared" si="1124"/>
        <v>0</v>
      </c>
      <c r="AJ387" s="378">
        <f t="shared" si="1124"/>
        <v>0</v>
      </c>
      <c r="AK387" s="378">
        <f t="shared" si="1124"/>
        <v>0</v>
      </c>
      <c r="AL387" s="378">
        <f t="shared" si="1124"/>
        <v>0</v>
      </c>
      <c r="AM387" s="629">
        <f t="shared" si="1122"/>
        <v>197762.57076402954</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262649.15993867622</v>
      </c>
      <c r="Z388" s="346">
        <f t="shared" ref="Z388:AE388" si="1125">SUM(Z382:Z387)</f>
        <v>128699.29779497175</v>
      </c>
      <c r="AA388" s="346">
        <f t="shared" si="1125"/>
        <v>246790.32407117865</v>
      </c>
      <c r="AB388" s="346">
        <f t="shared" si="1125"/>
        <v>0</v>
      </c>
      <c r="AC388" s="346">
        <f t="shared" si="1125"/>
        <v>0</v>
      </c>
      <c r="AD388" s="346">
        <f t="shared" si="1125"/>
        <v>0</v>
      </c>
      <c r="AE388" s="346">
        <f t="shared" si="1125"/>
        <v>0</v>
      </c>
      <c r="AF388" s="346">
        <f>SUM(AF382:AF387)</f>
        <v>0</v>
      </c>
      <c r="AG388" s="346">
        <f t="shared" ref="AG388:AL388" si="1126">SUM(AG382:AG387)</f>
        <v>0</v>
      </c>
      <c r="AH388" s="346">
        <f t="shared" si="1126"/>
        <v>0</v>
      </c>
      <c r="AI388" s="346">
        <f t="shared" si="1126"/>
        <v>0</v>
      </c>
      <c r="AJ388" s="346">
        <f t="shared" si="1126"/>
        <v>0</v>
      </c>
      <c r="AK388" s="346">
        <f t="shared" si="1126"/>
        <v>0</v>
      </c>
      <c r="AL388" s="346">
        <f t="shared" si="1126"/>
        <v>0</v>
      </c>
      <c r="AM388" s="407">
        <f>SUM(AM382:AM387)</f>
        <v>638138.78180482658</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159550.356</v>
      </c>
      <c r="Z389" s="347">
        <f t="shared" ref="Z389:AE389" si="1127">Z379*Z381</f>
        <v>49353.284799999994</v>
      </c>
      <c r="AA389" s="347">
        <f t="shared" si="1127"/>
        <v>63561.423999999999</v>
      </c>
      <c r="AB389" s="347">
        <f t="shared" si="1127"/>
        <v>1427.7081000000001</v>
      </c>
      <c r="AC389" s="347">
        <f t="shared" si="1127"/>
        <v>1191.3210000000001</v>
      </c>
      <c r="AD389" s="347">
        <f t="shared" si="1127"/>
        <v>0</v>
      </c>
      <c r="AE389" s="347">
        <f t="shared" si="1127"/>
        <v>0</v>
      </c>
      <c r="AF389" s="347">
        <f>AF379*AF381</f>
        <v>0</v>
      </c>
      <c r="AG389" s="347">
        <f t="shared" ref="AG389:AL389" si="1128">AG379*AG381</f>
        <v>0</v>
      </c>
      <c r="AH389" s="347">
        <f t="shared" si="1128"/>
        <v>0</v>
      </c>
      <c r="AI389" s="347">
        <f t="shared" si="1128"/>
        <v>0</v>
      </c>
      <c r="AJ389" s="347">
        <f t="shared" si="1128"/>
        <v>0</v>
      </c>
      <c r="AK389" s="347">
        <f t="shared" si="1128"/>
        <v>0</v>
      </c>
      <c r="AL389" s="347">
        <f t="shared" si="1128"/>
        <v>0</v>
      </c>
      <c r="AM389" s="407">
        <f>SUM(Y389:AL389)</f>
        <v>275084.09389999998</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363054.6879048266</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7778596.5963820843</v>
      </c>
      <c r="Z392" s="291">
        <f>SUMPRODUCT(E221:E376,Z221:Z376)</f>
        <v>2040715.1935231206</v>
      </c>
      <c r="AA392" s="291">
        <f t="shared" ref="AA392:AL392" si="1129">IF(AA219="kw",SUMPRODUCT($N$221:$N$376,$P$221:$P$376,AA221:AA376),SUMPRODUCT($E$221:$E$376,AA221:AA376))</f>
        <v>21351.665439042656</v>
      </c>
      <c r="AB392" s="291">
        <f t="shared" si="1129"/>
        <v>0</v>
      </c>
      <c r="AC392" s="291">
        <f t="shared" si="1129"/>
        <v>0</v>
      </c>
      <c r="AD392" s="291">
        <f t="shared" si="1129"/>
        <v>0</v>
      </c>
      <c r="AE392" s="291">
        <f t="shared" si="1129"/>
        <v>0</v>
      </c>
      <c r="AF392" s="291">
        <f t="shared" si="1129"/>
        <v>0</v>
      </c>
      <c r="AG392" s="291">
        <f t="shared" si="1129"/>
        <v>0</v>
      </c>
      <c r="AH392" s="291">
        <f t="shared" si="1129"/>
        <v>0</v>
      </c>
      <c r="AI392" s="291">
        <f t="shared" si="1129"/>
        <v>0</v>
      </c>
      <c r="AJ392" s="291">
        <f t="shared" si="1129"/>
        <v>0</v>
      </c>
      <c r="AK392" s="291">
        <f t="shared" si="1129"/>
        <v>0</v>
      </c>
      <c r="AL392" s="291">
        <f t="shared" si="1129"/>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7778596.5963820843</v>
      </c>
      <c r="Z393" s="291">
        <f>SUMPRODUCT(F221:F376,Z221:Z376)</f>
        <v>2085568.3447769494</v>
      </c>
      <c r="AA393" s="291">
        <f t="shared" ref="AA393:AL393" si="1130">IF(AA219="kw",SUMPRODUCT($N$221:$N$376,$Q$221:$Q$376,AA221:AA376),SUMPRODUCT($F$221:$F$376,AA221:AA376))</f>
        <v>22880.604856730679</v>
      </c>
      <c r="AB393" s="291">
        <f t="shared" si="1130"/>
        <v>0</v>
      </c>
      <c r="AC393" s="291">
        <f t="shared" si="1130"/>
        <v>0</v>
      </c>
      <c r="AD393" s="291">
        <f t="shared" si="1130"/>
        <v>0</v>
      </c>
      <c r="AE393" s="291">
        <f t="shared" si="1130"/>
        <v>0</v>
      </c>
      <c r="AF393" s="291">
        <f t="shared" si="1130"/>
        <v>0</v>
      </c>
      <c r="AG393" s="291">
        <f t="shared" si="1130"/>
        <v>0</v>
      </c>
      <c r="AH393" s="291">
        <f t="shared" si="1130"/>
        <v>0</v>
      </c>
      <c r="AI393" s="291">
        <f t="shared" si="1130"/>
        <v>0</v>
      </c>
      <c r="AJ393" s="291">
        <f t="shared" si="1130"/>
        <v>0</v>
      </c>
      <c r="AK393" s="291">
        <f t="shared" si="1130"/>
        <v>0</v>
      </c>
      <c r="AL393" s="291">
        <f t="shared" si="1130"/>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7778596.5963820843</v>
      </c>
      <c r="Z394" s="291">
        <f>SUMPRODUCT(G221:G376,Z221:Z376)</f>
        <v>2085568.3447769494</v>
      </c>
      <c r="AA394" s="291">
        <f t="shared" ref="AA394:AL394" si="1131">IF(AA219="kw",SUMPRODUCT($N$221:$N$376,$R$221:$R$376,AA221:AA376),SUMPRODUCT($G$221:$G$376,AA221:AA376))</f>
        <v>22880.604856730679</v>
      </c>
      <c r="AB394" s="291">
        <f t="shared" si="1131"/>
        <v>0</v>
      </c>
      <c r="AC394" s="291">
        <f t="shared" si="1131"/>
        <v>0</v>
      </c>
      <c r="AD394" s="291">
        <f t="shared" si="1131"/>
        <v>0</v>
      </c>
      <c r="AE394" s="291">
        <f t="shared" si="1131"/>
        <v>0</v>
      </c>
      <c r="AF394" s="291">
        <f t="shared" si="1131"/>
        <v>0</v>
      </c>
      <c r="AG394" s="291">
        <f t="shared" si="1131"/>
        <v>0</v>
      </c>
      <c r="AH394" s="291">
        <f t="shared" si="1131"/>
        <v>0</v>
      </c>
      <c r="AI394" s="291">
        <f t="shared" si="1131"/>
        <v>0</v>
      </c>
      <c r="AJ394" s="291">
        <f t="shared" si="1131"/>
        <v>0</v>
      </c>
      <c r="AK394" s="291">
        <f t="shared" si="1131"/>
        <v>0</v>
      </c>
      <c r="AL394" s="291">
        <f t="shared" si="1131"/>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7778596.5963820843</v>
      </c>
      <c r="Z395" s="326">
        <f>SUMPRODUCT(H221:H376,Z221:Z376)</f>
        <v>2085568.3447769494</v>
      </c>
      <c r="AA395" s="326">
        <f t="shared" ref="AA395:AL395" si="1132">IF(AA219="kw",SUMPRODUCT($N$221:$N$376,$S$221:$S$376,AA221:AA376),SUMPRODUCT($H$221:$H$376,AA221:AA376))</f>
        <v>22880.604856730679</v>
      </c>
      <c r="AB395" s="326">
        <f t="shared" si="1132"/>
        <v>0</v>
      </c>
      <c r="AC395" s="326">
        <f t="shared" si="1132"/>
        <v>0</v>
      </c>
      <c r="AD395" s="326">
        <f t="shared" si="1132"/>
        <v>0</v>
      </c>
      <c r="AE395" s="326">
        <f t="shared" si="1132"/>
        <v>0</v>
      </c>
      <c r="AF395" s="326">
        <f t="shared" si="1132"/>
        <v>0</v>
      </c>
      <c r="AG395" s="326">
        <f t="shared" si="1132"/>
        <v>0</v>
      </c>
      <c r="AH395" s="326">
        <f t="shared" si="1132"/>
        <v>0</v>
      </c>
      <c r="AI395" s="326">
        <f t="shared" si="1132"/>
        <v>0</v>
      </c>
      <c r="AJ395" s="326">
        <f t="shared" si="1132"/>
        <v>0</v>
      </c>
      <c r="AK395" s="326">
        <f t="shared" si="1132"/>
        <v>0</v>
      </c>
      <c r="AL395" s="326">
        <f t="shared" si="1132"/>
        <v>0</v>
      </c>
      <c r="AM395" s="386"/>
    </row>
    <row r="396" spans="2:39" ht="21" customHeight="1">
      <c r="B396" s="368" t="s">
        <v>587</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527</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92" t="s">
        <v>211</v>
      </c>
      <c r="C400" s="894" t="s">
        <v>33</v>
      </c>
      <c r="D400" s="284" t="s">
        <v>422</v>
      </c>
      <c r="E400" s="896" t="s">
        <v>209</v>
      </c>
      <c r="F400" s="897"/>
      <c r="G400" s="897"/>
      <c r="H400" s="897"/>
      <c r="I400" s="897"/>
      <c r="J400" s="897"/>
      <c r="K400" s="897"/>
      <c r="L400" s="897"/>
      <c r="M400" s="898"/>
      <c r="N400" s="899" t="s">
        <v>213</v>
      </c>
      <c r="O400" s="284" t="s">
        <v>423</v>
      </c>
      <c r="P400" s="896" t="s">
        <v>212</v>
      </c>
      <c r="Q400" s="897"/>
      <c r="R400" s="897"/>
      <c r="S400" s="897"/>
      <c r="T400" s="897"/>
      <c r="U400" s="897"/>
      <c r="V400" s="897"/>
      <c r="W400" s="897"/>
      <c r="X400" s="898"/>
      <c r="Y400" s="889" t="s">
        <v>243</v>
      </c>
      <c r="Z400" s="890"/>
      <c r="AA400" s="890"/>
      <c r="AB400" s="890"/>
      <c r="AC400" s="890"/>
      <c r="AD400" s="890"/>
      <c r="AE400" s="890"/>
      <c r="AF400" s="890"/>
      <c r="AG400" s="890"/>
      <c r="AH400" s="890"/>
      <c r="AI400" s="890"/>
      <c r="AJ400" s="890"/>
      <c r="AK400" s="890"/>
      <c r="AL400" s="890"/>
      <c r="AM400" s="891"/>
    </row>
    <row r="401" spans="1:39" ht="61.5" customHeight="1">
      <c r="B401" s="893"/>
      <c r="C401" s="895"/>
      <c r="D401" s="285">
        <v>2017</v>
      </c>
      <c r="E401" s="285">
        <v>2018</v>
      </c>
      <c r="F401" s="285">
        <v>2019</v>
      </c>
      <c r="G401" s="285">
        <v>2020</v>
      </c>
      <c r="H401" s="285">
        <v>2021</v>
      </c>
      <c r="I401" s="285">
        <v>2022</v>
      </c>
      <c r="J401" s="285">
        <v>2023</v>
      </c>
      <c r="K401" s="285">
        <v>2024</v>
      </c>
      <c r="L401" s="285">
        <v>2025</v>
      </c>
      <c r="M401" s="285">
        <v>2026</v>
      </c>
      <c r="N401" s="90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GS&gt;50kW</v>
      </c>
      <c r="AB401" s="285" t="str">
        <f>'1.  LRAMVA Summary'!G52</f>
        <v>Unmetered Scattered Load</v>
      </c>
      <c r="AC401" s="285" t="str">
        <f>'1.  LRAMVA Summary'!H52</f>
        <v>Streetlighting</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kWh</v>
      </c>
      <c r="AC402" s="291" t="str">
        <f>'1.  LRAMVA Summary'!H53</f>
        <v>kW</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3">Z404</f>
        <v>0</v>
      </c>
      <c r="AA405" s="411">
        <f t="shared" ref="AA405" si="1134">AA404</f>
        <v>0</v>
      </c>
      <c r="AB405" s="411">
        <f t="shared" ref="AB405" si="1135">AB404</f>
        <v>0</v>
      </c>
      <c r="AC405" s="411">
        <f t="shared" ref="AC405" si="1136">AC404</f>
        <v>0</v>
      </c>
      <c r="AD405" s="411">
        <f t="shared" ref="AD405" si="1137">AD404</f>
        <v>0</v>
      </c>
      <c r="AE405" s="411">
        <f t="shared" ref="AE405" si="1138">AE404</f>
        <v>0</v>
      </c>
      <c r="AF405" s="411">
        <f t="shared" ref="AF405" si="1139">AF404</f>
        <v>0</v>
      </c>
      <c r="AG405" s="411">
        <f t="shared" ref="AG405" si="1140">AG404</f>
        <v>0</v>
      </c>
      <c r="AH405" s="411">
        <f t="shared" ref="AH405" si="1141">AH404</f>
        <v>0</v>
      </c>
      <c r="AI405" s="411">
        <f t="shared" ref="AI405" si="1142">AI404</f>
        <v>0</v>
      </c>
      <c r="AJ405" s="411">
        <f t="shared" ref="AJ405" si="1143">AJ404</f>
        <v>0</v>
      </c>
      <c r="AK405" s="411">
        <f t="shared" ref="AK405" si="1144">AK404</f>
        <v>0</v>
      </c>
      <c r="AL405" s="411">
        <f t="shared" ref="AL405" si="1145">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6">Z407</f>
        <v>0</v>
      </c>
      <c r="AA408" s="411">
        <f t="shared" ref="AA408" si="1147">AA407</f>
        <v>0</v>
      </c>
      <c r="AB408" s="411">
        <f t="shared" ref="AB408" si="1148">AB407</f>
        <v>0</v>
      </c>
      <c r="AC408" s="411">
        <f t="shared" ref="AC408" si="1149">AC407</f>
        <v>0</v>
      </c>
      <c r="AD408" s="411">
        <f t="shared" ref="AD408" si="1150">AD407</f>
        <v>0</v>
      </c>
      <c r="AE408" s="411">
        <f t="shared" ref="AE408" si="1151">AE407</f>
        <v>0</v>
      </c>
      <c r="AF408" s="411">
        <f t="shared" ref="AF408" si="1152">AF407</f>
        <v>0</v>
      </c>
      <c r="AG408" s="411">
        <f t="shared" ref="AG408" si="1153">AG407</f>
        <v>0</v>
      </c>
      <c r="AH408" s="411">
        <f t="shared" ref="AH408" si="1154">AH407</f>
        <v>0</v>
      </c>
      <c r="AI408" s="411">
        <f t="shared" ref="AI408" si="1155">AI407</f>
        <v>0</v>
      </c>
      <c r="AJ408" s="411">
        <f t="shared" ref="AJ408" si="1156">AJ407</f>
        <v>0</v>
      </c>
      <c r="AK408" s="411">
        <f t="shared" ref="AK408" si="1157">AK407</f>
        <v>0</v>
      </c>
      <c r="AL408" s="411">
        <f t="shared" ref="AL408" si="1158">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59">Z410</f>
        <v>0</v>
      </c>
      <c r="AA411" s="411">
        <f t="shared" ref="AA411" si="1160">AA410</f>
        <v>0</v>
      </c>
      <c r="AB411" s="411">
        <f t="shared" ref="AB411" si="1161">AB410</f>
        <v>0</v>
      </c>
      <c r="AC411" s="411">
        <f t="shared" ref="AC411" si="1162">AC410</f>
        <v>0</v>
      </c>
      <c r="AD411" s="411">
        <f t="shared" ref="AD411" si="1163">AD410</f>
        <v>0</v>
      </c>
      <c r="AE411" s="411">
        <f t="shared" ref="AE411" si="1164">AE410</f>
        <v>0</v>
      </c>
      <c r="AF411" s="411">
        <f t="shared" ref="AF411" si="1165">AF410</f>
        <v>0</v>
      </c>
      <c r="AG411" s="411">
        <f t="shared" ref="AG411" si="1166">AG410</f>
        <v>0</v>
      </c>
      <c r="AH411" s="411">
        <f t="shared" ref="AH411" si="1167">AH410</f>
        <v>0</v>
      </c>
      <c r="AI411" s="411">
        <f t="shared" ref="AI411" si="1168">AI410</f>
        <v>0</v>
      </c>
      <c r="AJ411" s="411">
        <f t="shared" ref="AJ411" si="1169">AJ410</f>
        <v>0</v>
      </c>
      <c r="AK411" s="411">
        <f t="shared" ref="AK411" si="1170">AK410</f>
        <v>0</v>
      </c>
      <c r="AL411" s="411">
        <f t="shared" ref="AL411" si="1171">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680</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2">Z413</f>
        <v>0</v>
      </c>
      <c r="AA414" s="411">
        <f t="shared" ref="AA414" si="1173">AA413</f>
        <v>0</v>
      </c>
      <c r="AB414" s="411">
        <f t="shared" ref="AB414" si="1174">AB413</f>
        <v>0</v>
      </c>
      <c r="AC414" s="411">
        <f t="shared" ref="AC414" si="1175">AC413</f>
        <v>0</v>
      </c>
      <c r="AD414" s="411">
        <f t="shared" ref="AD414" si="1176">AD413</f>
        <v>0</v>
      </c>
      <c r="AE414" s="411">
        <f t="shared" ref="AE414" si="1177">AE413</f>
        <v>0</v>
      </c>
      <c r="AF414" s="411">
        <f t="shared" ref="AF414" si="1178">AF413</f>
        <v>0</v>
      </c>
      <c r="AG414" s="411">
        <f t="shared" ref="AG414" si="1179">AG413</f>
        <v>0</v>
      </c>
      <c r="AH414" s="411">
        <f t="shared" ref="AH414" si="1180">AH413</f>
        <v>0</v>
      </c>
      <c r="AI414" s="411">
        <f t="shared" ref="AI414" si="1181">AI413</f>
        <v>0</v>
      </c>
      <c r="AJ414" s="411">
        <f t="shared" ref="AJ414" si="1182">AJ413</f>
        <v>0</v>
      </c>
      <c r="AK414" s="411">
        <f t="shared" ref="AK414" si="1183">AK413</f>
        <v>0</v>
      </c>
      <c r="AL414" s="411">
        <f t="shared" ref="AL414" si="1184">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5">Z416</f>
        <v>0</v>
      </c>
      <c r="AA417" s="411">
        <f t="shared" ref="AA417" si="1186">AA416</f>
        <v>0</v>
      </c>
      <c r="AB417" s="411">
        <f t="shared" ref="AB417" si="1187">AB416</f>
        <v>0</v>
      </c>
      <c r="AC417" s="411">
        <f t="shared" ref="AC417" si="1188">AC416</f>
        <v>0</v>
      </c>
      <c r="AD417" s="411">
        <f t="shared" ref="AD417" si="1189">AD416</f>
        <v>0</v>
      </c>
      <c r="AE417" s="411">
        <f t="shared" ref="AE417" si="1190">AE416</f>
        <v>0</v>
      </c>
      <c r="AF417" s="411">
        <f t="shared" ref="AF417" si="1191">AF416</f>
        <v>0</v>
      </c>
      <c r="AG417" s="411">
        <f t="shared" ref="AG417" si="1192">AG416</f>
        <v>0</v>
      </c>
      <c r="AH417" s="411">
        <f t="shared" ref="AH417" si="1193">AH416</f>
        <v>0</v>
      </c>
      <c r="AI417" s="411">
        <f t="shared" ref="AI417" si="1194">AI416</f>
        <v>0</v>
      </c>
      <c r="AJ417" s="411">
        <f t="shared" ref="AJ417" si="1195">AJ416</f>
        <v>0</v>
      </c>
      <c r="AK417" s="411">
        <f t="shared" ref="AK417" si="1196">AK416</f>
        <v>0</v>
      </c>
      <c r="AL417" s="411">
        <f t="shared" ref="AL417" si="1197">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8">Z420</f>
        <v>0</v>
      </c>
      <c r="AA421" s="411">
        <f t="shared" ref="AA421" si="1199">AA420</f>
        <v>0</v>
      </c>
      <c r="AB421" s="411">
        <f t="shared" ref="AB421" si="1200">AB420</f>
        <v>0</v>
      </c>
      <c r="AC421" s="411">
        <f t="shared" ref="AC421" si="1201">AC420</f>
        <v>0</v>
      </c>
      <c r="AD421" s="411">
        <f t="shared" ref="AD421" si="1202">AD420</f>
        <v>0</v>
      </c>
      <c r="AE421" s="411">
        <f t="shared" ref="AE421" si="1203">AE420</f>
        <v>0</v>
      </c>
      <c r="AF421" s="411">
        <f t="shared" ref="AF421" si="1204">AF420</f>
        <v>0</v>
      </c>
      <c r="AG421" s="411">
        <f t="shared" ref="AG421" si="1205">AG420</f>
        <v>0</v>
      </c>
      <c r="AH421" s="411">
        <f t="shared" ref="AH421" si="1206">AH420</f>
        <v>0</v>
      </c>
      <c r="AI421" s="411">
        <f t="shared" ref="AI421" si="1207">AI420</f>
        <v>0</v>
      </c>
      <c r="AJ421" s="411">
        <f t="shared" ref="AJ421" si="1208">AJ420</f>
        <v>0</v>
      </c>
      <c r="AK421" s="411">
        <f t="shared" ref="AK421" si="1209">AK420</f>
        <v>0</v>
      </c>
      <c r="AL421" s="411">
        <f t="shared" ref="AL421" si="1210">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1">Z423</f>
        <v>0</v>
      </c>
      <c r="AA424" s="411">
        <f t="shared" ref="AA424" si="1212">AA423</f>
        <v>0</v>
      </c>
      <c r="AB424" s="411">
        <f t="shared" ref="AB424" si="1213">AB423</f>
        <v>0</v>
      </c>
      <c r="AC424" s="411">
        <f t="shared" ref="AC424" si="1214">AC423</f>
        <v>0</v>
      </c>
      <c r="AD424" s="411">
        <f t="shared" ref="AD424" si="1215">AD423</f>
        <v>0</v>
      </c>
      <c r="AE424" s="411">
        <f t="shared" ref="AE424" si="1216">AE423</f>
        <v>0</v>
      </c>
      <c r="AF424" s="411">
        <f t="shared" ref="AF424" si="1217">AF423</f>
        <v>0</v>
      </c>
      <c r="AG424" s="411">
        <f t="shared" ref="AG424" si="1218">AG423</f>
        <v>0</v>
      </c>
      <c r="AH424" s="411">
        <f t="shared" ref="AH424" si="1219">AH423</f>
        <v>0</v>
      </c>
      <c r="AI424" s="411">
        <f t="shared" ref="AI424" si="1220">AI423</f>
        <v>0</v>
      </c>
      <c r="AJ424" s="411">
        <f t="shared" ref="AJ424" si="1221">AJ423</f>
        <v>0</v>
      </c>
      <c r="AK424" s="411">
        <f t="shared" ref="AK424" si="1222">AK423</f>
        <v>0</v>
      </c>
      <c r="AL424" s="411">
        <f t="shared" ref="AL424" si="1223">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4">Z426</f>
        <v>0</v>
      </c>
      <c r="AA427" s="411">
        <f t="shared" ref="AA427" si="1225">AA426</f>
        <v>0</v>
      </c>
      <c r="AB427" s="411">
        <f t="shared" ref="AB427" si="1226">AB426</f>
        <v>0</v>
      </c>
      <c r="AC427" s="411">
        <f t="shared" ref="AC427" si="1227">AC426</f>
        <v>0</v>
      </c>
      <c r="AD427" s="411">
        <f t="shared" ref="AD427" si="1228">AD426</f>
        <v>0</v>
      </c>
      <c r="AE427" s="411">
        <f t="shared" ref="AE427" si="1229">AE426</f>
        <v>0</v>
      </c>
      <c r="AF427" s="411">
        <f t="shared" ref="AF427" si="1230">AF426</f>
        <v>0</v>
      </c>
      <c r="AG427" s="411">
        <f t="shared" ref="AG427" si="1231">AG426</f>
        <v>0</v>
      </c>
      <c r="AH427" s="411">
        <f t="shared" ref="AH427" si="1232">AH426</f>
        <v>0</v>
      </c>
      <c r="AI427" s="411">
        <f t="shared" ref="AI427" si="1233">AI426</f>
        <v>0</v>
      </c>
      <c r="AJ427" s="411">
        <f t="shared" ref="AJ427" si="1234">AJ426</f>
        <v>0</v>
      </c>
      <c r="AK427" s="411">
        <f t="shared" ref="AK427" si="1235">AK426</f>
        <v>0</v>
      </c>
      <c r="AL427" s="411">
        <f t="shared" ref="AL427" si="1236">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7">Z429</f>
        <v>0</v>
      </c>
      <c r="AA430" s="411">
        <f t="shared" ref="AA430" si="1238">AA429</f>
        <v>0</v>
      </c>
      <c r="AB430" s="411">
        <f t="shared" ref="AB430" si="1239">AB429</f>
        <v>0</v>
      </c>
      <c r="AC430" s="411">
        <f t="shared" ref="AC430" si="1240">AC429</f>
        <v>0</v>
      </c>
      <c r="AD430" s="411">
        <f t="shared" ref="AD430" si="1241">AD429</f>
        <v>0</v>
      </c>
      <c r="AE430" s="411">
        <f t="shared" ref="AE430" si="1242">AE429</f>
        <v>0</v>
      </c>
      <c r="AF430" s="411">
        <f t="shared" ref="AF430" si="1243">AF429</f>
        <v>0</v>
      </c>
      <c r="AG430" s="411">
        <f t="shared" ref="AG430" si="1244">AG429</f>
        <v>0</v>
      </c>
      <c r="AH430" s="411">
        <f t="shared" ref="AH430" si="1245">AH429</f>
        <v>0</v>
      </c>
      <c r="AI430" s="411">
        <f t="shared" ref="AI430" si="1246">AI429</f>
        <v>0</v>
      </c>
      <c r="AJ430" s="411">
        <f t="shared" ref="AJ430" si="1247">AJ429</f>
        <v>0</v>
      </c>
      <c r="AK430" s="411">
        <f t="shared" ref="AK430" si="1248">AK429</f>
        <v>0</v>
      </c>
      <c r="AL430" s="411">
        <f t="shared" ref="AL430" si="1249">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0">Z432</f>
        <v>0</v>
      </c>
      <c r="AA433" s="411">
        <f t="shared" ref="AA433" si="1251">AA432</f>
        <v>0</v>
      </c>
      <c r="AB433" s="411">
        <f t="shared" ref="AB433" si="1252">AB432</f>
        <v>0</v>
      </c>
      <c r="AC433" s="411">
        <f t="shared" ref="AC433" si="1253">AC432</f>
        <v>0</v>
      </c>
      <c r="AD433" s="411">
        <f t="shared" ref="AD433" si="1254">AD432</f>
        <v>0</v>
      </c>
      <c r="AE433" s="411">
        <f t="shared" ref="AE433" si="1255">AE432</f>
        <v>0</v>
      </c>
      <c r="AF433" s="411">
        <f t="shared" ref="AF433" si="1256">AF432</f>
        <v>0</v>
      </c>
      <c r="AG433" s="411">
        <f t="shared" ref="AG433" si="1257">AG432</f>
        <v>0</v>
      </c>
      <c r="AH433" s="411">
        <f t="shared" ref="AH433" si="1258">AH432</f>
        <v>0</v>
      </c>
      <c r="AI433" s="411">
        <f t="shared" ref="AI433" si="1259">AI432</f>
        <v>0</v>
      </c>
      <c r="AJ433" s="411">
        <f t="shared" ref="AJ433" si="1260">AJ432</f>
        <v>0</v>
      </c>
      <c r="AK433" s="411">
        <f t="shared" ref="AK433" si="1261">AK432</f>
        <v>0</v>
      </c>
      <c r="AL433" s="411">
        <f t="shared" ref="AL433" si="1262">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3">Z436</f>
        <v>0</v>
      </c>
      <c r="AA437" s="411">
        <f t="shared" ref="AA437" si="1264">AA436</f>
        <v>0</v>
      </c>
      <c r="AB437" s="411">
        <f t="shared" ref="AB437" si="1265">AB436</f>
        <v>0</v>
      </c>
      <c r="AC437" s="411">
        <f t="shared" ref="AC437" si="1266">AC436</f>
        <v>0</v>
      </c>
      <c r="AD437" s="411">
        <f t="shared" ref="AD437" si="1267">AD436</f>
        <v>0</v>
      </c>
      <c r="AE437" s="411">
        <f t="shared" ref="AE437" si="1268">AE436</f>
        <v>0</v>
      </c>
      <c r="AF437" s="411">
        <f t="shared" ref="AF437" si="1269">AF436</f>
        <v>0</v>
      </c>
      <c r="AG437" s="411">
        <f t="shared" ref="AG437" si="1270">AG436</f>
        <v>0</v>
      </c>
      <c r="AH437" s="411">
        <f t="shared" ref="AH437" si="1271">AH436</f>
        <v>0</v>
      </c>
      <c r="AI437" s="411">
        <f t="shared" ref="AI437" si="1272">AI436</f>
        <v>0</v>
      </c>
      <c r="AJ437" s="411">
        <f t="shared" ref="AJ437" si="1273">AJ436</f>
        <v>0</v>
      </c>
      <c r="AK437" s="411">
        <f t="shared" ref="AK437" si="1274">AK436</f>
        <v>0</v>
      </c>
      <c r="AL437" s="411">
        <f t="shared" ref="AL437" si="1275">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6">Z439</f>
        <v>0</v>
      </c>
      <c r="AA440" s="411">
        <f t="shared" ref="AA440" si="1277">AA439</f>
        <v>0</v>
      </c>
      <c r="AB440" s="411">
        <f t="shared" ref="AB440" si="1278">AB439</f>
        <v>0</v>
      </c>
      <c r="AC440" s="411">
        <f t="shared" ref="AC440" si="1279">AC439</f>
        <v>0</v>
      </c>
      <c r="AD440" s="411">
        <f t="shared" ref="AD440" si="1280">AD439</f>
        <v>0</v>
      </c>
      <c r="AE440" s="411">
        <f t="shared" ref="AE440" si="1281">AE439</f>
        <v>0</v>
      </c>
      <c r="AF440" s="411">
        <f t="shared" ref="AF440" si="1282">AF439</f>
        <v>0</v>
      </c>
      <c r="AG440" s="411">
        <f t="shared" ref="AG440" si="1283">AG439</f>
        <v>0</v>
      </c>
      <c r="AH440" s="411">
        <f t="shared" ref="AH440" si="1284">AH439</f>
        <v>0</v>
      </c>
      <c r="AI440" s="411">
        <f t="shared" ref="AI440" si="1285">AI439</f>
        <v>0</v>
      </c>
      <c r="AJ440" s="411">
        <f t="shared" ref="AJ440" si="1286">AJ439</f>
        <v>0</v>
      </c>
      <c r="AK440" s="411">
        <f t="shared" ref="AK440" si="1287">AK439</f>
        <v>0</v>
      </c>
      <c r="AL440" s="411">
        <f t="shared" ref="AL440" si="1288">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89">Z442</f>
        <v>0</v>
      </c>
      <c r="AA443" s="411">
        <f t="shared" ref="AA443" si="1290">AA442</f>
        <v>0</v>
      </c>
      <c r="AB443" s="411">
        <f t="shared" ref="AB443" si="1291">AB442</f>
        <v>0</v>
      </c>
      <c r="AC443" s="411">
        <f t="shared" ref="AC443" si="1292">AC442</f>
        <v>0</v>
      </c>
      <c r="AD443" s="411">
        <f t="shared" ref="AD443" si="1293">AD442</f>
        <v>0</v>
      </c>
      <c r="AE443" s="411">
        <f t="shared" ref="AE443" si="1294">AE442</f>
        <v>0</v>
      </c>
      <c r="AF443" s="411">
        <f t="shared" ref="AF443" si="1295">AF442</f>
        <v>0</v>
      </c>
      <c r="AG443" s="411">
        <f t="shared" ref="AG443" si="1296">AG442</f>
        <v>0</v>
      </c>
      <c r="AH443" s="411">
        <f t="shared" ref="AH443" si="1297">AH442</f>
        <v>0</v>
      </c>
      <c r="AI443" s="411">
        <f t="shared" ref="AI443" si="1298">AI442</f>
        <v>0</v>
      </c>
      <c r="AJ443" s="411">
        <f t="shared" ref="AJ443" si="1299">AJ442</f>
        <v>0</v>
      </c>
      <c r="AK443" s="411">
        <f t="shared" ref="AK443" si="1300">AK442</f>
        <v>0</v>
      </c>
      <c r="AL443" s="411">
        <f t="shared" ref="AL443" si="1301">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2">Z446</f>
        <v>0</v>
      </c>
      <c r="AA447" s="411">
        <f t="shared" ref="AA447" si="1303">AA446</f>
        <v>0</v>
      </c>
      <c r="AB447" s="411">
        <f t="shared" ref="AB447" si="1304">AB446</f>
        <v>0</v>
      </c>
      <c r="AC447" s="411">
        <f t="shared" ref="AC447" si="1305">AC446</f>
        <v>0</v>
      </c>
      <c r="AD447" s="411">
        <f t="shared" ref="AD447" si="1306">AD446</f>
        <v>0</v>
      </c>
      <c r="AE447" s="411">
        <f t="shared" ref="AE447" si="1307">AE446</f>
        <v>0</v>
      </c>
      <c r="AF447" s="411">
        <f t="shared" ref="AF447" si="1308">AF446</f>
        <v>0</v>
      </c>
      <c r="AG447" s="411">
        <f t="shared" ref="AG447" si="1309">AG446</f>
        <v>0</v>
      </c>
      <c r="AH447" s="411">
        <f t="shared" ref="AH447" si="1310">AH446</f>
        <v>0</v>
      </c>
      <c r="AI447" s="411">
        <f t="shared" ref="AI447" si="1311">AI446</f>
        <v>0</v>
      </c>
      <c r="AJ447" s="411">
        <f t="shared" ref="AJ447" si="1312">AJ446</f>
        <v>0</v>
      </c>
      <c r="AK447" s="411">
        <f t="shared" ref="AK447" si="1313">AK446</f>
        <v>0</v>
      </c>
      <c r="AL447" s="411">
        <f t="shared" ref="AL447" si="1314">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5">Z450</f>
        <v>0</v>
      </c>
      <c r="AA451" s="411">
        <f t="shared" si="1315"/>
        <v>0</v>
      </c>
      <c r="AB451" s="411">
        <f t="shared" si="1315"/>
        <v>0</v>
      </c>
      <c r="AC451" s="411">
        <f t="shared" si="1315"/>
        <v>0</v>
      </c>
      <c r="AD451" s="411">
        <f t="shared" si="1315"/>
        <v>0</v>
      </c>
      <c r="AE451" s="411">
        <f t="shared" si="1315"/>
        <v>0</v>
      </c>
      <c r="AF451" s="411">
        <f t="shared" si="1315"/>
        <v>0</v>
      </c>
      <c r="AG451" s="411">
        <f t="shared" si="1315"/>
        <v>0</v>
      </c>
      <c r="AH451" s="411">
        <f t="shared" si="1315"/>
        <v>0</v>
      </c>
      <c r="AI451" s="411">
        <f t="shared" si="1315"/>
        <v>0</v>
      </c>
      <c r="AJ451" s="411">
        <f t="shared" si="1315"/>
        <v>0</v>
      </c>
      <c r="AK451" s="411">
        <f t="shared" si="1315"/>
        <v>0</v>
      </c>
      <c r="AL451" s="411">
        <f t="shared" si="1315"/>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6">Z453</f>
        <v>0</v>
      </c>
      <c r="AA454" s="411">
        <f t="shared" si="1316"/>
        <v>0</v>
      </c>
      <c r="AB454" s="411">
        <f t="shared" si="1316"/>
        <v>0</v>
      </c>
      <c r="AC454" s="411">
        <f t="shared" si="1316"/>
        <v>0</v>
      </c>
      <c r="AD454" s="411">
        <f t="shared" si="1316"/>
        <v>0</v>
      </c>
      <c r="AE454" s="411">
        <f t="shared" si="1316"/>
        <v>0</v>
      </c>
      <c r="AF454" s="411">
        <f t="shared" si="1316"/>
        <v>0</v>
      </c>
      <c r="AG454" s="411">
        <f t="shared" si="1316"/>
        <v>0</v>
      </c>
      <c r="AH454" s="411">
        <f t="shared" si="1316"/>
        <v>0</v>
      </c>
      <c r="AI454" s="411">
        <f t="shared" si="1316"/>
        <v>0</v>
      </c>
      <c r="AJ454" s="411">
        <f t="shared" si="1316"/>
        <v>0</v>
      </c>
      <c r="AK454" s="411">
        <f t="shared" si="1316"/>
        <v>0</v>
      </c>
      <c r="AL454" s="411">
        <f t="shared" si="1316"/>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90"/>
      <c r="F456" s="290"/>
      <c r="G456" s="290"/>
      <c r="H456" s="290"/>
      <c r="I456" s="290"/>
      <c r="J456" s="290"/>
      <c r="K456" s="290"/>
      <c r="L456" s="290"/>
      <c r="M456" s="290"/>
      <c r="N456" s="290"/>
      <c r="O456" s="290"/>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7">Z457</f>
        <v>0</v>
      </c>
      <c r="AA458" s="411">
        <f t="shared" si="1317"/>
        <v>0</v>
      </c>
      <c r="AB458" s="411">
        <f t="shared" si="1317"/>
        <v>0</v>
      </c>
      <c r="AC458" s="411">
        <f t="shared" si="1317"/>
        <v>0</v>
      </c>
      <c r="AD458" s="411">
        <f t="shared" si="1317"/>
        <v>0</v>
      </c>
      <c r="AE458" s="411">
        <f t="shared" si="1317"/>
        <v>0</v>
      </c>
      <c r="AF458" s="411">
        <f t="shared" si="1317"/>
        <v>0</v>
      </c>
      <c r="AG458" s="411">
        <f t="shared" si="1317"/>
        <v>0</v>
      </c>
      <c r="AH458" s="411">
        <f t="shared" si="1317"/>
        <v>0</v>
      </c>
      <c r="AI458" s="411">
        <f t="shared" si="1317"/>
        <v>0</v>
      </c>
      <c r="AJ458" s="411">
        <f t="shared" si="1317"/>
        <v>0</v>
      </c>
      <c r="AK458" s="411">
        <f t="shared" si="1317"/>
        <v>0</v>
      </c>
      <c r="AL458" s="411">
        <f t="shared" si="1317"/>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8">Z460</f>
        <v>0</v>
      </c>
      <c r="AA461" s="411">
        <f t="shared" si="1318"/>
        <v>0</v>
      </c>
      <c r="AB461" s="411">
        <f t="shared" si="1318"/>
        <v>0</v>
      </c>
      <c r="AC461" s="411">
        <f t="shared" si="1318"/>
        <v>0</v>
      </c>
      <c r="AD461" s="411">
        <f t="shared" si="1318"/>
        <v>0</v>
      </c>
      <c r="AE461" s="411">
        <f t="shared" si="1318"/>
        <v>0</v>
      </c>
      <c r="AF461" s="411">
        <f t="shared" si="1318"/>
        <v>0</v>
      </c>
      <c r="AG461" s="411">
        <f t="shared" si="1318"/>
        <v>0</v>
      </c>
      <c r="AH461" s="411">
        <f t="shared" si="1318"/>
        <v>0</v>
      </c>
      <c r="AI461" s="411">
        <f t="shared" si="1318"/>
        <v>0</v>
      </c>
      <c r="AJ461" s="411">
        <f t="shared" si="1318"/>
        <v>0</v>
      </c>
      <c r="AK461" s="411">
        <f t="shared" si="1318"/>
        <v>0</v>
      </c>
      <c r="AL461" s="411">
        <f t="shared" si="1318"/>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19">Z463</f>
        <v>0</v>
      </c>
      <c r="AA464" s="411">
        <f t="shared" si="1319"/>
        <v>0</v>
      </c>
      <c r="AB464" s="411">
        <f t="shared" si="1319"/>
        <v>0</v>
      </c>
      <c r="AC464" s="411">
        <f t="shared" si="1319"/>
        <v>0</v>
      </c>
      <c r="AD464" s="411">
        <f t="shared" si="1319"/>
        <v>0</v>
      </c>
      <c r="AE464" s="411">
        <f t="shared" si="1319"/>
        <v>0</v>
      </c>
      <c r="AF464" s="411">
        <f t="shared" si="1319"/>
        <v>0</v>
      </c>
      <c r="AG464" s="411">
        <f t="shared" si="1319"/>
        <v>0</v>
      </c>
      <c r="AH464" s="411">
        <f t="shared" si="1319"/>
        <v>0</v>
      </c>
      <c r="AI464" s="411">
        <f t="shared" si="1319"/>
        <v>0</v>
      </c>
      <c r="AJ464" s="411">
        <f t="shared" si="1319"/>
        <v>0</v>
      </c>
      <c r="AK464" s="411">
        <f t="shared" si="1319"/>
        <v>0</v>
      </c>
      <c r="AL464" s="411">
        <f t="shared" si="1319"/>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0">Y466</f>
        <v>0</v>
      </c>
      <c r="Z467" s="411">
        <f t="shared" si="1320"/>
        <v>0</v>
      </c>
      <c r="AA467" s="411">
        <f t="shared" si="1320"/>
        <v>0</v>
      </c>
      <c r="AB467" s="411">
        <f t="shared" si="1320"/>
        <v>0</v>
      </c>
      <c r="AC467" s="411">
        <f t="shared" si="1320"/>
        <v>0</v>
      </c>
      <c r="AD467" s="411">
        <f t="shared" si="1320"/>
        <v>0</v>
      </c>
      <c r="AE467" s="411">
        <f t="shared" si="1320"/>
        <v>0</v>
      </c>
      <c r="AF467" s="411">
        <f t="shared" si="1320"/>
        <v>0</v>
      </c>
      <c r="AG467" s="411">
        <f t="shared" si="1320"/>
        <v>0</v>
      </c>
      <c r="AH467" s="411">
        <f t="shared" si="1320"/>
        <v>0</v>
      </c>
      <c r="AI467" s="411">
        <f t="shared" si="1320"/>
        <v>0</v>
      </c>
      <c r="AJ467" s="411">
        <f t="shared" si="1320"/>
        <v>0</v>
      </c>
      <c r="AK467" s="411">
        <f t="shared" si="1320"/>
        <v>0</v>
      </c>
      <c r="AL467" s="411">
        <f t="shared" si="1320"/>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f>+'7.  Persistence Report'!AW182+'7.  Persistence Report'!AW183</f>
        <v>17676207</v>
      </c>
      <c r="E471" s="295">
        <f>+'7.  Persistence Report'!AX182+'7.  Persistence Report'!AX183</f>
        <v>13675081</v>
      </c>
      <c r="F471" s="295">
        <f>+'7.  Persistence Report'!AY182+'7.  Persistence Report'!AY183</f>
        <v>13675081</v>
      </c>
      <c r="G471" s="295">
        <f>+'7.  Persistence Report'!AZ182+'7.  Persistence Report'!AZ183</f>
        <v>13675081</v>
      </c>
      <c r="H471" s="295">
        <f>+'7.  Persistence Report'!BA182+'7.  Persistence Report'!BA183</f>
        <v>13675081</v>
      </c>
      <c r="I471" s="295">
        <f>+'7.  Persistence Report'!BB182+'7.  Persistence Report'!BB183</f>
        <v>13675081</v>
      </c>
      <c r="J471" s="295">
        <f>+'7.  Persistence Report'!BC182+'7.  Persistence Report'!BC183</f>
        <v>13675081</v>
      </c>
      <c r="K471" s="295">
        <f>+'7.  Persistence Report'!BD182+'7.  Persistence Report'!BD183</f>
        <v>13674945</v>
      </c>
      <c r="L471" s="295">
        <f>+'7.  Persistence Report'!BE182+'7.  Persistence Report'!BE183</f>
        <v>13674945</v>
      </c>
      <c r="M471" s="295">
        <f>+'7.  Persistence Report'!BF182+'7.  Persistence Report'!BF183</f>
        <v>13662388</v>
      </c>
      <c r="N471" s="291"/>
      <c r="O471" s="295">
        <f>+'7.  Persistence Report'!R182+'7.  Persistence Report'!R183</f>
        <v>1209</v>
      </c>
      <c r="P471" s="295">
        <f>+'7.  Persistence Report'!S182+'7.  Persistence Report'!S183</f>
        <v>940</v>
      </c>
      <c r="Q471" s="295">
        <f>+'7.  Persistence Report'!T182+'7.  Persistence Report'!T183</f>
        <v>940</v>
      </c>
      <c r="R471" s="295">
        <f>+'7.  Persistence Report'!U182+'7.  Persistence Report'!U183</f>
        <v>940</v>
      </c>
      <c r="S471" s="295">
        <f>+'7.  Persistence Report'!V182+'7.  Persistence Report'!V183</f>
        <v>940</v>
      </c>
      <c r="T471" s="295">
        <f>+'7.  Persistence Report'!W182+'7.  Persistence Report'!W183</f>
        <v>940</v>
      </c>
      <c r="U471" s="295">
        <f>+'7.  Persistence Report'!X182+'7.  Persistence Report'!X183</f>
        <v>940</v>
      </c>
      <c r="V471" s="295">
        <f>+'7.  Persistence Report'!Y182+'7.  Persistence Report'!Y183</f>
        <v>940</v>
      </c>
      <c r="W471" s="295">
        <f>+'7.  Persistence Report'!Z182+'7.  Persistence Report'!Z183</f>
        <v>940</v>
      </c>
      <c r="X471" s="295">
        <f>+'7.  Persistence Report'!AA182+'7.  Persistence Report'!AA183</f>
        <v>939</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1">Z471</f>
        <v>0</v>
      </c>
      <c r="AA472" s="411">
        <f t="shared" ref="AA472" si="1322">AA471</f>
        <v>0</v>
      </c>
      <c r="AB472" s="411">
        <f t="shared" ref="AB472" si="1323">AB471</f>
        <v>0</v>
      </c>
      <c r="AC472" s="411">
        <f t="shared" ref="AC472" si="1324">AC471</f>
        <v>0</v>
      </c>
      <c r="AD472" s="411">
        <f t="shared" ref="AD472" si="1325">AD471</f>
        <v>0</v>
      </c>
      <c r="AE472" s="411">
        <f t="shared" ref="AE472" si="1326">AE471</f>
        <v>0</v>
      </c>
      <c r="AF472" s="411">
        <f t="shared" ref="AF472" si="1327">AF471</f>
        <v>0</v>
      </c>
      <c r="AG472" s="411">
        <f t="shared" ref="AG472" si="1328">AG471</f>
        <v>0</v>
      </c>
      <c r="AH472" s="411">
        <f t="shared" ref="AH472" si="1329">AH471</f>
        <v>0</v>
      </c>
      <c r="AI472" s="411">
        <f t="shared" ref="AI472" si="1330">AI471</f>
        <v>0</v>
      </c>
      <c r="AJ472" s="411">
        <f t="shared" ref="AJ472" si="1331">AJ471</f>
        <v>0</v>
      </c>
      <c r="AK472" s="411">
        <f t="shared" ref="AK472" si="1332">AK471</f>
        <v>0</v>
      </c>
      <c r="AL472" s="411">
        <f t="shared" ref="AL472" si="1333">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f>+'7.  Persistence Report'!AW184</f>
        <v>1231687</v>
      </c>
      <c r="E474" s="295">
        <f>+'7.  Persistence Report'!AX184</f>
        <v>1231687</v>
      </c>
      <c r="F474" s="295">
        <f>+'7.  Persistence Report'!AY184</f>
        <v>1231687</v>
      </c>
      <c r="G474" s="295">
        <f>+'7.  Persistence Report'!AZ184</f>
        <v>1231687</v>
      </c>
      <c r="H474" s="295">
        <f>+'7.  Persistence Report'!BA184</f>
        <v>1231687</v>
      </c>
      <c r="I474" s="295">
        <f>+'7.  Persistence Report'!BB184</f>
        <v>1231687</v>
      </c>
      <c r="J474" s="295">
        <f>+'7.  Persistence Report'!BC184</f>
        <v>1231687</v>
      </c>
      <c r="K474" s="295">
        <f>+'7.  Persistence Report'!BD184</f>
        <v>1231687</v>
      </c>
      <c r="L474" s="295">
        <f>+'7.  Persistence Report'!BE184</f>
        <v>1231687</v>
      </c>
      <c r="M474" s="295">
        <f>+'7.  Persistence Report'!BF184</f>
        <v>1231687</v>
      </c>
      <c r="N474" s="291"/>
      <c r="O474" s="295">
        <f>+'7.  Persistence Report'!R184</f>
        <v>360</v>
      </c>
      <c r="P474" s="295">
        <f>+'7.  Persistence Report'!S184</f>
        <v>360</v>
      </c>
      <c r="Q474" s="295">
        <f>+'7.  Persistence Report'!T184</f>
        <v>360</v>
      </c>
      <c r="R474" s="295">
        <f>+'7.  Persistence Report'!U184</f>
        <v>360</v>
      </c>
      <c r="S474" s="295">
        <f>+'7.  Persistence Report'!V184</f>
        <v>360</v>
      </c>
      <c r="T474" s="295">
        <f>+'7.  Persistence Report'!W184</f>
        <v>360</v>
      </c>
      <c r="U474" s="295">
        <f>+'7.  Persistence Report'!X184</f>
        <v>360</v>
      </c>
      <c r="V474" s="295">
        <f>+'7.  Persistence Report'!Y184</f>
        <v>360</v>
      </c>
      <c r="W474" s="295">
        <f>+'7.  Persistence Report'!Z184</f>
        <v>360</v>
      </c>
      <c r="X474" s="295">
        <f>+'7.  Persistence Report'!AA184</f>
        <v>360</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4">Z474</f>
        <v>0</v>
      </c>
      <c r="AA475" s="411">
        <f t="shared" ref="AA475" si="1335">AA474</f>
        <v>0</v>
      </c>
      <c r="AB475" s="411">
        <f t="shared" ref="AB475" si="1336">AB474</f>
        <v>0</v>
      </c>
      <c r="AC475" s="411">
        <f t="shared" ref="AC475" si="1337">AC474</f>
        <v>0</v>
      </c>
      <c r="AD475" s="411">
        <f t="shared" ref="AD475" si="1338">AD474</f>
        <v>0</v>
      </c>
      <c r="AE475" s="411">
        <f t="shared" ref="AE475" si="1339">AE474</f>
        <v>0</v>
      </c>
      <c r="AF475" s="411">
        <f t="shared" ref="AF475" si="1340">AF474</f>
        <v>0</v>
      </c>
      <c r="AG475" s="411">
        <f t="shared" ref="AG475" si="1341">AG474</f>
        <v>0</v>
      </c>
      <c r="AH475" s="411">
        <f t="shared" ref="AH475" si="1342">AH474</f>
        <v>0</v>
      </c>
      <c r="AI475" s="411">
        <f t="shared" ref="AI475" si="1343">AI474</f>
        <v>0</v>
      </c>
      <c r="AJ475" s="411">
        <f t="shared" ref="AJ475" si="1344">AJ474</f>
        <v>0</v>
      </c>
      <c r="AK475" s="411">
        <f t="shared" ref="AK475" si="1345">AK474</f>
        <v>0</v>
      </c>
      <c r="AL475" s="411">
        <f t="shared" ref="AL475" si="1346">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47">Z477</f>
        <v>0</v>
      </c>
      <c r="AA478" s="411">
        <f t="shared" ref="AA478" si="1348">AA477</f>
        <v>0</v>
      </c>
      <c r="AB478" s="411">
        <f t="shared" ref="AB478" si="1349">AB477</f>
        <v>0</v>
      </c>
      <c r="AC478" s="411">
        <f t="shared" ref="AC478" si="1350">AC477</f>
        <v>0</v>
      </c>
      <c r="AD478" s="411">
        <f t="shared" ref="AD478" si="1351">AD477</f>
        <v>0</v>
      </c>
      <c r="AE478" s="411">
        <f t="shared" ref="AE478" si="1352">AE477</f>
        <v>0</v>
      </c>
      <c r="AF478" s="411">
        <f t="shared" ref="AF478" si="1353">AF477</f>
        <v>0</v>
      </c>
      <c r="AG478" s="411">
        <f t="shared" ref="AG478" si="1354">AG477</f>
        <v>0</v>
      </c>
      <c r="AH478" s="411">
        <f t="shared" ref="AH478" si="1355">AH477</f>
        <v>0</v>
      </c>
      <c r="AI478" s="411">
        <f t="shared" ref="AI478" si="1356">AI477</f>
        <v>0</v>
      </c>
      <c r="AJ478" s="411">
        <f t="shared" ref="AJ478" si="1357">AJ477</f>
        <v>0</v>
      </c>
      <c r="AK478" s="411">
        <f t="shared" ref="AK478" si="1358">AK477</f>
        <v>0</v>
      </c>
      <c r="AL478" s="411">
        <f t="shared" ref="AL478" si="1359">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f>+'7.  Persistence Report'!AW185</f>
        <v>5610</v>
      </c>
      <c r="E480" s="295">
        <f>+'7.  Persistence Report'!AX185</f>
        <v>5610</v>
      </c>
      <c r="F480" s="295">
        <f>+'7.  Persistence Report'!AY185</f>
        <v>5610</v>
      </c>
      <c r="G480" s="295">
        <f>+'7.  Persistence Report'!AZ185</f>
        <v>5610</v>
      </c>
      <c r="H480" s="295">
        <f>+'7.  Persistence Report'!BA185</f>
        <v>5610</v>
      </c>
      <c r="I480" s="295">
        <f>+'7.  Persistence Report'!BB185</f>
        <v>5610</v>
      </c>
      <c r="J480" s="295">
        <f>+'7.  Persistence Report'!BC185</f>
        <v>5610</v>
      </c>
      <c r="K480" s="295">
        <f>+'7.  Persistence Report'!BD185</f>
        <v>5610</v>
      </c>
      <c r="L480" s="295">
        <f>+'7.  Persistence Report'!BE185</f>
        <v>5610</v>
      </c>
      <c r="M480" s="295">
        <f>+'7.  Persistence Report'!BF185</f>
        <v>5572</v>
      </c>
      <c r="N480" s="291"/>
      <c r="O480" s="295">
        <f>+'7.  Persistence Report'!R185</f>
        <v>2</v>
      </c>
      <c r="P480" s="295">
        <f>+'7.  Persistence Report'!S185</f>
        <v>2</v>
      </c>
      <c r="Q480" s="295">
        <f>+'7.  Persistence Report'!T185</f>
        <v>2</v>
      </c>
      <c r="R480" s="295">
        <f>+'7.  Persistence Report'!U185</f>
        <v>2</v>
      </c>
      <c r="S480" s="295">
        <f>+'7.  Persistence Report'!V185</f>
        <v>2</v>
      </c>
      <c r="T480" s="295">
        <f>+'7.  Persistence Report'!W185</f>
        <v>2</v>
      </c>
      <c r="U480" s="295">
        <f>+'7.  Persistence Report'!X185</f>
        <v>2</v>
      </c>
      <c r="V480" s="295">
        <f>+'7.  Persistence Report'!Y185</f>
        <v>2</v>
      </c>
      <c r="W480" s="295">
        <f>+'7.  Persistence Report'!Z185</f>
        <v>2</v>
      </c>
      <c r="X480" s="295">
        <f>+'7.  Persistence Report'!AA185</f>
        <v>2</v>
      </c>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0">Z480</f>
        <v>0</v>
      </c>
      <c r="AA481" s="411">
        <f t="shared" ref="AA481" si="1361">AA480</f>
        <v>0</v>
      </c>
      <c r="AB481" s="411">
        <f t="shared" ref="AB481" si="1362">AB480</f>
        <v>0</v>
      </c>
      <c r="AC481" s="411">
        <f t="shared" ref="AC481" si="1363">AC480</f>
        <v>0</v>
      </c>
      <c r="AD481" s="411">
        <f t="shared" ref="AD481" si="1364">AD480</f>
        <v>0</v>
      </c>
      <c r="AE481" s="411">
        <f t="shared" ref="AE481" si="1365">AE480</f>
        <v>0</v>
      </c>
      <c r="AF481" s="411">
        <f t="shared" ref="AF481" si="1366">AF480</f>
        <v>0</v>
      </c>
      <c r="AG481" s="411">
        <f t="shared" ref="AG481" si="1367">AG480</f>
        <v>0</v>
      </c>
      <c r="AH481" s="411">
        <f t="shared" ref="AH481" si="1368">AH480</f>
        <v>0</v>
      </c>
      <c r="AI481" s="411">
        <f t="shared" ref="AI481" si="1369">AI480</f>
        <v>0</v>
      </c>
      <c r="AJ481" s="411">
        <f t="shared" ref="AJ481" si="1370">AJ480</f>
        <v>0</v>
      </c>
      <c r="AK481" s="411">
        <f t="shared" ref="AK481" si="1371">AK480</f>
        <v>0</v>
      </c>
      <c r="AL481" s="411">
        <f t="shared" ref="AL481" si="1372">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f>+'7.  Persistence Report'!AW186</f>
        <v>326668</v>
      </c>
      <c r="E484" s="295">
        <f>+'7.  Persistence Report'!AX186</f>
        <v>326668</v>
      </c>
      <c r="F484" s="295">
        <f>+'7.  Persistence Report'!AY186</f>
        <v>326668</v>
      </c>
      <c r="G484" s="295">
        <f>+'7.  Persistence Report'!AZ186</f>
        <v>326668</v>
      </c>
      <c r="H484" s="295">
        <f>+'7.  Persistence Report'!BA186</f>
        <v>326668</v>
      </c>
      <c r="I484" s="295">
        <f>+'7.  Persistence Report'!BB186</f>
        <v>326668</v>
      </c>
      <c r="J484" s="295">
        <f>+'7.  Persistence Report'!BC186</f>
        <v>326668</v>
      </c>
      <c r="K484" s="295">
        <f>+'7.  Persistence Report'!BD186</f>
        <v>326668</v>
      </c>
      <c r="L484" s="295">
        <f>+'7.  Persistence Report'!BE186</f>
        <v>326668</v>
      </c>
      <c r="M484" s="295">
        <f>+'7.  Persistence Report'!BF186</f>
        <v>282137</v>
      </c>
      <c r="N484" s="295">
        <v>12</v>
      </c>
      <c r="O484" s="295">
        <f>+'7.  Persistence Report'!R186</f>
        <v>15</v>
      </c>
      <c r="P484" s="295">
        <f>+'7.  Persistence Report'!S186</f>
        <v>15</v>
      </c>
      <c r="Q484" s="295">
        <f>+'7.  Persistence Report'!T186</f>
        <v>15</v>
      </c>
      <c r="R484" s="295">
        <f>+'7.  Persistence Report'!U186</f>
        <v>15</v>
      </c>
      <c r="S484" s="295">
        <f>+'7.  Persistence Report'!V186</f>
        <v>15</v>
      </c>
      <c r="T484" s="295">
        <f>+'7.  Persistence Report'!W186</f>
        <v>15</v>
      </c>
      <c r="U484" s="295">
        <f>+'7.  Persistence Report'!X186</f>
        <v>15</v>
      </c>
      <c r="V484" s="295">
        <f>+'7.  Persistence Report'!Y186</f>
        <v>15</v>
      </c>
      <c r="W484" s="295">
        <f>+'7.  Persistence Report'!Z186</f>
        <v>15</v>
      </c>
      <c r="X484" s="295">
        <f>+'7.  Persistence Report'!AA186</f>
        <v>13</v>
      </c>
      <c r="Y484" s="426"/>
      <c r="Z484" s="410"/>
      <c r="AA484" s="410">
        <v>1</v>
      </c>
      <c r="AB484" s="410"/>
      <c r="AC484" s="410"/>
      <c r="AD484" s="410"/>
      <c r="AE484" s="410"/>
      <c r="AF484" s="415"/>
      <c r="AG484" s="415"/>
      <c r="AH484" s="415"/>
      <c r="AI484" s="415"/>
      <c r="AJ484" s="415"/>
      <c r="AK484" s="415"/>
      <c r="AL484" s="415"/>
      <c r="AM484" s="296">
        <f>SUM(Y484:AL484)</f>
        <v>1</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3">Z484</f>
        <v>0</v>
      </c>
      <c r="AA485" s="411">
        <f t="shared" ref="AA485" si="1374">AA484</f>
        <v>1</v>
      </c>
      <c r="AB485" s="411">
        <f t="shared" ref="AB485" si="1375">AB484</f>
        <v>0</v>
      </c>
      <c r="AC485" s="411">
        <f t="shared" ref="AC485" si="1376">AC484</f>
        <v>0</v>
      </c>
      <c r="AD485" s="411">
        <f t="shared" ref="AD485" si="1377">AD484</f>
        <v>0</v>
      </c>
      <c r="AE485" s="411">
        <f t="shared" ref="AE485" si="1378">AE484</f>
        <v>0</v>
      </c>
      <c r="AF485" s="411">
        <f t="shared" ref="AF485" si="1379">AF484</f>
        <v>0</v>
      </c>
      <c r="AG485" s="411">
        <f t="shared" ref="AG485" si="1380">AG484</f>
        <v>0</v>
      </c>
      <c r="AH485" s="411">
        <f t="shared" ref="AH485" si="1381">AH484</f>
        <v>0</v>
      </c>
      <c r="AI485" s="411">
        <f t="shared" ref="AI485" si="1382">AI484</f>
        <v>0</v>
      </c>
      <c r="AJ485" s="411">
        <f t="shared" ref="AJ485" si="1383">AJ484</f>
        <v>0</v>
      </c>
      <c r="AK485" s="411">
        <f t="shared" ref="AK485" si="1384">AK484</f>
        <v>0</v>
      </c>
      <c r="AL485" s="411">
        <f t="shared" ref="AL485" si="1385">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f>+'7.  Persistence Report'!AW187</f>
        <v>10695649</v>
      </c>
      <c r="E487" s="295">
        <f>+'7.  Persistence Report'!AX187</f>
        <v>10705518</v>
      </c>
      <c r="F487" s="295">
        <f>+'7.  Persistence Report'!AY187</f>
        <v>10705518</v>
      </c>
      <c r="G487" s="295">
        <f>+'7.  Persistence Report'!AZ187</f>
        <v>10705518</v>
      </c>
      <c r="H487" s="295">
        <f>+'7.  Persistence Report'!BA187</f>
        <v>10705518</v>
      </c>
      <c r="I487" s="295">
        <f>+'7.  Persistence Report'!BB187</f>
        <v>10201343</v>
      </c>
      <c r="J487" s="295">
        <f>+'7.  Persistence Report'!BC187</f>
        <v>10201343</v>
      </c>
      <c r="K487" s="295">
        <f>+'7.  Persistence Report'!BD187</f>
        <v>10201343</v>
      </c>
      <c r="L487" s="295">
        <f>+'7.  Persistence Report'!BE187</f>
        <v>10165369</v>
      </c>
      <c r="M487" s="295">
        <f>+'7.  Persistence Report'!BF187</f>
        <v>10165369</v>
      </c>
      <c r="N487" s="295">
        <v>12</v>
      </c>
      <c r="O487" s="295">
        <f>+'7.  Persistence Report'!R187</f>
        <v>1280</v>
      </c>
      <c r="P487" s="295">
        <f>+'7.  Persistence Report'!S187</f>
        <v>1282</v>
      </c>
      <c r="Q487" s="295">
        <f>+'7.  Persistence Report'!T187</f>
        <v>1282</v>
      </c>
      <c r="R487" s="295">
        <f>+'7.  Persistence Report'!U187</f>
        <v>1282</v>
      </c>
      <c r="S487" s="295">
        <f>+'7.  Persistence Report'!V187</f>
        <v>1282</v>
      </c>
      <c r="T487" s="295">
        <f>+'7.  Persistence Report'!W187</f>
        <v>1199</v>
      </c>
      <c r="U487" s="295">
        <f>+'7.  Persistence Report'!X187</f>
        <v>1199</v>
      </c>
      <c r="V487" s="295">
        <f>+'7.  Persistence Report'!Y187</f>
        <v>1199</v>
      </c>
      <c r="W487" s="295">
        <f>+'7.  Persistence Report'!Z187</f>
        <v>1199</v>
      </c>
      <c r="X487" s="295">
        <f>+'7.  Persistence Report'!AA187</f>
        <v>1199</v>
      </c>
      <c r="Y487" s="426"/>
      <c r="Z487" s="410">
        <v>0.11293419645142935</v>
      </c>
      <c r="AA487" s="410">
        <v>0.76570323887575853</v>
      </c>
      <c r="AB487" s="410"/>
      <c r="AC487" s="410"/>
      <c r="AD487" s="410"/>
      <c r="AE487" s="410"/>
      <c r="AF487" s="415"/>
      <c r="AG487" s="415"/>
      <c r="AH487" s="415"/>
      <c r="AI487" s="415"/>
      <c r="AJ487" s="415"/>
      <c r="AK487" s="415"/>
      <c r="AL487" s="415"/>
      <c r="AM487" s="296">
        <f>SUM(Y487:AL487)</f>
        <v>0.87863743532718785</v>
      </c>
    </row>
    <row r="488" spans="1:39"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6">Z487</f>
        <v>0.11293419645142935</v>
      </c>
      <c r="AA488" s="411">
        <f t="shared" ref="AA488" si="1387">AA487</f>
        <v>0.76570323887575853</v>
      </c>
      <c r="AB488" s="411">
        <f t="shared" ref="AB488" si="1388">AB487</f>
        <v>0</v>
      </c>
      <c r="AC488" s="411">
        <f t="shared" ref="AC488" si="1389">AC487</f>
        <v>0</v>
      </c>
      <c r="AD488" s="411">
        <f t="shared" ref="AD488" si="1390">AD487</f>
        <v>0</v>
      </c>
      <c r="AE488" s="411">
        <f t="shared" ref="AE488" si="1391">AE487</f>
        <v>0</v>
      </c>
      <c r="AF488" s="411">
        <f t="shared" ref="AF488" si="1392">AF487</f>
        <v>0</v>
      </c>
      <c r="AG488" s="411">
        <f t="shared" ref="AG488" si="1393">AG487</f>
        <v>0</v>
      </c>
      <c r="AH488" s="411">
        <f t="shared" ref="AH488" si="1394">AH487</f>
        <v>0</v>
      </c>
      <c r="AI488" s="411">
        <f t="shared" ref="AI488" si="1395">AI487</f>
        <v>0</v>
      </c>
      <c r="AJ488" s="411">
        <f t="shared" ref="AJ488" si="1396">AJ487</f>
        <v>0</v>
      </c>
      <c r="AK488" s="411">
        <f t="shared" ref="AK488" si="1397">AK487</f>
        <v>0</v>
      </c>
      <c r="AL488" s="411">
        <f t="shared" ref="AL488" si="1398">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f>+'7.  Persistence Report'!AW188</f>
        <v>76493</v>
      </c>
      <c r="E490" s="295">
        <f>+'7.  Persistence Report'!AX188</f>
        <v>76493</v>
      </c>
      <c r="F490" s="295">
        <f>+'7.  Persistence Report'!AY188</f>
        <v>76493</v>
      </c>
      <c r="G490" s="295">
        <f>+'7.  Persistence Report'!AZ188</f>
        <v>76493</v>
      </c>
      <c r="H490" s="295">
        <f>+'7.  Persistence Report'!BA188</f>
        <v>74701</v>
      </c>
      <c r="I490" s="295">
        <f>+'7.  Persistence Report'!BB188</f>
        <v>74344</v>
      </c>
      <c r="J490" s="295">
        <f>+'7.  Persistence Report'!BC188</f>
        <v>74344</v>
      </c>
      <c r="K490" s="295">
        <f>+'7.  Persistence Report'!BD188</f>
        <v>74344</v>
      </c>
      <c r="L490" s="295">
        <f>+'7.  Persistence Report'!BE188</f>
        <v>74212</v>
      </c>
      <c r="M490" s="295">
        <f>+'7.  Persistence Report'!BF188</f>
        <v>69093</v>
      </c>
      <c r="N490" s="295">
        <v>12</v>
      </c>
      <c r="O490" s="295">
        <f>+'7.  Persistence Report'!R188</f>
        <v>17</v>
      </c>
      <c r="P490" s="295">
        <f>+'7.  Persistence Report'!S188</f>
        <v>17</v>
      </c>
      <c r="Q490" s="295">
        <f>+'7.  Persistence Report'!T188</f>
        <v>17</v>
      </c>
      <c r="R490" s="295">
        <f>+'7.  Persistence Report'!U188</f>
        <v>17</v>
      </c>
      <c r="S490" s="295">
        <f>+'7.  Persistence Report'!V188</f>
        <v>17</v>
      </c>
      <c r="T490" s="295">
        <f>+'7.  Persistence Report'!W188</f>
        <v>17</v>
      </c>
      <c r="U490" s="295">
        <f>+'7.  Persistence Report'!X188</f>
        <v>17</v>
      </c>
      <c r="V490" s="295">
        <f>+'7.  Persistence Report'!Y188</f>
        <v>17</v>
      </c>
      <c r="W490" s="295">
        <f>+'7.  Persistence Report'!Z188</f>
        <v>17</v>
      </c>
      <c r="X490" s="295">
        <f>+'7.  Persistence Report'!AA188</f>
        <v>15</v>
      </c>
      <c r="Y490" s="426"/>
      <c r="Z490" s="410">
        <v>0.65562370601510134</v>
      </c>
      <c r="AA490" s="410">
        <v>0.33884176659842058</v>
      </c>
      <c r="AB490" s="410"/>
      <c r="AC490" s="410"/>
      <c r="AD490" s="410"/>
      <c r="AE490" s="410"/>
      <c r="AF490" s="415"/>
      <c r="AG490" s="415"/>
      <c r="AH490" s="415"/>
      <c r="AI490" s="415"/>
      <c r="AJ490" s="415"/>
      <c r="AK490" s="415"/>
      <c r="AL490" s="415"/>
      <c r="AM490" s="296">
        <f>SUM(Y490:AL490)</f>
        <v>0.99446547261352192</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399">Z490</f>
        <v>0.65562370601510134</v>
      </c>
      <c r="AA491" s="411">
        <f t="shared" ref="AA491" si="1400">AA490</f>
        <v>0.33884176659842058</v>
      </c>
      <c r="AB491" s="411">
        <f t="shared" ref="AB491" si="1401">AB490</f>
        <v>0</v>
      </c>
      <c r="AC491" s="411">
        <f t="shared" ref="AC491" si="1402">AC490</f>
        <v>0</v>
      </c>
      <c r="AD491" s="411">
        <f t="shared" ref="AD491" si="1403">AD490</f>
        <v>0</v>
      </c>
      <c r="AE491" s="411">
        <f t="shared" ref="AE491" si="1404">AE490</f>
        <v>0</v>
      </c>
      <c r="AF491" s="411">
        <f t="shared" ref="AF491" si="1405">AF490</f>
        <v>0</v>
      </c>
      <c r="AG491" s="411">
        <f t="shared" ref="AG491" si="1406">AG490</f>
        <v>0</v>
      </c>
      <c r="AH491" s="411">
        <f t="shared" ref="AH491" si="1407">AH490</f>
        <v>0</v>
      </c>
      <c r="AI491" s="411">
        <f t="shared" ref="AI491" si="1408">AI490</f>
        <v>0</v>
      </c>
      <c r="AJ491" s="411">
        <f t="shared" ref="AJ491" si="1409">AJ490</f>
        <v>0</v>
      </c>
      <c r="AK491" s="411">
        <f t="shared" ref="AK491" si="1410">AK490</f>
        <v>0</v>
      </c>
      <c r="AL491" s="411">
        <f t="shared" ref="AL491" si="1411">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f>+'7.  Persistence Report'!AW189</f>
        <v>192455</v>
      </c>
      <c r="E493" s="295">
        <f>+'7.  Persistence Report'!AX189</f>
        <v>192455</v>
      </c>
      <c r="F493" s="295">
        <f>+'7.  Persistence Report'!AY189</f>
        <v>192455</v>
      </c>
      <c r="G493" s="295">
        <f>+'7.  Persistence Report'!AZ189</f>
        <v>192455</v>
      </c>
      <c r="H493" s="295">
        <f>+'7.  Persistence Report'!BA189</f>
        <v>192455</v>
      </c>
      <c r="I493" s="295">
        <f>+'7.  Persistence Report'!BB189</f>
        <v>192455</v>
      </c>
      <c r="J493" s="295">
        <f>+'7.  Persistence Report'!BC189</f>
        <v>192455</v>
      </c>
      <c r="K493" s="295">
        <f>+'7.  Persistence Report'!BD189</f>
        <v>192455</v>
      </c>
      <c r="L493" s="295">
        <f>+'7.  Persistence Report'!BE189</f>
        <v>192455</v>
      </c>
      <c r="M493" s="295">
        <f>+'7.  Persistence Report'!BF189</f>
        <v>192455</v>
      </c>
      <c r="N493" s="295">
        <v>12</v>
      </c>
      <c r="O493" s="295">
        <f>+'7.  Persistence Report'!R189</f>
        <v>52</v>
      </c>
      <c r="P493" s="295">
        <f>+'7.  Persistence Report'!S189</f>
        <v>52</v>
      </c>
      <c r="Q493" s="295">
        <f>+'7.  Persistence Report'!T189</f>
        <v>52</v>
      </c>
      <c r="R493" s="295">
        <f>+'7.  Persistence Report'!U189</f>
        <v>52</v>
      </c>
      <c r="S493" s="295">
        <f>+'7.  Persistence Report'!V189</f>
        <v>52</v>
      </c>
      <c r="T493" s="295">
        <f>+'7.  Persistence Report'!W189</f>
        <v>52</v>
      </c>
      <c r="U493" s="295">
        <f>+'7.  Persistence Report'!X189</f>
        <v>52</v>
      </c>
      <c r="V493" s="295">
        <f>+'7.  Persistence Report'!Y189</f>
        <v>52</v>
      </c>
      <c r="W493" s="295">
        <f>+'7.  Persistence Report'!Z189</f>
        <v>52</v>
      </c>
      <c r="X493" s="295">
        <f>+'7.  Persistence Report'!AA189</f>
        <v>52</v>
      </c>
      <c r="Y493" s="426"/>
      <c r="Z493" s="410">
        <v>0.11463758113475134</v>
      </c>
      <c r="AA493" s="410">
        <v>0.58638535614184017</v>
      </c>
      <c r="AB493" s="410"/>
      <c r="AC493" s="410"/>
      <c r="AD493" s="410"/>
      <c r="AE493" s="410"/>
      <c r="AF493" s="415"/>
      <c r="AG493" s="415"/>
      <c r="AH493" s="415"/>
      <c r="AI493" s="415"/>
      <c r="AJ493" s="415"/>
      <c r="AK493" s="415"/>
      <c r="AL493" s="415"/>
      <c r="AM493" s="296">
        <f>SUM(Y493:AL493)</f>
        <v>0.70102293727659148</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2">Z493</f>
        <v>0.11463758113475134</v>
      </c>
      <c r="AA494" s="411">
        <f t="shared" ref="AA494" si="1413">AA493</f>
        <v>0.58638535614184017</v>
      </c>
      <c r="AB494" s="411">
        <f t="shared" ref="AB494" si="1414">AB493</f>
        <v>0</v>
      </c>
      <c r="AC494" s="411">
        <f t="shared" ref="AC494" si="1415">AC493</f>
        <v>0</v>
      </c>
      <c r="AD494" s="411">
        <f t="shared" ref="AD494" si="1416">AD493</f>
        <v>0</v>
      </c>
      <c r="AE494" s="411">
        <f t="shared" ref="AE494" si="1417">AE493</f>
        <v>0</v>
      </c>
      <c r="AF494" s="411">
        <f t="shared" ref="AF494" si="1418">AF493</f>
        <v>0</v>
      </c>
      <c r="AG494" s="411">
        <f t="shared" ref="AG494" si="1419">AG493</f>
        <v>0</v>
      </c>
      <c r="AH494" s="411">
        <f t="shared" ref="AH494" si="1420">AH493</f>
        <v>0</v>
      </c>
      <c r="AI494" s="411">
        <f t="shared" ref="AI494" si="1421">AI493</f>
        <v>0</v>
      </c>
      <c r="AJ494" s="411">
        <f t="shared" ref="AJ494" si="1422">AJ493</f>
        <v>0</v>
      </c>
      <c r="AK494" s="411">
        <f t="shared" ref="AK494" si="1423">AK493</f>
        <v>0</v>
      </c>
      <c r="AL494" s="411">
        <f t="shared" ref="AL494" si="1424">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5">Z496</f>
        <v>0</v>
      </c>
      <c r="AA497" s="411">
        <f t="shared" ref="AA497" si="1426">AA496</f>
        <v>0</v>
      </c>
      <c r="AB497" s="411">
        <f t="shared" ref="AB497" si="1427">AB496</f>
        <v>0</v>
      </c>
      <c r="AC497" s="411">
        <f t="shared" ref="AC497" si="1428">AC496</f>
        <v>0</v>
      </c>
      <c r="AD497" s="411">
        <f t="shared" ref="AD497" si="1429">AD496</f>
        <v>0</v>
      </c>
      <c r="AE497" s="411">
        <f t="shared" ref="AE497" si="1430">AE496</f>
        <v>0</v>
      </c>
      <c r="AF497" s="411">
        <f t="shared" ref="AF497" si="1431">AF496</f>
        <v>0</v>
      </c>
      <c r="AG497" s="411">
        <f t="shared" ref="AG497" si="1432">AG496</f>
        <v>0</v>
      </c>
      <c r="AH497" s="411">
        <f t="shared" ref="AH497" si="1433">AH496</f>
        <v>0</v>
      </c>
      <c r="AI497" s="411">
        <f t="shared" ref="AI497" si="1434">AI496</f>
        <v>0</v>
      </c>
      <c r="AJ497" s="411">
        <f t="shared" ref="AJ497" si="1435">AJ496</f>
        <v>0</v>
      </c>
      <c r="AK497" s="411">
        <f t="shared" ref="AK497" si="1436">AK496</f>
        <v>0</v>
      </c>
      <c r="AL497" s="411">
        <f t="shared" ref="AL497" si="1437">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8">Z499</f>
        <v>0</v>
      </c>
      <c r="AA500" s="411">
        <f t="shared" ref="AA500" si="1439">AA499</f>
        <v>0</v>
      </c>
      <c r="AB500" s="411">
        <f t="shared" ref="AB500" si="1440">AB499</f>
        <v>0</v>
      </c>
      <c r="AC500" s="411">
        <f t="shared" ref="AC500" si="1441">AC499</f>
        <v>0</v>
      </c>
      <c r="AD500" s="411">
        <f t="shared" ref="AD500" si="1442">AD499</f>
        <v>0</v>
      </c>
      <c r="AE500" s="411">
        <f t="shared" ref="AE500" si="1443">AE499</f>
        <v>0</v>
      </c>
      <c r="AF500" s="411">
        <f t="shared" ref="AF500" si="1444">AF499</f>
        <v>0</v>
      </c>
      <c r="AG500" s="411">
        <f t="shared" ref="AG500" si="1445">AG499</f>
        <v>0</v>
      </c>
      <c r="AH500" s="411">
        <f t="shared" ref="AH500" si="1446">AH499</f>
        <v>0</v>
      </c>
      <c r="AI500" s="411">
        <f t="shared" ref="AI500" si="1447">AI499</f>
        <v>0</v>
      </c>
      <c r="AJ500" s="411">
        <f t="shared" ref="AJ500" si="1448">AJ499</f>
        <v>0</v>
      </c>
      <c r="AK500" s="411">
        <f t="shared" ref="AK500" si="1449">AK499</f>
        <v>0</v>
      </c>
      <c r="AL500" s="411">
        <f t="shared" ref="AL500" si="1450">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1">Z502</f>
        <v>0</v>
      </c>
      <c r="AA503" s="411">
        <f t="shared" ref="AA503" si="1452">AA502</f>
        <v>0</v>
      </c>
      <c r="AB503" s="411">
        <f t="shared" ref="AB503" si="1453">AB502</f>
        <v>0</v>
      </c>
      <c r="AC503" s="411">
        <f t="shared" ref="AC503" si="1454">AC502</f>
        <v>0</v>
      </c>
      <c r="AD503" s="411">
        <f t="shared" ref="AD503" si="1455">AD502</f>
        <v>0</v>
      </c>
      <c r="AE503" s="411">
        <f t="shared" ref="AE503" si="1456">AE502</f>
        <v>0</v>
      </c>
      <c r="AF503" s="411">
        <f t="shared" ref="AF503" si="1457">AF502</f>
        <v>0</v>
      </c>
      <c r="AG503" s="411">
        <f t="shared" ref="AG503" si="1458">AG502</f>
        <v>0</v>
      </c>
      <c r="AH503" s="411">
        <f t="shared" ref="AH503" si="1459">AH502</f>
        <v>0</v>
      </c>
      <c r="AI503" s="411">
        <f t="shared" ref="AI503" si="1460">AI502</f>
        <v>0</v>
      </c>
      <c r="AJ503" s="411">
        <f t="shared" ref="AJ503" si="1461">AJ502</f>
        <v>0</v>
      </c>
      <c r="AK503" s="411">
        <f t="shared" ref="AK503" si="1462">AK502</f>
        <v>0</v>
      </c>
      <c r="AL503" s="411">
        <f t="shared" ref="AL503" si="1463">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f>+'7.  Persistence Report'!AW190</f>
        <v>10590</v>
      </c>
      <c r="E505" s="295">
        <f>+'7.  Persistence Report'!AX190</f>
        <v>0</v>
      </c>
      <c r="F505" s="295">
        <f>+'7.  Persistence Report'!AY190</f>
        <v>0</v>
      </c>
      <c r="G505" s="295">
        <f>+'7.  Persistence Report'!AZ190</f>
        <v>0</v>
      </c>
      <c r="H505" s="295">
        <f>+'7.  Persistence Report'!BA190</f>
        <v>0</v>
      </c>
      <c r="I505" s="295">
        <f>+'7.  Persistence Report'!BB190</f>
        <v>0</v>
      </c>
      <c r="J505" s="295">
        <f>+'7.  Persistence Report'!BC190</f>
        <v>0</v>
      </c>
      <c r="K505" s="295">
        <f>+'7.  Persistence Report'!BD190</f>
        <v>0</v>
      </c>
      <c r="L505" s="295">
        <f>+'7.  Persistence Report'!BE190</f>
        <v>0</v>
      </c>
      <c r="M505" s="295">
        <f>+'7.  Persistence Report'!BF190</f>
        <v>0</v>
      </c>
      <c r="N505" s="295">
        <v>12</v>
      </c>
      <c r="O505" s="295">
        <f>+'7.  Persistence Report'!R190</f>
        <v>15</v>
      </c>
      <c r="P505" s="295">
        <f>+'7.  Persistence Report'!S190</f>
        <v>0</v>
      </c>
      <c r="Q505" s="295">
        <f>+'7.  Persistence Report'!T190</f>
        <v>0</v>
      </c>
      <c r="R505" s="295">
        <f>+'7.  Persistence Report'!U190</f>
        <v>0</v>
      </c>
      <c r="S505" s="295">
        <f>+'7.  Persistence Report'!V190</f>
        <v>0</v>
      </c>
      <c r="T505" s="295">
        <f>+'7.  Persistence Report'!W190</f>
        <v>0</v>
      </c>
      <c r="U505" s="295">
        <f>+'7.  Persistence Report'!X190</f>
        <v>0</v>
      </c>
      <c r="V505" s="295">
        <f>+'7.  Persistence Report'!Y190</f>
        <v>0</v>
      </c>
      <c r="W505" s="295">
        <f>+'7.  Persistence Report'!Z190</f>
        <v>0</v>
      </c>
      <c r="X505" s="295">
        <f>+'7.  Persistence Report'!AA190</f>
        <v>0</v>
      </c>
      <c r="Y505" s="426"/>
      <c r="Z505" s="410"/>
      <c r="AA505" s="410">
        <v>1</v>
      </c>
      <c r="AB505" s="410"/>
      <c r="AC505" s="410"/>
      <c r="AD505" s="410"/>
      <c r="AE505" s="410"/>
      <c r="AF505" s="415"/>
      <c r="AG505" s="415"/>
      <c r="AH505" s="415"/>
      <c r="AI505" s="415"/>
      <c r="AJ505" s="415"/>
      <c r="AK505" s="415"/>
      <c r="AL505" s="415"/>
      <c r="AM505" s="296">
        <f>SUM(Y505:AL505)</f>
        <v>1</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4">Z505</f>
        <v>0</v>
      </c>
      <c r="AA506" s="411">
        <f t="shared" ref="AA506" si="1465">AA505</f>
        <v>1</v>
      </c>
      <c r="AB506" s="411">
        <f t="shared" ref="AB506" si="1466">AB505</f>
        <v>0</v>
      </c>
      <c r="AC506" s="411">
        <f t="shared" ref="AC506" si="1467">AC505</f>
        <v>0</v>
      </c>
      <c r="AD506" s="411">
        <f t="shared" ref="AD506" si="1468">AD505</f>
        <v>0</v>
      </c>
      <c r="AE506" s="411">
        <f t="shared" ref="AE506" si="1469">AE505</f>
        <v>0</v>
      </c>
      <c r="AF506" s="411">
        <f t="shared" ref="AF506" si="1470">AF505</f>
        <v>0</v>
      </c>
      <c r="AG506" s="411">
        <f t="shared" ref="AG506" si="1471">AG505</f>
        <v>0</v>
      </c>
      <c r="AH506" s="411">
        <f t="shared" ref="AH506" si="1472">AH505</f>
        <v>0</v>
      </c>
      <c r="AI506" s="411">
        <f t="shared" ref="AI506" si="1473">AI505</f>
        <v>0</v>
      </c>
      <c r="AJ506" s="411">
        <f t="shared" ref="AJ506" si="1474">AJ505</f>
        <v>0</v>
      </c>
      <c r="AK506" s="411">
        <f t="shared" ref="AK506" si="1475">AK505</f>
        <v>0</v>
      </c>
      <c r="AL506" s="411">
        <f t="shared" ref="AL506" si="1476">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7">Z509</f>
        <v>0</v>
      </c>
      <c r="AA510" s="411">
        <f t="shared" ref="AA510" si="1478">AA509</f>
        <v>0</v>
      </c>
      <c r="AB510" s="411">
        <f t="shared" ref="AB510" si="1479">AB509</f>
        <v>0</v>
      </c>
      <c r="AC510" s="411">
        <f t="shared" ref="AC510" si="1480">AC509</f>
        <v>0</v>
      </c>
      <c r="AD510" s="411">
        <f t="shared" ref="AD510" si="1481">AD509</f>
        <v>0</v>
      </c>
      <c r="AE510" s="411">
        <f t="shared" ref="AE510" si="1482">AE509</f>
        <v>0</v>
      </c>
      <c r="AF510" s="411">
        <f t="shared" ref="AF510" si="1483">AF509</f>
        <v>0</v>
      </c>
      <c r="AG510" s="411">
        <f t="shared" ref="AG510" si="1484">AG509</f>
        <v>0</v>
      </c>
      <c r="AH510" s="411">
        <f t="shared" ref="AH510" si="1485">AH509</f>
        <v>0</v>
      </c>
      <c r="AI510" s="411">
        <f t="shared" ref="AI510" si="1486">AI509</f>
        <v>0</v>
      </c>
      <c r="AJ510" s="411">
        <f t="shared" ref="AJ510" si="1487">AJ509</f>
        <v>0</v>
      </c>
      <c r="AK510" s="411">
        <f t="shared" ref="AK510" si="1488">AK509</f>
        <v>0</v>
      </c>
      <c r="AL510" s="411">
        <f t="shared" ref="AL510" si="1489">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0">Z512</f>
        <v>0</v>
      </c>
      <c r="AA513" s="411">
        <f t="shared" ref="AA513" si="1491">AA512</f>
        <v>0</v>
      </c>
      <c r="AB513" s="411">
        <f t="shared" ref="AB513" si="1492">AB512</f>
        <v>0</v>
      </c>
      <c r="AC513" s="411">
        <f t="shared" ref="AC513" si="1493">AC512</f>
        <v>0</v>
      </c>
      <c r="AD513" s="411">
        <f t="shared" ref="AD513" si="1494">AD512</f>
        <v>0</v>
      </c>
      <c r="AE513" s="411">
        <f t="shared" ref="AE513" si="1495">AE512</f>
        <v>0</v>
      </c>
      <c r="AF513" s="411">
        <f t="shared" ref="AF513" si="1496">AF512</f>
        <v>0</v>
      </c>
      <c r="AG513" s="411">
        <f t="shared" ref="AG513" si="1497">AG512</f>
        <v>0</v>
      </c>
      <c r="AH513" s="411">
        <f t="shared" ref="AH513" si="1498">AH512</f>
        <v>0</v>
      </c>
      <c r="AI513" s="411">
        <f t="shared" ref="AI513" si="1499">AI512</f>
        <v>0</v>
      </c>
      <c r="AJ513" s="411">
        <f t="shared" ref="AJ513" si="1500">AJ512</f>
        <v>0</v>
      </c>
      <c r="AK513" s="411">
        <f t="shared" ref="AK513" si="1501">AK512</f>
        <v>0</v>
      </c>
      <c r="AL513" s="411">
        <f t="shared" ref="AL513" si="1502">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703</v>
      </c>
      <c r="C515" s="291" t="s">
        <v>25</v>
      </c>
      <c r="D515" s="295">
        <f>+'7.  Persistence Report'!AW191</f>
        <v>1066501</v>
      </c>
      <c r="E515" s="295">
        <f>+'7.  Persistence Report'!AX191</f>
        <v>1066501</v>
      </c>
      <c r="F515" s="295">
        <f>+'7.  Persistence Report'!AY191</f>
        <v>1066501</v>
      </c>
      <c r="G515" s="295">
        <f>+'7.  Persistence Report'!AZ191</f>
        <v>1066501</v>
      </c>
      <c r="H515" s="295">
        <f>+'7.  Persistence Report'!BA191</f>
        <v>1066501</v>
      </c>
      <c r="I515" s="295">
        <f>+'7.  Persistence Report'!BB191</f>
        <v>1066501</v>
      </c>
      <c r="J515" s="295">
        <f>+'7.  Persistence Report'!BC191</f>
        <v>1066501</v>
      </c>
      <c r="K515" s="295">
        <f>+'7.  Persistence Report'!BD191</f>
        <v>1066501</v>
      </c>
      <c r="L515" s="295">
        <f>+'7.  Persistence Report'!BE191</f>
        <v>1066501</v>
      </c>
      <c r="M515" s="295">
        <f>+'7.  Persistence Report'!BF191</f>
        <v>1066501</v>
      </c>
      <c r="N515" s="295">
        <v>12</v>
      </c>
      <c r="O515" s="295">
        <f>+'7.  Persistence Report'!R191</f>
        <v>204</v>
      </c>
      <c r="P515" s="295">
        <f>+'7.  Persistence Report'!S191</f>
        <v>204</v>
      </c>
      <c r="Q515" s="295">
        <f>+'7.  Persistence Report'!T191</f>
        <v>204</v>
      </c>
      <c r="R515" s="295">
        <f>+'7.  Persistence Report'!U191</f>
        <v>204</v>
      </c>
      <c r="S515" s="295">
        <f>+'7.  Persistence Report'!V191</f>
        <v>204</v>
      </c>
      <c r="T515" s="295">
        <f>+'7.  Persistence Report'!W191</f>
        <v>204</v>
      </c>
      <c r="U515" s="295">
        <f>+'7.  Persistence Report'!X191</f>
        <v>204</v>
      </c>
      <c r="V515" s="295">
        <f>+'7.  Persistence Report'!Y191</f>
        <v>204</v>
      </c>
      <c r="W515" s="295">
        <f>+'7.  Persistence Report'!Z191</f>
        <v>204</v>
      </c>
      <c r="X515" s="295">
        <f>+'7.  Persistence Report'!AA191</f>
        <v>204</v>
      </c>
      <c r="Y515" s="426">
        <v>1</v>
      </c>
      <c r="Z515" s="410"/>
      <c r="AA515" s="410"/>
      <c r="AB515" s="410"/>
      <c r="AC515" s="410"/>
      <c r="AD515" s="410"/>
      <c r="AE515" s="410"/>
      <c r="AF515" s="415"/>
      <c r="AG515" s="415"/>
      <c r="AH515" s="415"/>
      <c r="AI515" s="415"/>
      <c r="AJ515" s="415"/>
      <c r="AK515" s="415"/>
      <c r="AL515" s="415"/>
      <c r="AM515" s="296">
        <f>SUM(Y515:AL515)</f>
        <v>1</v>
      </c>
    </row>
    <row r="516" spans="1:39" outlineLevel="1">
      <c r="A516" s="532"/>
      <c r="B516" s="431" t="s">
        <v>308</v>
      </c>
      <c r="C516" s="291" t="s">
        <v>163</v>
      </c>
      <c r="D516" s="295"/>
      <c r="E516" s="295"/>
      <c r="F516" s="295"/>
      <c r="G516" s="295"/>
      <c r="H516" s="295"/>
      <c r="I516" s="295"/>
      <c r="J516" s="295"/>
      <c r="K516" s="295"/>
      <c r="L516" s="295"/>
      <c r="M516" s="295"/>
      <c r="N516" s="295">
        <f>N515</f>
        <v>12</v>
      </c>
      <c r="O516" s="295"/>
      <c r="P516" s="295"/>
      <c r="Q516" s="295"/>
      <c r="R516" s="295"/>
      <c r="S516" s="295"/>
      <c r="T516" s="295"/>
      <c r="U516" s="295"/>
      <c r="V516" s="295"/>
      <c r="W516" s="295"/>
      <c r="X516" s="295"/>
      <c r="Y516" s="411">
        <f>Y515</f>
        <v>1</v>
      </c>
      <c r="Z516" s="411">
        <f t="shared" ref="Z516" si="1503">Z515</f>
        <v>0</v>
      </c>
      <c r="AA516" s="411">
        <f t="shared" ref="AA516" si="1504">AA515</f>
        <v>0</v>
      </c>
      <c r="AB516" s="411">
        <f t="shared" ref="AB516" si="1505">AB515</f>
        <v>0</v>
      </c>
      <c r="AC516" s="411">
        <f t="shared" ref="AC516" si="1506">AC515</f>
        <v>0</v>
      </c>
      <c r="AD516" s="411">
        <f t="shared" ref="AD516" si="1507">AD515</f>
        <v>0</v>
      </c>
      <c r="AE516" s="411">
        <f t="shared" ref="AE516" si="1508">AE515</f>
        <v>0</v>
      </c>
      <c r="AF516" s="411">
        <f t="shared" ref="AF516" si="1509">AF515</f>
        <v>0</v>
      </c>
      <c r="AG516" s="411">
        <f t="shared" ref="AG516" si="1510">AG515</f>
        <v>0</v>
      </c>
      <c r="AH516" s="411">
        <f t="shared" ref="AH516" si="1511">AH515</f>
        <v>0</v>
      </c>
      <c r="AI516" s="411">
        <f t="shared" ref="AI516" si="1512">AI515</f>
        <v>0</v>
      </c>
      <c r="AJ516" s="411">
        <f t="shared" ref="AJ516" si="1513">AJ515</f>
        <v>0</v>
      </c>
      <c r="AK516" s="411">
        <f t="shared" ref="AK516" si="1514">AK515</f>
        <v>0</v>
      </c>
      <c r="AL516" s="411">
        <f t="shared" ref="AL516" si="1515">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outlineLevel="1">
      <c r="A519" s="532">
        <v>36</v>
      </c>
      <c r="B519" s="428" t="s">
        <v>704</v>
      </c>
      <c r="C519" s="291" t="s">
        <v>25</v>
      </c>
      <c r="D519" s="295">
        <f>+'7.  Persistence Report'!AW192</f>
        <v>187706</v>
      </c>
      <c r="E519" s="295">
        <f>+'7.  Persistence Report'!AX192</f>
        <v>187706</v>
      </c>
      <c r="F519" s="295">
        <f>+'7.  Persistence Report'!AY192</f>
        <v>187706</v>
      </c>
      <c r="G519" s="295">
        <f>+'7.  Persistence Report'!AZ192</f>
        <v>187706</v>
      </c>
      <c r="H519" s="295">
        <f>+'7.  Persistence Report'!BA192</f>
        <v>185618</v>
      </c>
      <c r="I519" s="295">
        <f>+'7.  Persistence Report'!BB192</f>
        <v>183609</v>
      </c>
      <c r="J519" s="295">
        <f>+'7.  Persistence Report'!BC192</f>
        <v>183609</v>
      </c>
      <c r="K519" s="295">
        <f>+'7.  Persistence Report'!BD192</f>
        <v>183609</v>
      </c>
      <c r="L519" s="295">
        <f>+'7.  Persistence Report'!BE192</f>
        <v>183609</v>
      </c>
      <c r="M519" s="295">
        <f>+'7.  Persistence Report'!BF192</f>
        <v>183609</v>
      </c>
      <c r="N519" s="295">
        <v>12</v>
      </c>
      <c r="O519" s="295">
        <f>+'7.  Persistence Report'!R192</f>
        <v>33</v>
      </c>
      <c r="P519" s="295">
        <f>+'7.  Persistence Report'!S192</f>
        <v>33</v>
      </c>
      <c r="Q519" s="295">
        <f>+'7.  Persistence Report'!T192</f>
        <v>33</v>
      </c>
      <c r="R519" s="295">
        <f>+'7.  Persistence Report'!U192</f>
        <v>33</v>
      </c>
      <c r="S519" s="295">
        <f>+'7.  Persistence Report'!V192</f>
        <v>33</v>
      </c>
      <c r="T519" s="295">
        <f>+'7.  Persistence Report'!W192</f>
        <v>32</v>
      </c>
      <c r="U519" s="295">
        <f>+'7.  Persistence Report'!X192</f>
        <v>32</v>
      </c>
      <c r="V519" s="295">
        <f>+'7.  Persistence Report'!Y192</f>
        <v>32</v>
      </c>
      <c r="W519" s="295">
        <f>+'7.  Persistence Report'!Z192</f>
        <v>32</v>
      </c>
      <c r="X519" s="295">
        <f>+'7.  Persistence Report'!AA192</f>
        <v>32</v>
      </c>
      <c r="Y519" s="426">
        <v>1</v>
      </c>
      <c r="Z519" s="410"/>
      <c r="AA519" s="410"/>
      <c r="AB519" s="410"/>
      <c r="AC519" s="410"/>
      <c r="AD519" s="410"/>
      <c r="AE519" s="410"/>
      <c r="AF519" s="415"/>
      <c r="AG519" s="415"/>
      <c r="AH519" s="415"/>
      <c r="AI519" s="415"/>
      <c r="AJ519" s="415"/>
      <c r="AK519" s="415"/>
      <c r="AL519" s="415"/>
      <c r="AM519" s="296">
        <f>SUM(Y519:AL519)</f>
        <v>1</v>
      </c>
    </row>
    <row r="520" spans="1:39"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1</v>
      </c>
      <c r="Z520" s="411">
        <f t="shared" ref="Z520" si="1516">Z519</f>
        <v>0</v>
      </c>
      <c r="AA520" s="411">
        <f t="shared" ref="AA520" si="1517">AA519</f>
        <v>0</v>
      </c>
      <c r="AB520" s="411">
        <f t="shared" ref="AB520" si="1518">AB519</f>
        <v>0</v>
      </c>
      <c r="AC520" s="411">
        <f t="shared" ref="AC520" si="1519">AC519</f>
        <v>0</v>
      </c>
      <c r="AD520" s="411">
        <f t="shared" ref="AD520" si="1520">AD519</f>
        <v>0</v>
      </c>
      <c r="AE520" s="411">
        <f t="shared" ref="AE520" si="1521">AE519</f>
        <v>0</v>
      </c>
      <c r="AF520" s="411">
        <f t="shared" ref="AF520" si="1522">AF519</f>
        <v>0</v>
      </c>
      <c r="AG520" s="411">
        <f t="shared" ref="AG520" si="1523">AG519</f>
        <v>0</v>
      </c>
      <c r="AH520" s="411">
        <f t="shared" ref="AH520" si="1524">AH519</f>
        <v>0</v>
      </c>
      <c r="AI520" s="411">
        <f t="shared" ref="AI520" si="1525">AI519</f>
        <v>0</v>
      </c>
      <c r="AJ520" s="411">
        <f t="shared" ref="AJ520" si="1526">AJ519</f>
        <v>0</v>
      </c>
      <c r="AK520" s="411">
        <f t="shared" ref="AK520" si="1527">AK519</f>
        <v>0</v>
      </c>
      <c r="AL520" s="411">
        <f t="shared" ref="AL520" si="1528">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29">Z522</f>
        <v>0</v>
      </c>
      <c r="AA523" s="411">
        <f t="shared" ref="AA523" si="1530">AA522</f>
        <v>0</v>
      </c>
      <c r="AB523" s="411">
        <f t="shared" ref="AB523" si="1531">AB522</f>
        <v>0</v>
      </c>
      <c r="AC523" s="411">
        <f t="shared" ref="AC523" si="1532">AC522</f>
        <v>0</v>
      </c>
      <c r="AD523" s="411">
        <f t="shared" ref="AD523" si="1533">AD522</f>
        <v>0</v>
      </c>
      <c r="AE523" s="411">
        <f t="shared" ref="AE523" si="1534">AE522</f>
        <v>0</v>
      </c>
      <c r="AF523" s="411">
        <f t="shared" ref="AF523" si="1535">AF522</f>
        <v>0</v>
      </c>
      <c r="AG523" s="411">
        <f t="shared" ref="AG523" si="1536">AG522</f>
        <v>0</v>
      </c>
      <c r="AH523" s="411">
        <f t="shared" ref="AH523" si="1537">AH522</f>
        <v>0</v>
      </c>
      <c r="AI523" s="411">
        <f t="shared" ref="AI523" si="1538">AI522</f>
        <v>0</v>
      </c>
      <c r="AJ523" s="411">
        <f t="shared" ref="AJ523" si="1539">AJ522</f>
        <v>0</v>
      </c>
      <c r="AK523" s="411">
        <f t="shared" ref="AK523" si="1540">AK522</f>
        <v>0</v>
      </c>
      <c r="AL523" s="411">
        <f t="shared" ref="AL523" si="1541">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2">Z525</f>
        <v>0</v>
      </c>
      <c r="AA526" s="411">
        <f t="shared" ref="AA526" si="1543">AA525</f>
        <v>0</v>
      </c>
      <c r="AB526" s="411">
        <f t="shared" ref="AB526" si="1544">AB525</f>
        <v>0</v>
      </c>
      <c r="AC526" s="411">
        <f t="shared" ref="AC526" si="1545">AC525</f>
        <v>0</v>
      </c>
      <c r="AD526" s="411">
        <f t="shared" ref="AD526" si="1546">AD525</f>
        <v>0</v>
      </c>
      <c r="AE526" s="411">
        <f t="shared" ref="AE526" si="1547">AE525</f>
        <v>0</v>
      </c>
      <c r="AF526" s="411">
        <f t="shared" ref="AF526" si="1548">AF525</f>
        <v>0</v>
      </c>
      <c r="AG526" s="411">
        <f t="shared" ref="AG526" si="1549">AG525</f>
        <v>0</v>
      </c>
      <c r="AH526" s="411">
        <f t="shared" ref="AH526" si="1550">AH525</f>
        <v>0</v>
      </c>
      <c r="AI526" s="411">
        <f t="shared" ref="AI526" si="1551">AI525</f>
        <v>0</v>
      </c>
      <c r="AJ526" s="411">
        <f t="shared" ref="AJ526" si="1552">AJ525</f>
        <v>0</v>
      </c>
      <c r="AK526" s="411">
        <f t="shared" ref="AK526" si="1553">AK525</f>
        <v>0</v>
      </c>
      <c r="AL526" s="411">
        <f t="shared" ref="AL526" si="1554">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5">Z528</f>
        <v>0</v>
      </c>
      <c r="AA529" s="411">
        <f t="shared" ref="AA529" si="1556">AA528</f>
        <v>0</v>
      </c>
      <c r="AB529" s="411">
        <f t="shared" ref="AB529" si="1557">AB528</f>
        <v>0</v>
      </c>
      <c r="AC529" s="411">
        <f t="shared" ref="AC529" si="1558">AC528</f>
        <v>0</v>
      </c>
      <c r="AD529" s="411">
        <f t="shared" ref="AD529" si="1559">AD528</f>
        <v>0</v>
      </c>
      <c r="AE529" s="411">
        <f t="shared" ref="AE529" si="1560">AE528</f>
        <v>0</v>
      </c>
      <c r="AF529" s="411">
        <f t="shared" ref="AF529" si="1561">AF528</f>
        <v>0</v>
      </c>
      <c r="AG529" s="411">
        <f t="shared" ref="AG529" si="1562">AG528</f>
        <v>0</v>
      </c>
      <c r="AH529" s="411">
        <f t="shared" ref="AH529" si="1563">AH528</f>
        <v>0</v>
      </c>
      <c r="AI529" s="411">
        <f t="shared" ref="AI529" si="1564">AI528</f>
        <v>0</v>
      </c>
      <c r="AJ529" s="411">
        <f t="shared" ref="AJ529" si="1565">AJ528</f>
        <v>0</v>
      </c>
      <c r="AK529" s="411">
        <f t="shared" ref="AK529" si="1566">AK528</f>
        <v>0</v>
      </c>
      <c r="AL529" s="411">
        <f t="shared" ref="AL529" si="1567">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8">Z531</f>
        <v>0</v>
      </c>
      <c r="AA532" s="411">
        <f t="shared" ref="AA532" si="1569">AA531</f>
        <v>0</v>
      </c>
      <c r="AB532" s="411">
        <f t="shared" ref="AB532" si="1570">AB531</f>
        <v>0</v>
      </c>
      <c r="AC532" s="411">
        <f t="shared" ref="AC532" si="1571">AC531</f>
        <v>0</v>
      </c>
      <c r="AD532" s="411">
        <f t="shared" ref="AD532" si="1572">AD531</f>
        <v>0</v>
      </c>
      <c r="AE532" s="411">
        <f t="shared" ref="AE532" si="1573">AE531</f>
        <v>0</v>
      </c>
      <c r="AF532" s="411">
        <f t="shared" ref="AF532" si="1574">AF531</f>
        <v>0</v>
      </c>
      <c r="AG532" s="411">
        <f t="shared" ref="AG532" si="1575">AG531</f>
        <v>0</v>
      </c>
      <c r="AH532" s="411">
        <f t="shared" ref="AH532" si="1576">AH531</f>
        <v>0</v>
      </c>
      <c r="AI532" s="411">
        <f t="shared" ref="AI532" si="1577">AI531</f>
        <v>0</v>
      </c>
      <c r="AJ532" s="411">
        <f t="shared" ref="AJ532" si="1578">AJ531</f>
        <v>0</v>
      </c>
      <c r="AK532" s="411">
        <f t="shared" ref="AK532" si="1579">AK531</f>
        <v>0</v>
      </c>
      <c r="AL532" s="411">
        <f t="shared" ref="AL532" si="1580">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1">Z534</f>
        <v>0</v>
      </c>
      <c r="AA535" s="411">
        <f t="shared" ref="AA535" si="1582">AA534</f>
        <v>0</v>
      </c>
      <c r="AB535" s="411">
        <f t="shared" ref="AB535" si="1583">AB534</f>
        <v>0</v>
      </c>
      <c r="AC535" s="411">
        <f t="shared" ref="AC535" si="1584">AC534</f>
        <v>0</v>
      </c>
      <c r="AD535" s="411">
        <f t="shared" ref="AD535" si="1585">AD534</f>
        <v>0</v>
      </c>
      <c r="AE535" s="411">
        <f t="shared" ref="AE535" si="1586">AE534</f>
        <v>0</v>
      </c>
      <c r="AF535" s="411">
        <f t="shared" ref="AF535" si="1587">AF534</f>
        <v>0</v>
      </c>
      <c r="AG535" s="411">
        <f t="shared" ref="AG535" si="1588">AG534</f>
        <v>0</v>
      </c>
      <c r="AH535" s="411">
        <f t="shared" ref="AH535" si="1589">AH534</f>
        <v>0</v>
      </c>
      <c r="AI535" s="411">
        <f t="shared" ref="AI535" si="1590">AI534</f>
        <v>0</v>
      </c>
      <c r="AJ535" s="411">
        <f t="shared" ref="AJ535" si="1591">AJ534</f>
        <v>0</v>
      </c>
      <c r="AK535" s="411">
        <f t="shared" ref="AK535" si="1592">AK534</f>
        <v>0</v>
      </c>
      <c r="AL535" s="411">
        <f t="shared" ref="AL535" si="1593">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4">Z537</f>
        <v>0</v>
      </c>
      <c r="AA538" s="411">
        <f t="shared" ref="AA538" si="1595">AA537</f>
        <v>0</v>
      </c>
      <c r="AB538" s="411">
        <f t="shared" ref="AB538" si="1596">AB537</f>
        <v>0</v>
      </c>
      <c r="AC538" s="411">
        <f t="shared" ref="AC538" si="1597">AC537</f>
        <v>0</v>
      </c>
      <c r="AD538" s="411">
        <f t="shared" ref="AD538" si="1598">AD537</f>
        <v>0</v>
      </c>
      <c r="AE538" s="411">
        <f t="shared" ref="AE538" si="1599">AE537</f>
        <v>0</v>
      </c>
      <c r="AF538" s="411">
        <f t="shared" ref="AF538" si="1600">AF537</f>
        <v>0</v>
      </c>
      <c r="AG538" s="411">
        <f t="shared" ref="AG538" si="1601">AG537</f>
        <v>0</v>
      </c>
      <c r="AH538" s="411">
        <f t="shared" ref="AH538" si="1602">AH537</f>
        <v>0</v>
      </c>
      <c r="AI538" s="411">
        <f t="shared" ref="AI538" si="1603">AI537</f>
        <v>0</v>
      </c>
      <c r="AJ538" s="411">
        <f t="shared" ref="AJ538" si="1604">AJ537</f>
        <v>0</v>
      </c>
      <c r="AK538" s="411">
        <f t="shared" ref="AK538" si="1605">AK537</f>
        <v>0</v>
      </c>
      <c r="AL538" s="411">
        <f t="shared" ref="AL538" si="1606">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7">Z540</f>
        <v>0</v>
      </c>
      <c r="AA541" s="411">
        <f t="shared" ref="AA541" si="1608">AA540</f>
        <v>0</v>
      </c>
      <c r="AB541" s="411">
        <f t="shared" ref="AB541" si="1609">AB540</f>
        <v>0</v>
      </c>
      <c r="AC541" s="411">
        <f t="shared" ref="AC541" si="1610">AC540</f>
        <v>0</v>
      </c>
      <c r="AD541" s="411">
        <f t="shared" ref="AD541" si="1611">AD540</f>
        <v>0</v>
      </c>
      <c r="AE541" s="411">
        <f t="shared" ref="AE541" si="1612">AE540</f>
        <v>0</v>
      </c>
      <c r="AF541" s="411">
        <f t="shared" ref="AF541" si="1613">AF540</f>
        <v>0</v>
      </c>
      <c r="AG541" s="411">
        <f t="shared" ref="AG541" si="1614">AG540</f>
        <v>0</v>
      </c>
      <c r="AH541" s="411">
        <f t="shared" ref="AH541" si="1615">AH540</f>
        <v>0</v>
      </c>
      <c r="AI541" s="411">
        <f t="shared" ref="AI541" si="1616">AI540</f>
        <v>0</v>
      </c>
      <c r="AJ541" s="411">
        <f t="shared" ref="AJ541" si="1617">AJ540</f>
        <v>0</v>
      </c>
      <c r="AK541" s="411">
        <f t="shared" ref="AK541" si="1618">AK540</f>
        <v>0</v>
      </c>
      <c r="AL541" s="411">
        <f t="shared" ref="AL541" si="1619">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0">Z543</f>
        <v>0</v>
      </c>
      <c r="AA544" s="411">
        <f t="shared" ref="AA544" si="1621">AA543</f>
        <v>0</v>
      </c>
      <c r="AB544" s="411">
        <f t="shared" ref="AB544" si="1622">AB543</f>
        <v>0</v>
      </c>
      <c r="AC544" s="411">
        <f t="shared" ref="AC544" si="1623">AC543</f>
        <v>0</v>
      </c>
      <c r="AD544" s="411">
        <f t="shared" ref="AD544" si="1624">AD543</f>
        <v>0</v>
      </c>
      <c r="AE544" s="411">
        <f t="shared" ref="AE544" si="1625">AE543</f>
        <v>0</v>
      </c>
      <c r="AF544" s="411">
        <f t="shared" ref="AF544" si="1626">AF543</f>
        <v>0</v>
      </c>
      <c r="AG544" s="411">
        <f t="shared" ref="AG544" si="1627">AG543</f>
        <v>0</v>
      </c>
      <c r="AH544" s="411">
        <f t="shared" ref="AH544" si="1628">AH543</f>
        <v>0</v>
      </c>
      <c r="AI544" s="411">
        <f t="shared" ref="AI544" si="1629">AI543</f>
        <v>0</v>
      </c>
      <c r="AJ544" s="411">
        <f t="shared" ref="AJ544" si="1630">AJ543</f>
        <v>0</v>
      </c>
      <c r="AK544" s="411">
        <f t="shared" ref="AK544" si="1631">AK543</f>
        <v>0</v>
      </c>
      <c r="AL544" s="411">
        <f t="shared" ref="AL544" si="1632">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3">Z546</f>
        <v>0</v>
      </c>
      <c r="AA547" s="411">
        <f t="shared" ref="AA547" si="1634">AA546</f>
        <v>0</v>
      </c>
      <c r="AB547" s="411">
        <f t="shared" ref="AB547" si="1635">AB546</f>
        <v>0</v>
      </c>
      <c r="AC547" s="411">
        <f t="shared" ref="AC547" si="1636">AC546</f>
        <v>0</v>
      </c>
      <c r="AD547" s="411">
        <f t="shared" ref="AD547" si="1637">AD546</f>
        <v>0</v>
      </c>
      <c r="AE547" s="411">
        <f t="shared" ref="AE547" si="1638">AE546</f>
        <v>0</v>
      </c>
      <c r="AF547" s="411">
        <f t="shared" ref="AF547" si="1639">AF546</f>
        <v>0</v>
      </c>
      <c r="AG547" s="411">
        <f t="shared" ref="AG547" si="1640">AG546</f>
        <v>0</v>
      </c>
      <c r="AH547" s="411">
        <f t="shared" ref="AH547" si="1641">AH546</f>
        <v>0</v>
      </c>
      <c r="AI547" s="411">
        <f t="shared" ref="AI547" si="1642">AI546</f>
        <v>0</v>
      </c>
      <c r="AJ547" s="411">
        <f t="shared" ref="AJ547" si="1643">AJ546</f>
        <v>0</v>
      </c>
      <c r="AK547" s="411">
        <f t="shared" ref="AK547" si="1644">AK546</f>
        <v>0</v>
      </c>
      <c r="AL547" s="411">
        <f t="shared" ref="AL547" si="1645">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6">Z549</f>
        <v>0</v>
      </c>
      <c r="AA550" s="411">
        <f t="shared" ref="AA550" si="1647">AA549</f>
        <v>0</v>
      </c>
      <c r="AB550" s="411">
        <f t="shared" ref="AB550" si="1648">AB549</f>
        <v>0</v>
      </c>
      <c r="AC550" s="411">
        <f t="shared" ref="AC550" si="1649">AC549</f>
        <v>0</v>
      </c>
      <c r="AD550" s="411">
        <f t="shared" ref="AD550" si="1650">AD549</f>
        <v>0</v>
      </c>
      <c r="AE550" s="411">
        <f t="shared" ref="AE550" si="1651">AE549</f>
        <v>0</v>
      </c>
      <c r="AF550" s="411">
        <f t="shared" ref="AF550" si="1652">AF549</f>
        <v>0</v>
      </c>
      <c r="AG550" s="411">
        <f t="shared" ref="AG550" si="1653">AG549</f>
        <v>0</v>
      </c>
      <c r="AH550" s="411">
        <f t="shared" ref="AH550" si="1654">AH549</f>
        <v>0</v>
      </c>
      <c r="AI550" s="411">
        <f t="shared" ref="AI550" si="1655">AI549</f>
        <v>0</v>
      </c>
      <c r="AJ550" s="411">
        <f t="shared" ref="AJ550" si="1656">AJ549</f>
        <v>0</v>
      </c>
      <c r="AK550" s="411">
        <f t="shared" ref="AK550" si="1657">AK549</f>
        <v>0</v>
      </c>
      <c r="AL550" s="411">
        <f t="shared" ref="AL550" si="1658">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59">Z552</f>
        <v>0</v>
      </c>
      <c r="AA553" s="411">
        <f t="shared" ref="AA553" si="1660">AA552</f>
        <v>0</v>
      </c>
      <c r="AB553" s="411">
        <f t="shared" ref="AB553" si="1661">AB552</f>
        <v>0</v>
      </c>
      <c r="AC553" s="411">
        <f t="shared" ref="AC553" si="1662">AC552</f>
        <v>0</v>
      </c>
      <c r="AD553" s="411">
        <f t="shared" ref="AD553" si="1663">AD552</f>
        <v>0</v>
      </c>
      <c r="AE553" s="411">
        <f t="shared" ref="AE553" si="1664">AE552</f>
        <v>0</v>
      </c>
      <c r="AF553" s="411">
        <f t="shared" ref="AF553" si="1665">AF552</f>
        <v>0</v>
      </c>
      <c r="AG553" s="411">
        <f t="shared" ref="AG553" si="1666">AG552</f>
        <v>0</v>
      </c>
      <c r="AH553" s="411">
        <f t="shared" ref="AH553" si="1667">AH552</f>
        <v>0</v>
      </c>
      <c r="AI553" s="411">
        <f t="shared" ref="AI553" si="1668">AI552</f>
        <v>0</v>
      </c>
      <c r="AJ553" s="411">
        <f t="shared" ref="AJ553" si="1669">AJ552</f>
        <v>0</v>
      </c>
      <c r="AK553" s="411">
        <f t="shared" ref="AK553" si="1670">AK552</f>
        <v>0</v>
      </c>
      <c r="AL553" s="411">
        <f t="shared" ref="AL553" si="1671">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2">Z555</f>
        <v>0</v>
      </c>
      <c r="AA556" s="411">
        <f t="shared" ref="AA556" si="1673">AA555</f>
        <v>0</v>
      </c>
      <c r="AB556" s="411">
        <f t="shared" ref="AB556" si="1674">AB555</f>
        <v>0</v>
      </c>
      <c r="AC556" s="411">
        <f t="shared" ref="AC556" si="1675">AC555</f>
        <v>0</v>
      </c>
      <c r="AD556" s="411">
        <f t="shared" ref="AD556" si="1676">AD555</f>
        <v>0</v>
      </c>
      <c r="AE556" s="411">
        <f t="shared" ref="AE556" si="1677">AE555</f>
        <v>0</v>
      </c>
      <c r="AF556" s="411">
        <f t="shared" ref="AF556" si="1678">AF555</f>
        <v>0</v>
      </c>
      <c r="AG556" s="411">
        <f t="shared" ref="AG556" si="1679">AG555</f>
        <v>0</v>
      </c>
      <c r="AH556" s="411">
        <f t="shared" ref="AH556" si="1680">AH555</f>
        <v>0</v>
      </c>
      <c r="AI556" s="411">
        <f t="shared" ref="AI556" si="1681">AI555</f>
        <v>0</v>
      </c>
      <c r="AJ556" s="411">
        <f t="shared" ref="AJ556" si="1682">AJ555</f>
        <v>0</v>
      </c>
      <c r="AK556" s="411">
        <f t="shared" ref="AK556" si="1683">AK555</f>
        <v>0</v>
      </c>
      <c r="AL556" s="411">
        <f t="shared" ref="AL556" si="1684">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5">Z558</f>
        <v>0</v>
      </c>
      <c r="AA559" s="411">
        <f t="shared" ref="AA559" si="1686">AA558</f>
        <v>0</v>
      </c>
      <c r="AB559" s="411">
        <f t="shared" ref="AB559" si="1687">AB558</f>
        <v>0</v>
      </c>
      <c r="AC559" s="411">
        <f t="shared" ref="AC559" si="1688">AC558</f>
        <v>0</v>
      </c>
      <c r="AD559" s="411">
        <f t="shared" ref="AD559" si="1689">AD558</f>
        <v>0</v>
      </c>
      <c r="AE559" s="411">
        <f t="shared" ref="AE559" si="1690">AE558</f>
        <v>0</v>
      </c>
      <c r="AF559" s="411">
        <f t="shared" ref="AF559" si="1691">AF558</f>
        <v>0</v>
      </c>
      <c r="AG559" s="411">
        <f t="shared" ref="AG559" si="1692">AG558</f>
        <v>0</v>
      </c>
      <c r="AH559" s="411">
        <f t="shared" ref="AH559" si="1693">AH558</f>
        <v>0</v>
      </c>
      <c r="AI559" s="411">
        <f t="shared" ref="AI559" si="1694">AI558</f>
        <v>0</v>
      </c>
      <c r="AJ559" s="411">
        <f t="shared" ref="AJ559" si="1695">AJ558</f>
        <v>0</v>
      </c>
      <c r="AK559" s="411">
        <f t="shared" ref="AK559" si="1696">AK558</f>
        <v>0</v>
      </c>
      <c r="AL559" s="411">
        <f t="shared" ref="AL559" si="1697">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31469566</v>
      </c>
      <c r="E561" s="329">
        <f t="shared" ref="E561:M561" si="1698">SUM(E404:E559)</f>
        <v>27467719</v>
      </c>
      <c r="F561" s="329">
        <f t="shared" si="1698"/>
        <v>27467719</v>
      </c>
      <c r="G561" s="329">
        <f t="shared" si="1698"/>
        <v>27467719</v>
      </c>
      <c r="H561" s="329">
        <f t="shared" si="1698"/>
        <v>27463839</v>
      </c>
      <c r="I561" s="329">
        <f t="shared" si="1698"/>
        <v>26957298</v>
      </c>
      <c r="J561" s="329">
        <f t="shared" si="1698"/>
        <v>26957298</v>
      </c>
      <c r="K561" s="329">
        <f t="shared" si="1698"/>
        <v>26957162</v>
      </c>
      <c r="L561" s="329">
        <f t="shared" si="1698"/>
        <v>26921056</v>
      </c>
      <c r="M561" s="329">
        <f t="shared" si="1698"/>
        <v>26858811</v>
      </c>
      <c r="N561" s="329"/>
      <c r="O561" s="329">
        <f>SUM(O404:O559)</f>
        <v>3187</v>
      </c>
      <c r="P561" s="329">
        <f t="shared" ref="P561:X561" si="1699">SUM(P404:P559)</f>
        <v>2905</v>
      </c>
      <c r="Q561" s="329">
        <f t="shared" si="1699"/>
        <v>2905</v>
      </c>
      <c r="R561" s="329">
        <f t="shared" si="1699"/>
        <v>2905</v>
      </c>
      <c r="S561" s="329">
        <f t="shared" si="1699"/>
        <v>2905</v>
      </c>
      <c r="T561" s="329">
        <f t="shared" si="1699"/>
        <v>2821</v>
      </c>
      <c r="U561" s="329">
        <f t="shared" si="1699"/>
        <v>2821</v>
      </c>
      <c r="V561" s="329">
        <f t="shared" si="1699"/>
        <v>2821</v>
      </c>
      <c r="W561" s="329">
        <f t="shared" si="1699"/>
        <v>2821</v>
      </c>
      <c r="X561" s="329">
        <f t="shared" si="1699"/>
        <v>2816</v>
      </c>
      <c r="Y561" s="329">
        <f>IF(Y402="kWh",SUMPRODUCT(D404:D559,Y404:Y559))</f>
        <v>20167711</v>
      </c>
      <c r="Z561" s="329">
        <f>IF(Z402="kWh",SUMPRODUCT(D404:D559,Z404:Z559))</f>
        <v>1280117.7251630353</v>
      </c>
      <c r="AA561" s="329">
        <f>IF(AA402="kw",SUMPRODUCT(N404:N559,O404:O559,AA404:AA559),SUMPRODUCT(D404:D559,AA404:AA559))</f>
        <v>12556.229931750238</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11561620</v>
      </c>
      <c r="Z562" s="392">
        <f>HLOOKUP(Z218,'2. LRAMVA Threshold'!$B$42:$Q$53,9,FALSE)</f>
        <v>3628918</v>
      </c>
      <c r="AA562" s="392">
        <f>HLOOKUP(AA218,'2. LRAMVA Threshold'!$B$42:$Q$53,9,FALSE)</f>
        <v>21680</v>
      </c>
      <c r="AB562" s="392">
        <f>HLOOKUP(AB218,'2. LRAMVA Threshold'!$B$42:$Q$53,9,FALSE)</f>
        <v>65793</v>
      </c>
      <c r="AC562" s="392">
        <f>HLOOKUP(AC218,'2. LRAMVA Threshold'!$B$42:$Q$53,9,FALSE)</f>
        <v>270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9.7999999999999997E-3</v>
      </c>
      <c r="Z564" s="341">
        <f>HLOOKUP(Z$35,'3.  Distribution Rates'!$C$122:$P$133,9,FALSE)</f>
        <v>1.38E-2</v>
      </c>
      <c r="AA564" s="341">
        <f>HLOOKUP(AA$35,'3.  Distribution Rates'!$C$122:$P$133,9,FALSE)</f>
        <v>2.9796</v>
      </c>
      <c r="AB564" s="341">
        <f>HLOOKUP(AB$35,'3.  Distribution Rates'!$C$122:$P$133,9,FALSE)</f>
        <v>1.9E-2</v>
      </c>
      <c r="AC564" s="341">
        <f>HLOOKUP(AC$35,'3.  Distribution Rates'!$C$122:$P$133,9,FALSE)</f>
        <v>4.4858000000000002</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901" t="s">
        <v>705</v>
      </c>
      <c r="Z565" s="901"/>
      <c r="AA565" s="901"/>
      <c r="AB565" s="901"/>
      <c r="AC565" s="901"/>
      <c r="AD565" s="378"/>
      <c r="AE565" s="378"/>
      <c r="AF565" s="378"/>
      <c r="AG565" s="378"/>
      <c r="AH565" s="378"/>
      <c r="AI565" s="378"/>
      <c r="AJ565" s="378"/>
      <c r="AK565" s="378"/>
      <c r="AL565" s="378"/>
      <c r="AM565" s="629">
        <f t="shared" ref="AM565:AM571" si="1700">SUM(Y565:AL565)</f>
        <v>0</v>
      </c>
    </row>
    <row r="566" spans="2:39">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901"/>
      <c r="Z566" s="901"/>
      <c r="AA566" s="901"/>
      <c r="AB566" s="901"/>
      <c r="AC566" s="901"/>
      <c r="AD566" s="378"/>
      <c r="AE566" s="378"/>
      <c r="AF566" s="378"/>
      <c r="AG566" s="378"/>
      <c r="AH566" s="378"/>
      <c r="AI566" s="378"/>
      <c r="AJ566" s="378"/>
      <c r="AK566" s="378"/>
      <c r="AL566" s="378"/>
      <c r="AM566" s="629">
        <f t="shared" si="1700"/>
        <v>0</v>
      </c>
    </row>
    <row r="567" spans="2:39">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13568.440988564043</v>
      </c>
      <c r="Z567" s="378">
        <f>'4.  2011-2014 LRAM'!Z398*Z564</f>
        <v>7873.2451757263707</v>
      </c>
      <c r="AA567" s="378">
        <f>'4.  2011-2014 LRAM'!AA398*AA564</f>
        <v>38894.577526172812</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0"/>
        <v>60336.263690463224</v>
      </c>
    </row>
    <row r="568" spans="2:39">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30215.696752018677</v>
      </c>
      <c r="Z568" s="378">
        <f>'4.  2011-2014 LRAM'!Z528*Z564</f>
        <v>13595.394724187059</v>
      </c>
      <c r="AA568" s="378">
        <f>'4.  2011-2014 LRAM'!AA528*AA564</f>
        <v>23735.123506747506</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0"/>
        <v>67546.214982953243</v>
      </c>
    </row>
    <row r="569" spans="2:39">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1">Y209*Y564</f>
        <v>36496.6014</v>
      </c>
      <c r="Z569" s="378">
        <f t="shared" si="1701"/>
        <v>54227.805362237763</v>
      </c>
      <c r="AA569" s="378">
        <f t="shared" si="1701"/>
        <v>43543.672600719874</v>
      </c>
      <c r="AB569" s="378">
        <f>AB209*AB564</f>
        <v>0</v>
      </c>
      <c r="AC569" s="378">
        <f t="shared" si="1701"/>
        <v>0</v>
      </c>
      <c r="AD569" s="378">
        <f t="shared" si="1701"/>
        <v>0</v>
      </c>
      <c r="AE569" s="378">
        <f t="shared" si="1701"/>
        <v>0</v>
      </c>
      <c r="AF569" s="378">
        <f t="shared" si="1701"/>
        <v>0</v>
      </c>
      <c r="AG569" s="378">
        <f t="shared" si="1701"/>
        <v>0</v>
      </c>
      <c r="AH569" s="378">
        <f t="shared" si="1701"/>
        <v>0</v>
      </c>
      <c r="AI569" s="378">
        <f t="shared" si="1701"/>
        <v>0</v>
      </c>
      <c r="AJ569" s="378">
        <f t="shared" si="1701"/>
        <v>0</v>
      </c>
      <c r="AK569" s="378">
        <f t="shared" si="1701"/>
        <v>0</v>
      </c>
      <c r="AL569" s="378">
        <f t="shared" si="1701"/>
        <v>0</v>
      </c>
      <c r="AM569" s="629">
        <f t="shared" si="1700"/>
        <v>134268.07936295762</v>
      </c>
    </row>
    <row r="570" spans="2:39">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76230.24664454443</v>
      </c>
      <c r="Z570" s="378">
        <f>Z392*Z564</f>
        <v>28161.869670619064</v>
      </c>
      <c r="AA570" s="378">
        <f t="shared" ref="AA570:AL570" si="1702">AA392*AA564</f>
        <v>63619.4223421715</v>
      </c>
      <c r="AB570" s="378">
        <f>AB392*AB564</f>
        <v>0</v>
      </c>
      <c r="AC570" s="378">
        <f t="shared" si="1702"/>
        <v>0</v>
      </c>
      <c r="AD570" s="378">
        <f t="shared" si="1702"/>
        <v>0</v>
      </c>
      <c r="AE570" s="378">
        <f t="shared" si="1702"/>
        <v>0</v>
      </c>
      <c r="AF570" s="378">
        <f t="shared" si="1702"/>
        <v>0</v>
      </c>
      <c r="AG570" s="378">
        <f t="shared" si="1702"/>
        <v>0</v>
      </c>
      <c r="AH570" s="378">
        <f t="shared" si="1702"/>
        <v>0</v>
      </c>
      <c r="AI570" s="378">
        <f t="shared" si="1702"/>
        <v>0</v>
      </c>
      <c r="AJ570" s="378">
        <f t="shared" si="1702"/>
        <v>0</v>
      </c>
      <c r="AK570" s="378">
        <f t="shared" si="1702"/>
        <v>0</v>
      </c>
      <c r="AL570" s="378">
        <f t="shared" si="1702"/>
        <v>0</v>
      </c>
      <c r="AM570" s="629">
        <f t="shared" si="1700"/>
        <v>168011.53865733498</v>
      </c>
    </row>
    <row r="571" spans="2:39">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197643.56779999999</v>
      </c>
      <c r="Z571" s="378">
        <f t="shared" ref="Z571:AL571" si="1703">Z561*Z564</f>
        <v>17665.624607249887</v>
      </c>
      <c r="AA571" s="378">
        <f t="shared" si="1703"/>
        <v>37412.542704643012</v>
      </c>
      <c r="AB571" s="378">
        <f t="shared" si="1703"/>
        <v>0</v>
      </c>
      <c r="AC571" s="378">
        <f t="shared" si="1703"/>
        <v>0</v>
      </c>
      <c r="AD571" s="378">
        <f t="shared" si="1703"/>
        <v>0</v>
      </c>
      <c r="AE571" s="378">
        <f t="shared" si="1703"/>
        <v>0</v>
      </c>
      <c r="AF571" s="378">
        <f t="shared" si="1703"/>
        <v>0</v>
      </c>
      <c r="AG571" s="378">
        <f t="shared" si="1703"/>
        <v>0</v>
      </c>
      <c r="AH571" s="378">
        <f t="shared" si="1703"/>
        <v>0</v>
      </c>
      <c r="AI571" s="378">
        <f t="shared" si="1703"/>
        <v>0</v>
      </c>
      <c r="AJ571" s="378">
        <f t="shared" si="1703"/>
        <v>0</v>
      </c>
      <c r="AK571" s="378">
        <f t="shared" si="1703"/>
        <v>0</v>
      </c>
      <c r="AL571" s="378">
        <f t="shared" si="1703"/>
        <v>0</v>
      </c>
      <c r="AM571" s="629">
        <f t="shared" si="1700"/>
        <v>252721.73511189289</v>
      </c>
    </row>
    <row r="572" spans="2:39" ht="15.7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354154.55358512711</v>
      </c>
      <c r="Z572" s="346">
        <f>SUM(Z565:Z571)</f>
        <v>121523.93954002015</v>
      </c>
      <c r="AA572" s="346">
        <f t="shared" ref="AA572:AE572" si="1704">SUM(AA565:AA571)</f>
        <v>207205.3386804547</v>
      </c>
      <c r="AB572" s="346">
        <f t="shared" si="1704"/>
        <v>0</v>
      </c>
      <c r="AC572" s="346">
        <f t="shared" si="1704"/>
        <v>0</v>
      </c>
      <c r="AD572" s="346">
        <f>SUM(AD565:AD571)</f>
        <v>0</v>
      </c>
      <c r="AE572" s="346">
        <f t="shared" si="1704"/>
        <v>0</v>
      </c>
      <c r="AF572" s="346">
        <f>SUM(AF565:AF571)</f>
        <v>0</v>
      </c>
      <c r="AG572" s="346">
        <f>SUM(AG565:AG571)</f>
        <v>0</v>
      </c>
      <c r="AH572" s="346">
        <f t="shared" ref="AH572:AL572" si="1705">SUM(AH565:AH571)</f>
        <v>0</v>
      </c>
      <c r="AI572" s="346">
        <f t="shared" si="1705"/>
        <v>0</v>
      </c>
      <c r="AJ572" s="346">
        <f>SUM(AJ565:AJ571)</f>
        <v>0</v>
      </c>
      <c r="AK572" s="346">
        <f t="shared" si="1705"/>
        <v>0</v>
      </c>
      <c r="AL572" s="346">
        <f t="shared" si="1705"/>
        <v>0</v>
      </c>
      <c r="AM572" s="407">
        <f>SUM(AM565:AM571)</f>
        <v>682883.83180560195</v>
      </c>
    </row>
    <row r="573" spans="2:39" ht="15.7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113303.87599999999</v>
      </c>
      <c r="Z573" s="347">
        <f t="shared" ref="Z573:AE573" si="1706">Z562*Z564</f>
        <v>50079.068399999996</v>
      </c>
      <c r="AA573" s="347">
        <f t="shared" si="1706"/>
        <v>64597.728000000003</v>
      </c>
      <c r="AB573" s="347">
        <f t="shared" si="1706"/>
        <v>1250.067</v>
      </c>
      <c r="AC573" s="347">
        <f t="shared" si="1706"/>
        <v>1211.1660000000002</v>
      </c>
      <c r="AD573" s="347">
        <f>AD562*AD564</f>
        <v>0</v>
      </c>
      <c r="AE573" s="347">
        <f t="shared" si="1706"/>
        <v>0</v>
      </c>
      <c r="AF573" s="347">
        <f>AF562*AF564</f>
        <v>0</v>
      </c>
      <c r="AG573" s="347">
        <f t="shared" ref="AG573:AL573" si="1707">AG562*AG564</f>
        <v>0</v>
      </c>
      <c r="AH573" s="347">
        <f t="shared" si="1707"/>
        <v>0</v>
      </c>
      <c r="AI573" s="347">
        <f t="shared" si="1707"/>
        <v>0</v>
      </c>
      <c r="AJ573" s="347">
        <f>AJ562*AJ564</f>
        <v>0</v>
      </c>
      <c r="AK573" s="347">
        <f>AK562*AK564</f>
        <v>0</v>
      </c>
      <c r="AL573" s="347">
        <f t="shared" si="1707"/>
        <v>0</v>
      </c>
      <c r="AM573" s="407">
        <f>SUM(Y573:AL573)</f>
        <v>230441.90539999999</v>
      </c>
    </row>
    <row r="574" spans="2:39" ht="15.7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452441.92640560196</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16166585</v>
      </c>
      <c r="Z576" s="291">
        <f>SUMPRODUCT(E404:E559,Z404:Z559)</f>
        <v>1281232.2727478147</v>
      </c>
      <c r="AA576" s="291">
        <f>IF(AA402="kw",SUMPRODUCT($N$404:$N$559,$P$404:$P$559,AA404:AA559),SUMPRODUCT($E$404:$E$559,AA404:AA559))</f>
        <v>12394.606809483257</v>
      </c>
      <c r="AB576" s="291">
        <f>IF(AB402="kw",SUMPRODUCT($N$404:$N$559,$P$404:$P$559,AB404:AB559),SUMPRODUCT($E$404:$E$559,AB404:AB559))</f>
        <v>0</v>
      </c>
      <c r="AC576" s="291">
        <f>IF(AC402="kw",SUMPRODUCT($N$404:$N$559,$P$404:$P$559,AC404:AC559),SUMPRODUCT($E$404:$E$559,AC404:AC559))</f>
        <v>0</v>
      </c>
      <c r="AD576" s="291">
        <f t="shared" ref="AD576:AL576" si="1708">IF(AD402="kw",SUMPRODUCT($N$404:$N$559,$P$404:$P$559,AD404:AD559),SUMPRODUCT($E$404:$E$559,AD404:AD559))</f>
        <v>0</v>
      </c>
      <c r="AE576" s="291">
        <f t="shared" si="1708"/>
        <v>0</v>
      </c>
      <c r="AF576" s="291">
        <f t="shared" si="1708"/>
        <v>0</v>
      </c>
      <c r="AG576" s="291">
        <f t="shared" si="1708"/>
        <v>0</v>
      </c>
      <c r="AH576" s="291">
        <f t="shared" si="1708"/>
        <v>0</v>
      </c>
      <c r="AI576" s="291">
        <f t="shared" si="1708"/>
        <v>0</v>
      </c>
      <c r="AJ576" s="291">
        <f t="shared" si="1708"/>
        <v>0</v>
      </c>
      <c r="AK576" s="291">
        <f t="shared" si="1708"/>
        <v>0</v>
      </c>
      <c r="AL576" s="291">
        <f t="shared" si="1708"/>
        <v>0</v>
      </c>
      <c r="AM576" s="337"/>
    </row>
    <row r="577" spans="1:39">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16166585</v>
      </c>
      <c r="Z577" s="291">
        <f>SUMPRODUCT(F404:F559,Z404:Z559)</f>
        <v>1281232.2727478147</v>
      </c>
      <c r="AA577" s="291">
        <f t="shared" ref="AA577:AL577" si="1709">IF(AA402="kw",SUMPRODUCT($N$404:$N$559,$Q$404:$Q$559,AA404:AA559),SUMPRODUCT($F$404:$F$559,AA404:AA559))</f>
        <v>12394.606809483257</v>
      </c>
      <c r="AB577" s="291">
        <f t="shared" si="1709"/>
        <v>0</v>
      </c>
      <c r="AC577" s="291">
        <f>IF(AC402="kw",SUMPRODUCT($N$404:$N$559,$Q$404:$Q$559,AC404:AC559),SUMPRODUCT($F$404:$F$559,AC404:AC559))</f>
        <v>0</v>
      </c>
      <c r="AD577" s="291">
        <f t="shared" si="1709"/>
        <v>0</v>
      </c>
      <c r="AE577" s="291">
        <f t="shared" si="1709"/>
        <v>0</v>
      </c>
      <c r="AF577" s="291">
        <f t="shared" si="1709"/>
        <v>0</v>
      </c>
      <c r="AG577" s="291">
        <f t="shared" si="1709"/>
        <v>0</v>
      </c>
      <c r="AH577" s="291">
        <f t="shared" si="1709"/>
        <v>0</v>
      </c>
      <c r="AI577" s="291">
        <f t="shared" si="1709"/>
        <v>0</v>
      </c>
      <c r="AJ577" s="291">
        <f t="shared" si="1709"/>
        <v>0</v>
      </c>
      <c r="AK577" s="291">
        <f t="shared" si="1709"/>
        <v>0</v>
      </c>
      <c r="AL577" s="291">
        <f t="shared" si="1709"/>
        <v>0</v>
      </c>
      <c r="AM577" s="337"/>
    </row>
    <row r="578" spans="1:39">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16166585</v>
      </c>
      <c r="Z578" s="326">
        <f>SUMPRODUCT(G404:G559,Z404:Z559)</f>
        <v>1281232.2727478147</v>
      </c>
      <c r="AA578" s="326">
        <f t="shared" ref="AA578:AL578" si="1710">IF(AA402="kw",SUMPRODUCT($N$404:$N$559,$R$404:$R$559,AA404:AA559),SUMPRODUCT($G$404:$G$559,AA404:AA559))</f>
        <v>12394.606809483257</v>
      </c>
      <c r="AB578" s="326">
        <f t="shared" si="1710"/>
        <v>0</v>
      </c>
      <c r="AC578" s="326">
        <f>IF(AC402="kw",SUMPRODUCT($N$404:$N$559,$R$404:$R$559,AC404:AC559),SUMPRODUCT($G$404:$G$559,AC404:AC559))</f>
        <v>0</v>
      </c>
      <c r="AD578" s="326">
        <f t="shared" si="1710"/>
        <v>0</v>
      </c>
      <c r="AE578" s="326">
        <f t="shared" si="1710"/>
        <v>0</v>
      </c>
      <c r="AF578" s="326">
        <f t="shared" si="1710"/>
        <v>0</v>
      </c>
      <c r="AG578" s="326">
        <f t="shared" si="1710"/>
        <v>0</v>
      </c>
      <c r="AH578" s="326">
        <f t="shared" si="1710"/>
        <v>0</v>
      </c>
      <c r="AI578" s="326">
        <f t="shared" si="1710"/>
        <v>0</v>
      </c>
      <c r="AJ578" s="326">
        <f t="shared" si="1710"/>
        <v>0</v>
      </c>
      <c r="AK578" s="326">
        <f t="shared" si="1710"/>
        <v>0</v>
      </c>
      <c r="AL578" s="326">
        <f t="shared" si="1710"/>
        <v>0</v>
      </c>
      <c r="AM578" s="386"/>
    </row>
    <row r="579" spans="1:39" ht="22.5" customHeight="1">
      <c r="B579" s="368" t="s">
        <v>587</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90" t="s">
        <v>527</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92" t="s">
        <v>211</v>
      </c>
      <c r="C583" s="894" t="s">
        <v>33</v>
      </c>
      <c r="D583" s="284" t="s">
        <v>422</v>
      </c>
      <c r="E583" s="896" t="s">
        <v>209</v>
      </c>
      <c r="F583" s="897"/>
      <c r="G583" s="897"/>
      <c r="H583" s="897"/>
      <c r="I583" s="897"/>
      <c r="J583" s="897"/>
      <c r="K583" s="897"/>
      <c r="L583" s="897"/>
      <c r="M583" s="898"/>
      <c r="N583" s="899" t="s">
        <v>213</v>
      </c>
      <c r="O583" s="284" t="s">
        <v>423</v>
      </c>
      <c r="P583" s="896" t="s">
        <v>212</v>
      </c>
      <c r="Q583" s="897"/>
      <c r="R583" s="897"/>
      <c r="S583" s="897"/>
      <c r="T583" s="897"/>
      <c r="U583" s="897"/>
      <c r="V583" s="897"/>
      <c r="W583" s="897"/>
      <c r="X583" s="898"/>
      <c r="Y583" s="889" t="s">
        <v>243</v>
      </c>
      <c r="Z583" s="890"/>
      <c r="AA583" s="890"/>
      <c r="AB583" s="890"/>
      <c r="AC583" s="890"/>
      <c r="AD583" s="890"/>
      <c r="AE583" s="890"/>
      <c r="AF583" s="890"/>
      <c r="AG583" s="890"/>
      <c r="AH583" s="890"/>
      <c r="AI583" s="890"/>
      <c r="AJ583" s="890"/>
      <c r="AK583" s="890"/>
      <c r="AL583" s="890"/>
      <c r="AM583" s="891"/>
    </row>
    <row r="584" spans="1:39" ht="68.25" customHeight="1">
      <c r="B584" s="893"/>
      <c r="C584" s="895"/>
      <c r="D584" s="285">
        <v>2018</v>
      </c>
      <c r="E584" s="285">
        <v>2019</v>
      </c>
      <c r="F584" s="285">
        <v>2020</v>
      </c>
      <c r="G584" s="285">
        <v>2021</v>
      </c>
      <c r="H584" s="285">
        <v>2022</v>
      </c>
      <c r="I584" s="285">
        <v>2023</v>
      </c>
      <c r="J584" s="285">
        <v>2024</v>
      </c>
      <c r="K584" s="285">
        <v>2025</v>
      </c>
      <c r="L584" s="285">
        <v>2026</v>
      </c>
      <c r="M584" s="285">
        <v>2027</v>
      </c>
      <c r="N584" s="900"/>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GS&gt;50kW</v>
      </c>
      <c r="AB584" s="285" t="str">
        <f>'1.  LRAMVA Summary'!G52</f>
        <v>Unmetered Scattered Load</v>
      </c>
      <c r="AC584" s="285" t="str">
        <f>'1.  LRAMVA Summary'!H52</f>
        <v>Streetlighting</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kWh</v>
      </c>
      <c r="AC585" s="291" t="str">
        <f>'1.  LRAMVA Summary'!H53</f>
        <v>kW</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hidden="1"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idden="1"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idden="1"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1">Z587</f>
        <v>0</v>
      </c>
      <c r="AA588" s="411">
        <f t="shared" ref="AA588" si="1712">AA587</f>
        <v>0</v>
      </c>
      <c r="AB588" s="411">
        <f t="shared" ref="AB588" si="1713">AB587</f>
        <v>0</v>
      </c>
      <c r="AC588" s="411">
        <f t="shared" ref="AC588" si="1714">AC587</f>
        <v>0</v>
      </c>
      <c r="AD588" s="411">
        <f t="shared" ref="AD588" si="1715">AD587</f>
        <v>0</v>
      </c>
      <c r="AE588" s="411">
        <f t="shared" ref="AE588" si="1716">AE587</f>
        <v>0</v>
      </c>
      <c r="AF588" s="411">
        <f t="shared" ref="AF588" si="1717">AF587</f>
        <v>0</v>
      </c>
      <c r="AG588" s="411">
        <f t="shared" ref="AG588" si="1718">AG587</f>
        <v>0</v>
      </c>
      <c r="AH588" s="411">
        <f t="shared" ref="AH588" si="1719">AH587</f>
        <v>0</v>
      </c>
      <c r="AI588" s="411">
        <f t="shared" ref="AI588" si="1720">AI587</f>
        <v>0</v>
      </c>
      <c r="AJ588" s="411">
        <f t="shared" ref="AJ588" si="1721">AJ587</f>
        <v>0</v>
      </c>
      <c r="AK588" s="411">
        <f t="shared" ref="AK588" si="1722">AK587</f>
        <v>0</v>
      </c>
      <c r="AL588" s="411">
        <f t="shared" ref="AL588" si="1723">AL587</f>
        <v>0</v>
      </c>
      <c r="AM588" s="297"/>
    </row>
    <row r="589" spans="1:39" ht="15.75" hidden="1"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idden="1"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4">Z590</f>
        <v>0</v>
      </c>
      <c r="AA591" s="411">
        <f t="shared" ref="AA591" si="1725">AA590</f>
        <v>0</v>
      </c>
      <c r="AB591" s="411">
        <f t="shared" ref="AB591" si="1726">AB590</f>
        <v>0</v>
      </c>
      <c r="AC591" s="411">
        <f t="shared" ref="AC591" si="1727">AC590</f>
        <v>0</v>
      </c>
      <c r="AD591" s="411">
        <f t="shared" ref="AD591" si="1728">AD590</f>
        <v>0</v>
      </c>
      <c r="AE591" s="411">
        <f t="shared" ref="AE591" si="1729">AE590</f>
        <v>0</v>
      </c>
      <c r="AF591" s="411">
        <f t="shared" ref="AF591" si="1730">AF590</f>
        <v>0</v>
      </c>
      <c r="AG591" s="411">
        <f t="shared" ref="AG591" si="1731">AG590</f>
        <v>0</v>
      </c>
      <c r="AH591" s="411">
        <f t="shared" ref="AH591" si="1732">AH590</f>
        <v>0</v>
      </c>
      <c r="AI591" s="411">
        <f t="shared" ref="AI591" si="1733">AI590</f>
        <v>0</v>
      </c>
      <c r="AJ591" s="411">
        <f t="shared" ref="AJ591" si="1734">AJ590</f>
        <v>0</v>
      </c>
      <c r="AK591" s="411">
        <f t="shared" ref="AK591" si="1735">AK590</f>
        <v>0</v>
      </c>
      <c r="AL591" s="411">
        <f t="shared" ref="AL591" si="1736">AL590</f>
        <v>0</v>
      </c>
      <c r="AM591" s="297"/>
    </row>
    <row r="592" spans="1:39" ht="15.75" hidden="1"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idden="1"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7">Z593</f>
        <v>0</v>
      </c>
      <c r="AA594" s="411">
        <f t="shared" ref="AA594" si="1738">AA593</f>
        <v>0</v>
      </c>
      <c r="AB594" s="411">
        <f t="shared" ref="AB594" si="1739">AB593</f>
        <v>0</v>
      </c>
      <c r="AC594" s="411">
        <f t="shared" ref="AC594" si="1740">AC593</f>
        <v>0</v>
      </c>
      <c r="AD594" s="411">
        <f t="shared" ref="AD594" si="1741">AD593</f>
        <v>0</v>
      </c>
      <c r="AE594" s="411">
        <f t="shared" ref="AE594" si="1742">AE593</f>
        <v>0</v>
      </c>
      <c r="AF594" s="411">
        <f t="shared" ref="AF594" si="1743">AF593</f>
        <v>0</v>
      </c>
      <c r="AG594" s="411">
        <f t="shared" ref="AG594" si="1744">AG593</f>
        <v>0</v>
      </c>
      <c r="AH594" s="411">
        <f t="shared" ref="AH594" si="1745">AH593</f>
        <v>0</v>
      </c>
      <c r="AI594" s="411">
        <f t="shared" ref="AI594" si="1746">AI593</f>
        <v>0</v>
      </c>
      <c r="AJ594" s="411">
        <f t="shared" ref="AJ594" si="1747">AJ593</f>
        <v>0</v>
      </c>
      <c r="AK594" s="411">
        <f t="shared" ref="AK594" si="1748">AK593</f>
        <v>0</v>
      </c>
      <c r="AL594" s="411">
        <f t="shared" ref="AL594" si="1749">AL593</f>
        <v>0</v>
      </c>
      <c r="AM594" s="297"/>
    </row>
    <row r="595" spans="1:39" hidden="1"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idden="1" outlineLevel="1">
      <c r="A596" s="532">
        <v>4</v>
      </c>
      <c r="B596" s="520" t="s">
        <v>680</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0">Z596</f>
        <v>0</v>
      </c>
      <c r="AA597" s="411">
        <f t="shared" ref="AA597" si="1751">AA596</f>
        <v>0</v>
      </c>
      <c r="AB597" s="411">
        <f t="shared" ref="AB597" si="1752">AB596</f>
        <v>0</v>
      </c>
      <c r="AC597" s="411">
        <f t="shared" ref="AC597" si="1753">AC596</f>
        <v>0</v>
      </c>
      <c r="AD597" s="411">
        <f t="shared" ref="AD597" si="1754">AD596</f>
        <v>0</v>
      </c>
      <c r="AE597" s="411">
        <f t="shared" ref="AE597" si="1755">AE596</f>
        <v>0</v>
      </c>
      <c r="AF597" s="411">
        <f t="shared" ref="AF597" si="1756">AF596</f>
        <v>0</v>
      </c>
      <c r="AG597" s="411">
        <f t="shared" ref="AG597" si="1757">AG596</f>
        <v>0</v>
      </c>
      <c r="AH597" s="411">
        <f t="shared" ref="AH597" si="1758">AH596</f>
        <v>0</v>
      </c>
      <c r="AI597" s="411">
        <f t="shared" ref="AI597" si="1759">AI596</f>
        <v>0</v>
      </c>
      <c r="AJ597" s="411">
        <f t="shared" ref="AJ597" si="1760">AJ596</f>
        <v>0</v>
      </c>
      <c r="AK597" s="411">
        <f t="shared" ref="AK597" si="1761">AK596</f>
        <v>0</v>
      </c>
      <c r="AL597" s="411">
        <f t="shared" ref="AL597" si="1762">AL596</f>
        <v>0</v>
      </c>
      <c r="AM597" s="297"/>
    </row>
    <row r="598" spans="1:39" hidden="1"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3">Z599</f>
        <v>0</v>
      </c>
      <c r="AA600" s="411">
        <f t="shared" ref="AA600" si="1764">AA599</f>
        <v>0</v>
      </c>
      <c r="AB600" s="411">
        <f t="shared" ref="AB600" si="1765">AB599</f>
        <v>0</v>
      </c>
      <c r="AC600" s="411">
        <f t="shared" ref="AC600" si="1766">AC599</f>
        <v>0</v>
      </c>
      <c r="AD600" s="411">
        <f t="shared" ref="AD600" si="1767">AD599</f>
        <v>0</v>
      </c>
      <c r="AE600" s="411">
        <f t="shared" ref="AE600" si="1768">AE599</f>
        <v>0</v>
      </c>
      <c r="AF600" s="411">
        <f t="shared" ref="AF600" si="1769">AF599</f>
        <v>0</v>
      </c>
      <c r="AG600" s="411">
        <f t="shared" ref="AG600" si="1770">AG599</f>
        <v>0</v>
      </c>
      <c r="AH600" s="411">
        <f t="shared" ref="AH600" si="1771">AH599</f>
        <v>0</v>
      </c>
      <c r="AI600" s="411">
        <f t="shared" ref="AI600" si="1772">AI599</f>
        <v>0</v>
      </c>
      <c r="AJ600" s="411">
        <f t="shared" ref="AJ600" si="1773">AJ599</f>
        <v>0</v>
      </c>
      <c r="AK600" s="411">
        <f t="shared" ref="AK600" si="1774">AK599</f>
        <v>0</v>
      </c>
      <c r="AL600" s="411">
        <f t="shared" ref="AL600" si="1775">AL599</f>
        <v>0</v>
      </c>
      <c r="AM600" s="297"/>
    </row>
    <row r="601" spans="1:39" hidden="1"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hidden="1"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idden="1"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idden="1"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6">Z603</f>
        <v>0</v>
      </c>
      <c r="AA604" s="411">
        <f t="shared" ref="AA604" si="1777">AA603</f>
        <v>0</v>
      </c>
      <c r="AB604" s="411">
        <f t="shared" ref="AB604" si="1778">AB603</f>
        <v>0</v>
      </c>
      <c r="AC604" s="411">
        <f t="shared" ref="AC604" si="1779">AC603</f>
        <v>0</v>
      </c>
      <c r="AD604" s="411">
        <f t="shared" ref="AD604" si="1780">AD603</f>
        <v>0</v>
      </c>
      <c r="AE604" s="411">
        <f t="shared" ref="AE604" si="1781">AE603</f>
        <v>0</v>
      </c>
      <c r="AF604" s="411">
        <f t="shared" ref="AF604" si="1782">AF603</f>
        <v>0</v>
      </c>
      <c r="AG604" s="411">
        <f t="shared" ref="AG604" si="1783">AG603</f>
        <v>0</v>
      </c>
      <c r="AH604" s="411">
        <f t="shared" ref="AH604" si="1784">AH603</f>
        <v>0</v>
      </c>
      <c r="AI604" s="411">
        <f t="shared" ref="AI604" si="1785">AI603</f>
        <v>0</v>
      </c>
      <c r="AJ604" s="411">
        <f t="shared" ref="AJ604" si="1786">AJ603</f>
        <v>0</v>
      </c>
      <c r="AK604" s="411">
        <f t="shared" ref="AK604" si="1787">AK603</f>
        <v>0</v>
      </c>
      <c r="AL604" s="411">
        <f t="shared" ref="AL604" si="1788">AL603</f>
        <v>0</v>
      </c>
      <c r="AM604" s="311"/>
    </row>
    <row r="605" spans="1:39" hidden="1"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hidden="1"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idden="1"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9">Z606</f>
        <v>0</v>
      </c>
      <c r="AA607" s="411">
        <f t="shared" ref="AA607" si="1790">AA606</f>
        <v>0</v>
      </c>
      <c r="AB607" s="411">
        <f t="shared" ref="AB607" si="1791">AB606</f>
        <v>0</v>
      </c>
      <c r="AC607" s="411">
        <f t="shared" ref="AC607" si="1792">AC606</f>
        <v>0</v>
      </c>
      <c r="AD607" s="411">
        <f t="shared" ref="AD607" si="1793">AD606</f>
        <v>0</v>
      </c>
      <c r="AE607" s="411">
        <f t="shared" ref="AE607" si="1794">AE606</f>
        <v>0</v>
      </c>
      <c r="AF607" s="411">
        <f t="shared" ref="AF607" si="1795">AF606</f>
        <v>0</v>
      </c>
      <c r="AG607" s="411">
        <f t="shared" ref="AG607" si="1796">AG606</f>
        <v>0</v>
      </c>
      <c r="AH607" s="411">
        <f t="shared" ref="AH607" si="1797">AH606</f>
        <v>0</v>
      </c>
      <c r="AI607" s="411">
        <f t="shared" ref="AI607" si="1798">AI606</f>
        <v>0</v>
      </c>
      <c r="AJ607" s="411">
        <f t="shared" ref="AJ607" si="1799">AJ606</f>
        <v>0</v>
      </c>
      <c r="AK607" s="411">
        <f t="shared" ref="AK607" si="1800">AK606</f>
        <v>0</v>
      </c>
      <c r="AL607" s="411">
        <f t="shared" ref="AL607" si="1801">AL606</f>
        <v>0</v>
      </c>
      <c r="AM607" s="311"/>
    </row>
    <row r="608" spans="1:39" hidden="1"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hidden="1"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idden="1"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2">Z609</f>
        <v>0</v>
      </c>
      <c r="AA610" s="411">
        <f t="shared" ref="AA610" si="1803">AA609</f>
        <v>0</v>
      </c>
      <c r="AB610" s="411">
        <f t="shared" ref="AB610" si="1804">AB609</f>
        <v>0</v>
      </c>
      <c r="AC610" s="411">
        <f t="shared" ref="AC610" si="1805">AC609</f>
        <v>0</v>
      </c>
      <c r="AD610" s="411">
        <f t="shared" ref="AD610" si="1806">AD609</f>
        <v>0</v>
      </c>
      <c r="AE610" s="411">
        <f t="shared" ref="AE610" si="1807">AE609</f>
        <v>0</v>
      </c>
      <c r="AF610" s="411">
        <f t="shared" ref="AF610" si="1808">AF609</f>
        <v>0</v>
      </c>
      <c r="AG610" s="411">
        <f t="shared" ref="AG610" si="1809">AG609</f>
        <v>0</v>
      </c>
      <c r="AH610" s="411">
        <f t="shared" ref="AH610" si="1810">AH609</f>
        <v>0</v>
      </c>
      <c r="AI610" s="411">
        <f t="shared" ref="AI610" si="1811">AI609</f>
        <v>0</v>
      </c>
      <c r="AJ610" s="411">
        <f t="shared" ref="AJ610" si="1812">AJ609</f>
        <v>0</v>
      </c>
      <c r="AK610" s="411">
        <f t="shared" ref="AK610" si="1813">AK609</f>
        <v>0</v>
      </c>
      <c r="AL610" s="411">
        <f t="shared" ref="AL610" si="1814">AL609</f>
        <v>0</v>
      </c>
      <c r="AM610" s="311"/>
    </row>
    <row r="611" spans="1:39" hidden="1"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hidden="1"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5">Z612</f>
        <v>0</v>
      </c>
      <c r="AA613" s="411">
        <f t="shared" ref="AA613" si="1816">AA612</f>
        <v>0</v>
      </c>
      <c r="AB613" s="411">
        <f t="shared" ref="AB613" si="1817">AB612</f>
        <v>0</v>
      </c>
      <c r="AC613" s="411">
        <f t="shared" ref="AC613" si="1818">AC612</f>
        <v>0</v>
      </c>
      <c r="AD613" s="411">
        <f t="shared" ref="AD613" si="1819">AD612</f>
        <v>0</v>
      </c>
      <c r="AE613" s="411">
        <f t="shared" ref="AE613" si="1820">AE612</f>
        <v>0</v>
      </c>
      <c r="AF613" s="411">
        <f t="shared" ref="AF613" si="1821">AF612</f>
        <v>0</v>
      </c>
      <c r="AG613" s="411">
        <f t="shared" ref="AG613" si="1822">AG612</f>
        <v>0</v>
      </c>
      <c r="AH613" s="411">
        <f t="shared" ref="AH613" si="1823">AH612</f>
        <v>0</v>
      </c>
      <c r="AI613" s="411">
        <f t="shared" ref="AI613" si="1824">AI612</f>
        <v>0</v>
      </c>
      <c r="AJ613" s="411">
        <f t="shared" ref="AJ613" si="1825">AJ612</f>
        <v>0</v>
      </c>
      <c r="AK613" s="411">
        <f t="shared" ref="AK613" si="1826">AK612</f>
        <v>0</v>
      </c>
      <c r="AL613" s="411">
        <f t="shared" ref="AL613" si="1827">AL612</f>
        <v>0</v>
      </c>
      <c r="AM613" s="311"/>
    </row>
    <row r="614" spans="1:39"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hidden="1"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idden="1"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8">Z615</f>
        <v>0</v>
      </c>
      <c r="AA616" s="411">
        <f t="shared" ref="AA616" si="1829">AA615</f>
        <v>0</v>
      </c>
      <c r="AB616" s="411">
        <f t="shared" ref="AB616" si="1830">AB615</f>
        <v>0</v>
      </c>
      <c r="AC616" s="411">
        <f t="shared" ref="AC616" si="1831">AC615</f>
        <v>0</v>
      </c>
      <c r="AD616" s="411">
        <f t="shared" ref="AD616" si="1832">AD615</f>
        <v>0</v>
      </c>
      <c r="AE616" s="411">
        <f t="shared" ref="AE616" si="1833">AE615</f>
        <v>0</v>
      </c>
      <c r="AF616" s="411">
        <f t="shared" ref="AF616" si="1834">AF615</f>
        <v>0</v>
      </c>
      <c r="AG616" s="411">
        <f t="shared" ref="AG616" si="1835">AG615</f>
        <v>0</v>
      </c>
      <c r="AH616" s="411">
        <f t="shared" ref="AH616" si="1836">AH615</f>
        <v>0</v>
      </c>
      <c r="AI616" s="411">
        <f t="shared" ref="AI616" si="1837">AI615</f>
        <v>0</v>
      </c>
      <c r="AJ616" s="411">
        <f t="shared" ref="AJ616" si="1838">AJ615</f>
        <v>0</v>
      </c>
      <c r="AK616" s="411">
        <f t="shared" ref="AK616" si="1839">AK615</f>
        <v>0</v>
      </c>
      <c r="AL616" s="411">
        <f t="shared" ref="AL616" si="1840">AL615</f>
        <v>0</v>
      </c>
      <c r="AM616" s="311"/>
    </row>
    <row r="617" spans="1:39"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hidden="1"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hidden="1"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idden="1"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1">Z619</f>
        <v>0</v>
      </c>
      <c r="AA620" s="411">
        <f t="shared" ref="AA620" si="1842">AA619</f>
        <v>0</v>
      </c>
      <c r="AB620" s="411">
        <f t="shared" ref="AB620" si="1843">AB619</f>
        <v>0</v>
      </c>
      <c r="AC620" s="411">
        <f t="shared" ref="AC620" si="1844">AC619</f>
        <v>0</v>
      </c>
      <c r="AD620" s="411">
        <f t="shared" ref="AD620" si="1845">AD619</f>
        <v>0</v>
      </c>
      <c r="AE620" s="411">
        <f t="shared" ref="AE620" si="1846">AE619</f>
        <v>0</v>
      </c>
      <c r="AF620" s="411">
        <f t="shared" ref="AF620" si="1847">AF619</f>
        <v>0</v>
      </c>
      <c r="AG620" s="411">
        <f t="shared" ref="AG620" si="1848">AG619</f>
        <v>0</v>
      </c>
      <c r="AH620" s="411">
        <f t="shared" ref="AH620" si="1849">AH619</f>
        <v>0</v>
      </c>
      <c r="AI620" s="411">
        <f t="shared" ref="AI620" si="1850">AI619</f>
        <v>0</v>
      </c>
      <c r="AJ620" s="411">
        <f t="shared" ref="AJ620" si="1851">AJ619</f>
        <v>0</v>
      </c>
      <c r="AK620" s="411">
        <f t="shared" ref="AK620" si="1852">AK619</f>
        <v>0</v>
      </c>
      <c r="AL620" s="411">
        <f t="shared" ref="AL620" si="1853">AL619</f>
        <v>0</v>
      </c>
      <c r="AM620" s="297"/>
    </row>
    <row r="621" spans="1:39" hidden="1"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hidden="1"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idden="1"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4">Z622</f>
        <v>0</v>
      </c>
      <c r="AA623" s="411">
        <f t="shared" ref="AA623" si="1855">AA622</f>
        <v>0</v>
      </c>
      <c r="AB623" s="411">
        <f t="shared" ref="AB623" si="1856">AB622</f>
        <v>0</v>
      </c>
      <c r="AC623" s="411">
        <f t="shared" ref="AC623" si="1857">AC622</f>
        <v>0</v>
      </c>
      <c r="AD623" s="411">
        <f t="shared" ref="AD623" si="1858">AD622</f>
        <v>0</v>
      </c>
      <c r="AE623" s="411">
        <f t="shared" ref="AE623" si="1859">AE622</f>
        <v>0</v>
      </c>
      <c r="AF623" s="411">
        <f t="shared" ref="AF623" si="1860">AF622</f>
        <v>0</v>
      </c>
      <c r="AG623" s="411">
        <f t="shared" ref="AG623" si="1861">AG622</f>
        <v>0</v>
      </c>
      <c r="AH623" s="411">
        <f t="shared" ref="AH623" si="1862">AH622</f>
        <v>0</v>
      </c>
      <c r="AI623" s="411">
        <f t="shared" ref="AI623" si="1863">AI622</f>
        <v>0</v>
      </c>
      <c r="AJ623" s="411">
        <f t="shared" ref="AJ623" si="1864">AJ622</f>
        <v>0</v>
      </c>
      <c r="AK623" s="411">
        <f t="shared" ref="AK623" si="1865">AK622</f>
        <v>0</v>
      </c>
      <c r="AL623" s="411">
        <f t="shared" ref="AL623" si="1866">AL622</f>
        <v>0</v>
      </c>
      <c r="AM623" s="297"/>
    </row>
    <row r="624" spans="1:39"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hidden="1"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idden="1"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7">Z625</f>
        <v>0</v>
      </c>
      <c r="AA626" s="411">
        <f t="shared" ref="AA626" si="1868">AA625</f>
        <v>0</v>
      </c>
      <c r="AB626" s="411">
        <f t="shared" ref="AB626" si="1869">AB625</f>
        <v>0</v>
      </c>
      <c r="AC626" s="411">
        <f t="shared" ref="AC626" si="1870">AC625</f>
        <v>0</v>
      </c>
      <c r="AD626" s="411">
        <f t="shared" ref="AD626" si="1871">AD625</f>
        <v>0</v>
      </c>
      <c r="AE626" s="411">
        <f t="shared" ref="AE626" si="1872">AE625</f>
        <v>0</v>
      </c>
      <c r="AF626" s="411">
        <f t="shared" ref="AF626" si="1873">AF625</f>
        <v>0</v>
      </c>
      <c r="AG626" s="411">
        <f t="shared" ref="AG626" si="1874">AG625</f>
        <v>0</v>
      </c>
      <c r="AH626" s="411">
        <f t="shared" ref="AH626" si="1875">AH625</f>
        <v>0</v>
      </c>
      <c r="AI626" s="411">
        <f t="shared" ref="AI626" si="1876">AI625</f>
        <v>0</v>
      </c>
      <c r="AJ626" s="411">
        <f t="shared" ref="AJ626" si="1877">AJ625</f>
        <v>0</v>
      </c>
      <c r="AK626" s="411">
        <f t="shared" ref="AK626" si="1878">AK625</f>
        <v>0</v>
      </c>
      <c r="AL626" s="411">
        <f t="shared" ref="AL626" si="1879">AL625</f>
        <v>0</v>
      </c>
      <c r="AM626" s="306"/>
    </row>
    <row r="627" spans="1:40"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hidden="1"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idden="1"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idden="1"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0">Z629</f>
        <v>0</v>
      </c>
      <c r="AA630" s="411">
        <f t="shared" ref="AA630" si="1881">AA629</f>
        <v>0</v>
      </c>
      <c r="AB630" s="411">
        <f t="shared" ref="AB630" si="1882">AB629</f>
        <v>0</v>
      </c>
      <c r="AC630" s="411">
        <f t="shared" ref="AC630" si="1883">AC629</f>
        <v>0</v>
      </c>
      <c r="AD630" s="411">
        <f t="shared" ref="AD630" si="1884">AD629</f>
        <v>0</v>
      </c>
      <c r="AE630" s="411">
        <f t="shared" ref="AE630" si="1885">AE629</f>
        <v>0</v>
      </c>
      <c r="AF630" s="411">
        <f t="shared" ref="AF630" si="1886">AF629</f>
        <v>0</v>
      </c>
      <c r="AG630" s="411">
        <f t="shared" ref="AG630" si="1887">AG629</f>
        <v>0</v>
      </c>
      <c r="AH630" s="411">
        <f t="shared" ref="AH630" si="1888">AH629</f>
        <v>0</v>
      </c>
      <c r="AI630" s="411">
        <f t="shared" ref="AI630" si="1889">AI629</f>
        <v>0</v>
      </c>
      <c r="AJ630" s="411">
        <f t="shared" ref="AJ630" si="1890">AJ629</f>
        <v>0</v>
      </c>
      <c r="AK630" s="411">
        <f t="shared" ref="AK630" si="1891">AK629</f>
        <v>0</v>
      </c>
      <c r="AL630" s="411">
        <f t="shared" ref="AL630" si="1892">AL629</f>
        <v>0</v>
      </c>
      <c r="AM630" s="516"/>
      <c r="AN630" s="630"/>
    </row>
    <row r="631" spans="1:40" hidden="1"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hidden="1"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hidden="1"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idden="1"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3">Z633</f>
        <v>0</v>
      </c>
      <c r="AA634" s="411">
        <f t="shared" si="1893"/>
        <v>0</v>
      </c>
      <c r="AB634" s="411">
        <f t="shared" si="1893"/>
        <v>0</v>
      </c>
      <c r="AC634" s="411">
        <f t="shared" si="1893"/>
        <v>0</v>
      </c>
      <c r="AD634" s="411">
        <f t="shared" si="1893"/>
        <v>0</v>
      </c>
      <c r="AE634" s="411">
        <f t="shared" si="1893"/>
        <v>0</v>
      </c>
      <c r="AF634" s="411">
        <f t="shared" si="1893"/>
        <v>0</v>
      </c>
      <c r="AG634" s="411">
        <f t="shared" si="1893"/>
        <v>0</v>
      </c>
      <c r="AH634" s="411">
        <f t="shared" si="1893"/>
        <v>0</v>
      </c>
      <c r="AI634" s="411">
        <f t="shared" si="1893"/>
        <v>0</v>
      </c>
      <c r="AJ634" s="411">
        <f t="shared" si="1893"/>
        <v>0</v>
      </c>
      <c r="AK634" s="411">
        <f t="shared" si="1893"/>
        <v>0</v>
      </c>
      <c r="AL634" s="411">
        <f t="shared" si="1893"/>
        <v>0</v>
      </c>
      <c r="AM634" s="297"/>
    </row>
    <row r="635" spans="1:40" hidden="1"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idden="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idden="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4">Z636</f>
        <v>0</v>
      </c>
      <c r="AA637" s="411">
        <f t="shared" si="1894"/>
        <v>0</v>
      </c>
      <c r="AB637" s="411">
        <f t="shared" si="1894"/>
        <v>0</v>
      </c>
      <c r="AC637" s="411">
        <f t="shared" si="1894"/>
        <v>0</v>
      </c>
      <c r="AD637" s="411">
        <f t="shared" si="1894"/>
        <v>0</v>
      </c>
      <c r="AE637" s="411">
        <f t="shared" si="1894"/>
        <v>0</v>
      </c>
      <c r="AF637" s="411">
        <f t="shared" si="1894"/>
        <v>0</v>
      </c>
      <c r="AG637" s="411">
        <f t="shared" si="1894"/>
        <v>0</v>
      </c>
      <c r="AH637" s="411">
        <f t="shared" si="1894"/>
        <v>0</v>
      </c>
      <c r="AI637" s="411">
        <f t="shared" si="1894"/>
        <v>0</v>
      </c>
      <c r="AJ637" s="411">
        <f t="shared" si="1894"/>
        <v>0</v>
      </c>
      <c r="AK637" s="411">
        <f t="shared" si="1894"/>
        <v>0</v>
      </c>
      <c r="AL637" s="411">
        <f t="shared" si="1894"/>
        <v>0</v>
      </c>
      <c r="AM637" s="297"/>
    </row>
    <row r="638" spans="1:40" s="283" customFormat="1" hidden="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hidden="1"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idden="1"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idden="1"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5">Z640</f>
        <v>0</v>
      </c>
      <c r="AA641" s="411">
        <f t="shared" si="1895"/>
        <v>0</v>
      </c>
      <c r="AB641" s="411">
        <f t="shared" si="1895"/>
        <v>0</v>
      </c>
      <c r="AC641" s="411">
        <f t="shared" si="1895"/>
        <v>0</v>
      </c>
      <c r="AD641" s="411">
        <f t="shared" si="1895"/>
        <v>0</v>
      </c>
      <c r="AE641" s="411">
        <f t="shared" si="1895"/>
        <v>0</v>
      </c>
      <c r="AF641" s="411">
        <f t="shared" si="1895"/>
        <v>0</v>
      </c>
      <c r="AG641" s="411">
        <f t="shared" si="1895"/>
        <v>0</v>
      </c>
      <c r="AH641" s="411">
        <f t="shared" si="1895"/>
        <v>0</v>
      </c>
      <c r="AI641" s="411">
        <f t="shared" si="1895"/>
        <v>0</v>
      </c>
      <c r="AJ641" s="411">
        <f t="shared" si="1895"/>
        <v>0</v>
      </c>
      <c r="AK641" s="411">
        <f t="shared" si="1895"/>
        <v>0</v>
      </c>
      <c r="AL641" s="411">
        <f t="shared" si="1895"/>
        <v>0</v>
      </c>
      <c r="AM641" s="306"/>
    </row>
    <row r="642" spans="1:39" hidden="1"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idden="1"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idden="1"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6">Z643</f>
        <v>0</v>
      </c>
      <c r="AA644" s="411">
        <f t="shared" si="1896"/>
        <v>0</v>
      </c>
      <c r="AB644" s="411">
        <f t="shared" si="1896"/>
        <v>0</v>
      </c>
      <c r="AC644" s="411">
        <f t="shared" si="1896"/>
        <v>0</v>
      </c>
      <c r="AD644" s="411">
        <f t="shared" si="1896"/>
        <v>0</v>
      </c>
      <c r="AE644" s="411">
        <f t="shared" si="1896"/>
        <v>0</v>
      </c>
      <c r="AF644" s="411">
        <f t="shared" si="1896"/>
        <v>0</v>
      </c>
      <c r="AG644" s="411">
        <f t="shared" si="1896"/>
        <v>0</v>
      </c>
      <c r="AH644" s="411">
        <f t="shared" si="1896"/>
        <v>0</v>
      </c>
      <c r="AI644" s="411">
        <f t="shared" si="1896"/>
        <v>0</v>
      </c>
      <c r="AJ644" s="411">
        <f t="shared" si="1896"/>
        <v>0</v>
      </c>
      <c r="AK644" s="411">
        <f t="shared" si="1896"/>
        <v>0</v>
      </c>
      <c r="AL644" s="411">
        <f t="shared" si="1896"/>
        <v>0</v>
      </c>
      <c r="AM644" s="306"/>
    </row>
    <row r="645" spans="1:39" hidden="1"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idden="1"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idden="1"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7">Z646</f>
        <v>0</v>
      </c>
      <c r="AA647" s="411">
        <f t="shared" si="1897"/>
        <v>0</v>
      </c>
      <c r="AB647" s="411">
        <f t="shared" si="1897"/>
        <v>0</v>
      </c>
      <c r="AC647" s="411">
        <f t="shared" si="1897"/>
        <v>0</v>
      </c>
      <c r="AD647" s="411">
        <f t="shared" si="1897"/>
        <v>0</v>
      </c>
      <c r="AE647" s="411">
        <f t="shared" si="1897"/>
        <v>0</v>
      </c>
      <c r="AF647" s="411">
        <f t="shared" si="1897"/>
        <v>0</v>
      </c>
      <c r="AG647" s="411">
        <f t="shared" si="1897"/>
        <v>0</v>
      </c>
      <c r="AH647" s="411">
        <f t="shared" si="1897"/>
        <v>0</v>
      </c>
      <c r="AI647" s="411">
        <f t="shared" si="1897"/>
        <v>0</v>
      </c>
      <c r="AJ647" s="411">
        <f t="shared" si="1897"/>
        <v>0</v>
      </c>
      <c r="AK647" s="411">
        <f t="shared" si="1897"/>
        <v>0</v>
      </c>
      <c r="AL647" s="411">
        <f t="shared" si="1897"/>
        <v>0</v>
      </c>
      <c r="AM647" s="297"/>
    </row>
    <row r="648" spans="1:39"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idden="1"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8">Z649</f>
        <v>0</v>
      </c>
      <c r="AA650" s="411">
        <f t="shared" si="1898"/>
        <v>0</v>
      </c>
      <c r="AB650" s="411">
        <f t="shared" si="1898"/>
        <v>0</v>
      </c>
      <c r="AC650" s="411">
        <f t="shared" si="1898"/>
        <v>0</v>
      </c>
      <c r="AD650" s="411">
        <f t="shared" si="1898"/>
        <v>0</v>
      </c>
      <c r="AE650" s="411">
        <f t="shared" si="1898"/>
        <v>0</v>
      </c>
      <c r="AF650" s="411">
        <f t="shared" si="1898"/>
        <v>0</v>
      </c>
      <c r="AG650" s="411">
        <f t="shared" si="1898"/>
        <v>0</v>
      </c>
      <c r="AH650" s="411">
        <f t="shared" si="1898"/>
        <v>0</v>
      </c>
      <c r="AI650" s="411">
        <f t="shared" si="1898"/>
        <v>0</v>
      </c>
      <c r="AJ650" s="411">
        <f t="shared" si="1898"/>
        <v>0</v>
      </c>
      <c r="AK650" s="411">
        <f t="shared" si="1898"/>
        <v>0</v>
      </c>
      <c r="AL650" s="411">
        <f t="shared" si="1898"/>
        <v>0</v>
      </c>
      <c r="AM650" s="306"/>
    </row>
    <row r="651" spans="1:39" ht="15.75" hidden="1"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hidden="1"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hidden="1"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idden="1"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idden="1"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9">Z654</f>
        <v>0</v>
      </c>
      <c r="AA655" s="411">
        <f t="shared" ref="AA655" si="1900">AA654</f>
        <v>0</v>
      </c>
      <c r="AB655" s="411">
        <f t="shared" ref="AB655" si="1901">AB654</f>
        <v>0</v>
      </c>
      <c r="AC655" s="411">
        <f t="shared" ref="AC655" si="1902">AC654</f>
        <v>0</v>
      </c>
      <c r="AD655" s="411">
        <f t="shared" ref="AD655" si="1903">AD654</f>
        <v>0</v>
      </c>
      <c r="AE655" s="411">
        <f t="shared" ref="AE655" si="1904">AE654</f>
        <v>0</v>
      </c>
      <c r="AF655" s="411">
        <f t="shared" ref="AF655" si="1905">AF654</f>
        <v>0</v>
      </c>
      <c r="AG655" s="411">
        <f t="shared" ref="AG655" si="1906">AG654</f>
        <v>0</v>
      </c>
      <c r="AH655" s="411">
        <f t="shared" ref="AH655" si="1907">AH654</f>
        <v>0</v>
      </c>
      <c r="AI655" s="411">
        <f t="shared" ref="AI655" si="1908">AI654</f>
        <v>0</v>
      </c>
      <c r="AJ655" s="411">
        <f t="shared" ref="AJ655" si="1909">AJ654</f>
        <v>0</v>
      </c>
      <c r="AK655" s="411">
        <f t="shared" ref="AK655" si="1910">AK654</f>
        <v>0</v>
      </c>
      <c r="AL655" s="411">
        <f t="shared" ref="AL655" si="1911">AL654</f>
        <v>0</v>
      </c>
      <c r="AM655" s="306"/>
    </row>
    <row r="656" spans="1:39" hidden="1"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hidden="1"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idden="1"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2">Z657</f>
        <v>0</v>
      </c>
      <c r="AA658" s="411">
        <f t="shared" ref="AA658" si="1913">AA657</f>
        <v>0</v>
      </c>
      <c r="AB658" s="411">
        <f t="shared" ref="AB658" si="1914">AB657</f>
        <v>0</v>
      </c>
      <c r="AC658" s="411">
        <f t="shared" ref="AC658" si="1915">AC657</f>
        <v>0</v>
      </c>
      <c r="AD658" s="411">
        <f t="shared" ref="AD658" si="1916">AD657</f>
        <v>0</v>
      </c>
      <c r="AE658" s="411">
        <f t="shared" ref="AE658" si="1917">AE657</f>
        <v>0</v>
      </c>
      <c r="AF658" s="411">
        <f t="shared" ref="AF658" si="1918">AF657</f>
        <v>0</v>
      </c>
      <c r="AG658" s="411">
        <f t="shared" ref="AG658" si="1919">AG657</f>
        <v>0</v>
      </c>
      <c r="AH658" s="411">
        <f t="shared" ref="AH658" si="1920">AH657</f>
        <v>0</v>
      </c>
      <c r="AI658" s="411">
        <f t="shared" ref="AI658" si="1921">AI657</f>
        <v>0</v>
      </c>
      <c r="AJ658" s="411">
        <f t="shared" ref="AJ658" si="1922">AJ657</f>
        <v>0</v>
      </c>
      <c r="AK658" s="411">
        <f t="shared" ref="AK658" si="1923">AK657</f>
        <v>0</v>
      </c>
      <c r="AL658" s="411">
        <f t="shared" ref="AL658" si="1924">AL657</f>
        <v>0</v>
      </c>
      <c r="AM658" s="306"/>
    </row>
    <row r="659" spans="1:39"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idden="1"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5">Z660</f>
        <v>0</v>
      </c>
      <c r="AA661" s="411">
        <f t="shared" ref="AA661" si="1926">AA660</f>
        <v>0</v>
      </c>
      <c r="AB661" s="411">
        <f t="shared" ref="AB661" si="1927">AB660</f>
        <v>0</v>
      </c>
      <c r="AC661" s="411">
        <f t="shared" ref="AC661" si="1928">AC660</f>
        <v>0</v>
      </c>
      <c r="AD661" s="411">
        <f t="shared" ref="AD661" si="1929">AD660</f>
        <v>0</v>
      </c>
      <c r="AE661" s="411">
        <f t="shared" ref="AE661" si="1930">AE660</f>
        <v>0</v>
      </c>
      <c r="AF661" s="411">
        <f t="shared" ref="AF661" si="1931">AF660</f>
        <v>0</v>
      </c>
      <c r="AG661" s="411">
        <f t="shared" ref="AG661" si="1932">AG660</f>
        <v>0</v>
      </c>
      <c r="AH661" s="411">
        <f t="shared" ref="AH661" si="1933">AH660</f>
        <v>0</v>
      </c>
      <c r="AI661" s="411">
        <f t="shared" ref="AI661" si="1934">AI660</f>
        <v>0</v>
      </c>
      <c r="AJ661" s="411">
        <f t="shared" ref="AJ661" si="1935">AJ660</f>
        <v>0</v>
      </c>
      <c r="AK661" s="411">
        <f t="shared" ref="AK661" si="1936">AK660</f>
        <v>0</v>
      </c>
      <c r="AL661" s="411">
        <f t="shared" ref="AL661" si="1937">AL660</f>
        <v>0</v>
      </c>
      <c r="AM661" s="306"/>
    </row>
    <row r="662" spans="1:39" hidden="1"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hidden="1"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idden="1"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8">Z663</f>
        <v>0</v>
      </c>
      <c r="AA664" s="411">
        <f t="shared" ref="AA664" si="1939">AA663</f>
        <v>0</v>
      </c>
      <c r="AB664" s="411">
        <f t="shared" ref="AB664" si="1940">AB663</f>
        <v>0</v>
      </c>
      <c r="AC664" s="411">
        <f t="shared" ref="AC664" si="1941">AC663</f>
        <v>0</v>
      </c>
      <c r="AD664" s="411">
        <f t="shared" ref="AD664" si="1942">AD663</f>
        <v>0</v>
      </c>
      <c r="AE664" s="411">
        <f t="shared" ref="AE664" si="1943">AE663</f>
        <v>0</v>
      </c>
      <c r="AF664" s="411">
        <f t="shared" ref="AF664" si="1944">AF663</f>
        <v>0</v>
      </c>
      <c r="AG664" s="411">
        <f t="shared" ref="AG664" si="1945">AG663</f>
        <v>0</v>
      </c>
      <c r="AH664" s="411">
        <f t="shared" ref="AH664" si="1946">AH663</f>
        <v>0</v>
      </c>
      <c r="AI664" s="411">
        <f t="shared" ref="AI664" si="1947">AI663</f>
        <v>0</v>
      </c>
      <c r="AJ664" s="411">
        <f t="shared" ref="AJ664" si="1948">AJ663</f>
        <v>0</v>
      </c>
      <c r="AK664" s="411">
        <f t="shared" ref="AK664" si="1949">AK663</f>
        <v>0</v>
      </c>
      <c r="AL664" s="411">
        <f t="shared" ref="AL664" si="1950">AL663</f>
        <v>0</v>
      </c>
      <c r="AM664" s="306"/>
    </row>
    <row r="665" spans="1:39" hidden="1"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hidden="1"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idden="1"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idden="1"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1">Z667</f>
        <v>0</v>
      </c>
      <c r="AA668" s="411">
        <f t="shared" ref="AA668" si="1952">AA667</f>
        <v>0</v>
      </c>
      <c r="AB668" s="411">
        <f t="shared" ref="AB668" si="1953">AB667</f>
        <v>0</v>
      </c>
      <c r="AC668" s="411">
        <f t="shared" ref="AC668" si="1954">AC667</f>
        <v>0</v>
      </c>
      <c r="AD668" s="411">
        <f t="shared" ref="AD668" si="1955">AD667</f>
        <v>0</v>
      </c>
      <c r="AE668" s="411">
        <f t="shared" ref="AE668" si="1956">AE667</f>
        <v>0</v>
      </c>
      <c r="AF668" s="411">
        <f t="shared" ref="AF668" si="1957">AF667</f>
        <v>0</v>
      </c>
      <c r="AG668" s="411">
        <f t="shared" ref="AG668" si="1958">AG667</f>
        <v>0</v>
      </c>
      <c r="AH668" s="411">
        <f t="shared" ref="AH668" si="1959">AH667</f>
        <v>0</v>
      </c>
      <c r="AI668" s="411">
        <f t="shared" ref="AI668" si="1960">AI667</f>
        <v>0</v>
      </c>
      <c r="AJ668" s="411">
        <f t="shared" ref="AJ668" si="1961">AJ667</f>
        <v>0</v>
      </c>
      <c r="AK668" s="411">
        <f t="shared" ref="AK668" si="1962">AK667</f>
        <v>0</v>
      </c>
      <c r="AL668" s="411">
        <f t="shared" ref="AL668" si="1963">AL667</f>
        <v>0</v>
      </c>
      <c r="AM668" s="306"/>
    </row>
    <row r="669" spans="1:39" hidden="1"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idden="1"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4">Z670</f>
        <v>0</v>
      </c>
      <c r="AA671" s="411">
        <f t="shared" ref="AA671" si="1965">AA670</f>
        <v>0</v>
      </c>
      <c r="AB671" s="411">
        <f t="shared" ref="AB671" si="1966">AB670</f>
        <v>0</v>
      </c>
      <c r="AC671" s="411">
        <f t="shared" ref="AC671" si="1967">AC670</f>
        <v>0</v>
      </c>
      <c r="AD671" s="411">
        <f t="shared" ref="AD671" si="1968">AD670</f>
        <v>0</v>
      </c>
      <c r="AE671" s="411">
        <f t="shared" ref="AE671" si="1969">AE670</f>
        <v>0</v>
      </c>
      <c r="AF671" s="411">
        <f t="shared" ref="AF671" si="1970">AF670</f>
        <v>0</v>
      </c>
      <c r="AG671" s="411">
        <f t="shared" ref="AG671" si="1971">AG670</f>
        <v>0</v>
      </c>
      <c r="AH671" s="411">
        <f t="shared" ref="AH671" si="1972">AH670</f>
        <v>0</v>
      </c>
      <c r="AI671" s="411">
        <f t="shared" ref="AI671" si="1973">AI670</f>
        <v>0</v>
      </c>
      <c r="AJ671" s="411">
        <f t="shared" ref="AJ671" si="1974">AJ670</f>
        <v>0</v>
      </c>
      <c r="AK671" s="411">
        <f t="shared" ref="AK671" si="1975">AK670</f>
        <v>0</v>
      </c>
      <c r="AL671" s="411">
        <f t="shared" ref="AL671" si="1976">AL670</f>
        <v>0</v>
      </c>
      <c r="AM671" s="306"/>
    </row>
    <row r="672" spans="1:39"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hidden="1"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idden="1"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7">Z673</f>
        <v>0</v>
      </c>
      <c r="AA674" s="411">
        <f t="shared" ref="AA674" si="1978">AA673</f>
        <v>0</v>
      </c>
      <c r="AB674" s="411">
        <f t="shared" ref="AB674" si="1979">AB673</f>
        <v>0</v>
      </c>
      <c r="AC674" s="411">
        <f t="shared" ref="AC674" si="1980">AC673</f>
        <v>0</v>
      </c>
      <c r="AD674" s="411">
        <f t="shared" ref="AD674" si="1981">AD673</f>
        <v>0</v>
      </c>
      <c r="AE674" s="411">
        <f t="shared" ref="AE674" si="1982">AE673</f>
        <v>0</v>
      </c>
      <c r="AF674" s="411">
        <f t="shared" ref="AF674" si="1983">AF673</f>
        <v>0</v>
      </c>
      <c r="AG674" s="411">
        <f t="shared" ref="AG674" si="1984">AG673</f>
        <v>0</v>
      </c>
      <c r="AH674" s="411">
        <f t="shared" ref="AH674" si="1985">AH673</f>
        <v>0</v>
      </c>
      <c r="AI674" s="411">
        <f t="shared" ref="AI674" si="1986">AI673</f>
        <v>0</v>
      </c>
      <c r="AJ674" s="411">
        <f t="shared" ref="AJ674" si="1987">AJ673</f>
        <v>0</v>
      </c>
      <c r="AK674" s="411">
        <f t="shared" ref="AK674" si="1988">AK673</f>
        <v>0</v>
      </c>
      <c r="AL674" s="411">
        <f t="shared" ref="AL674" si="1989">AL673</f>
        <v>0</v>
      </c>
      <c r="AM674" s="306"/>
    </row>
    <row r="675" spans="1:39"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idden="1"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0">Z676</f>
        <v>0</v>
      </c>
      <c r="AA677" s="411">
        <f t="shared" ref="AA677" si="1991">AA676</f>
        <v>0</v>
      </c>
      <c r="AB677" s="411">
        <f t="shared" ref="AB677" si="1992">AB676</f>
        <v>0</v>
      </c>
      <c r="AC677" s="411">
        <f t="shared" ref="AC677" si="1993">AC676</f>
        <v>0</v>
      </c>
      <c r="AD677" s="411">
        <f t="shared" ref="AD677" si="1994">AD676</f>
        <v>0</v>
      </c>
      <c r="AE677" s="411">
        <f t="shared" ref="AE677" si="1995">AE676</f>
        <v>0</v>
      </c>
      <c r="AF677" s="411">
        <f t="shared" ref="AF677" si="1996">AF676</f>
        <v>0</v>
      </c>
      <c r="AG677" s="411">
        <f t="shared" ref="AG677" si="1997">AG676</f>
        <v>0</v>
      </c>
      <c r="AH677" s="411">
        <f t="shared" ref="AH677" si="1998">AH676</f>
        <v>0</v>
      </c>
      <c r="AI677" s="411">
        <f t="shared" ref="AI677" si="1999">AI676</f>
        <v>0</v>
      </c>
      <c r="AJ677" s="411">
        <f t="shared" ref="AJ677" si="2000">AJ676</f>
        <v>0</v>
      </c>
      <c r="AK677" s="411">
        <f t="shared" ref="AK677" si="2001">AK676</f>
        <v>0</v>
      </c>
      <c r="AL677" s="411">
        <f t="shared" ref="AL677" si="2002">AL676</f>
        <v>0</v>
      </c>
      <c r="AM677" s="306"/>
    </row>
    <row r="678" spans="1:39"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idden="1"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3">Z679</f>
        <v>0</v>
      </c>
      <c r="AA680" s="411">
        <f t="shared" ref="AA680" si="2004">AA679</f>
        <v>0</v>
      </c>
      <c r="AB680" s="411">
        <f t="shared" ref="AB680" si="2005">AB679</f>
        <v>0</v>
      </c>
      <c r="AC680" s="411">
        <f t="shared" ref="AC680" si="2006">AC679</f>
        <v>0</v>
      </c>
      <c r="AD680" s="411">
        <f t="shared" ref="AD680" si="2007">AD679</f>
        <v>0</v>
      </c>
      <c r="AE680" s="411">
        <f t="shared" ref="AE680" si="2008">AE679</f>
        <v>0</v>
      </c>
      <c r="AF680" s="411">
        <f t="shared" ref="AF680" si="2009">AF679</f>
        <v>0</v>
      </c>
      <c r="AG680" s="411">
        <f t="shared" ref="AG680" si="2010">AG679</f>
        <v>0</v>
      </c>
      <c r="AH680" s="411">
        <f t="shared" ref="AH680" si="2011">AH679</f>
        <v>0</v>
      </c>
      <c r="AI680" s="411">
        <f t="shared" ref="AI680" si="2012">AI679</f>
        <v>0</v>
      </c>
      <c r="AJ680" s="411">
        <f t="shared" ref="AJ680" si="2013">AJ679</f>
        <v>0</v>
      </c>
      <c r="AK680" s="411">
        <f t="shared" ref="AK680" si="2014">AK679</f>
        <v>0</v>
      </c>
      <c r="AL680" s="411">
        <f t="shared" ref="AL680" si="2015">AL679</f>
        <v>0</v>
      </c>
      <c r="AM680" s="306"/>
    </row>
    <row r="681" spans="1:39"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idden="1"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6">Z682</f>
        <v>0</v>
      </c>
      <c r="AA683" s="411">
        <f t="shared" ref="AA683" si="2017">AA682</f>
        <v>0</v>
      </c>
      <c r="AB683" s="411">
        <f t="shared" ref="AB683" si="2018">AB682</f>
        <v>0</v>
      </c>
      <c r="AC683" s="411">
        <f t="shared" ref="AC683" si="2019">AC682</f>
        <v>0</v>
      </c>
      <c r="AD683" s="411">
        <f t="shared" ref="AD683" si="2020">AD682</f>
        <v>0</v>
      </c>
      <c r="AE683" s="411">
        <f t="shared" ref="AE683" si="2021">AE682</f>
        <v>0</v>
      </c>
      <c r="AF683" s="411">
        <f t="shared" ref="AF683" si="2022">AF682</f>
        <v>0</v>
      </c>
      <c r="AG683" s="411">
        <f t="shared" ref="AG683" si="2023">AG682</f>
        <v>0</v>
      </c>
      <c r="AH683" s="411">
        <f t="shared" ref="AH683" si="2024">AH682</f>
        <v>0</v>
      </c>
      <c r="AI683" s="411">
        <f t="shared" ref="AI683" si="2025">AI682</f>
        <v>0</v>
      </c>
      <c r="AJ683" s="411">
        <f t="shared" ref="AJ683" si="2026">AJ682</f>
        <v>0</v>
      </c>
      <c r="AK683" s="411">
        <f t="shared" ref="AK683" si="2027">AK682</f>
        <v>0</v>
      </c>
      <c r="AL683" s="411">
        <f t="shared" ref="AL683" si="2028">AL682</f>
        <v>0</v>
      </c>
      <c r="AM683" s="306"/>
    </row>
    <row r="684" spans="1:39"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idden="1"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9">Z685</f>
        <v>0</v>
      </c>
      <c r="AA686" s="411">
        <f t="shared" ref="AA686" si="2030">AA685</f>
        <v>0</v>
      </c>
      <c r="AB686" s="411">
        <f t="shared" ref="AB686" si="2031">AB685</f>
        <v>0</v>
      </c>
      <c r="AC686" s="411">
        <f t="shared" ref="AC686" si="2032">AC685</f>
        <v>0</v>
      </c>
      <c r="AD686" s="411">
        <f t="shared" ref="AD686" si="2033">AD685</f>
        <v>0</v>
      </c>
      <c r="AE686" s="411">
        <f t="shared" ref="AE686" si="2034">AE685</f>
        <v>0</v>
      </c>
      <c r="AF686" s="411">
        <f t="shared" ref="AF686" si="2035">AF685</f>
        <v>0</v>
      </c>
      <c r="AG686" s="411">
        <f t="shared" ref="AG686" si="2036">AG685</f>
        <v>0</v>
      </c>
      <c r="AH686" s="411">
        <f t="shared" ref="AH686" si="2037">AH685</f>
        <v>0</v>
      </c>
      <c r="AI686" s="411">
        <f t="shared" ref="AI686" si="2038">AI685</f>
        <v>0</v>
      </c>
      <c r="AJ686" s="411">
        <f t="shared" ref="AJ686" si="2039">AJ685</f>
        <v>0</v>
      </c>
      <c r="AK686" s="411">
        <f t="shared" ref="AK686" si="2040">AK685</f>
        <v>0</v>
      </c>
      <c r="AL686" s="411">
        <f t="shared" ref="AL686" si="2041">AL685</f>
        <v>0</v>
      </c>
      <c r="AM686" s="306"/>
    </row>
    <row r="687" spans="1:39" hidden="1"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hidden="1"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idden="1"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2">Z688</f>
        <v>0</v>
      </c>
      <c r="AA689" s="411">
        <f t="shared" ref="AA689" si="2043">AA688</f>
        <v>0</v>
      </c>
      <c r="AB689" s="411">
        <f t="shared" ref="AB689" si="2044">AB688</f>
        <v>0</v>
      </c>
      <c r="AC689" s="411">
        <f t="shared" ref="AC689" si="2045">AC688</f>
        <v>0</v>
      </c>
      <c r="AD689" s="411">
        <f t="shared" ref="AD689" si="2046">AD688</f>
        <v>0</v>
      </c>
      <c r="AE689" s="411">
        <f t="shared" ref="AE689" si="2047">AE688</f>
        <v>0</v>
      </c>
      <c r="AF689" s="411">
        <f t="shared" ref="AF689" si="2048">AF688</f>
        <v>0</v>
      </c>
      <c r="AG689" s="411">
        <f t="shared" ref="AG689" si="2049">AG688</f>
        <v>0</v>
      </c>
      <c r="AH689" s="411">
        <f t="shared" ref="AH689" si="2050">AH688</f>
        <v>0</v>
      </c>
      <c r="AI689" s="411">
        <f t="shared" ref="AI689" si="2051">AI688</f>
        <v>0</v>
      </c>
      <c r="AJ689" s="411">
        <f t="shared" ref="AJ689" si="2052">AJ688</f>
        <v>0</v>
      </c>
      <c r="AK689" s="411">
        <f t="shared" ref="AK689" si="2053">AK688</f>
        <v>0</v>
      </c>
      <c r="AL689" s="411">
        <f t="shared" ref="AL689" si="2054">AL688</f>
        <v>0</v>
      </c>
      <c r="AM689" s="306"/>
    </row>
    <row r="690" spans="1:39"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hidden="1"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idden="1"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idden="1"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5">Z692</f>
        <v>0</v>
      </c>
      <c r="AA693" s="411">
        <f t="shared" ref="AA693" si="2056">AA692</f>
        <v>0</v>
      </c>
      <c r="AB693" s="411">
        <f t="shared" ref="AB693" si="2057">AB692</f>
        <v>0</v>
      </c>
      <c r="AC693" s="411">
        <f t="shared" ref="AC693" si="2058">AC692</f>
        <v>0</v>
      </c>
      <c r="AD693" s="411">
        <f t="shared" ref="AD693" si="2059">AD692</f>
        <v>0</v>
      </c>
      <c r="AE693" s="411">
        <f t="shared" ref="AE693" si="2060">AE692</f>
        <v>0</v>
      </c>
      <c r="AF693" s="411">
        <f t="shared" ref="AF693" si="2061">AF692</f>
        <v>0</v>
      </c>
      <c r="AG693" s="411">
        <f t="shared" ref="AG693" si="2062">AG692</f>
        <v>0</v>
      </c>
      <c r="AH693" s="411">
        <f t="shared" ref="AH693" si="2063">AH692</f>
        <v>0</v>
      </c>
      <c r="AI693" s="411">
        <f t="shared" ref="AI693" si="2064">AI692</f>
        <v>0</v>
      </c>
      <c r="AJ693" s="411">
        <f t="shared" ref="AJ693" si="2065">AJ692</f>
        <v>0</v>
      </c>
      <c r="AK693" s="411">
        <f t="shared" ref="AK693" si="2066">AK692</f>
        <v>0</v>
      </c>
      <c r="AL693" s="411">
        <f t="shared" ref="AL693" si="2067">AL692</f>
        <v>0</v>
      </c>
      <c r="AM693" s="306"/>
    </row>
    <row r="694" spans="1:39" hidden="1"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idden="1"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idden="1"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8">Z695</f>
        <v>0</v>
      </c>
      <c r="AA696" s="411">
        <f t="shared" ref="AA696" si="2069">AA695</f>
        <v>0</v>
      </c>
      <c r="AB696" s="411">
        <f t="shared" ref="AB696" si="2070">AB695</f>
        <v>0</v>
      </c>
      <c r="AC696" s="411">
        <f t="shared" ref="AC696" si="2071">AC695</f>
        <v>0</v>
      </c>
      <c r="AD696" s="411">
        <f t="shared" ref="AD696" si="2072">AD695</f>
        <v>0</v>
      </c>
      <c r="AE696" s="411">
        <f t="shared" ref="AE696" si="2073">AE695</f>
        <v>0</v>
      </c>
      <c r="AF696" s="411">
        <f t="shared" ref="AF696" si="2074">AF695</f>
        <v>0</v>
      </c>
      <c r="AG696" s="411">
        <f t="shared" ref="AG696" si="2075">AG695</f>
        <v>0</v>
      </c>
      <c r="AH696" s="411">
        <f t="shared" ref="AH696" si="2076">AH695</f>
        <v>0</v>
      </c>
      <c r="AI696" s="411">
        <f t="shared" ref="AI696" si="2077">AI695</f>
        <v>0</v>
      </c>
      <c r="AJ696" s="411">
        <f t="shared" ref="AJ696" si="2078">AJ695</f>
        <v>0</v>
      </c>
      <c r="AK696" s="411">
        <f t="shared" ref="AK696" si="2079">AK695</f>
        <v>0</v>
      </c>
      <c r="AL696" s="411">
        <f t="shared" ref="AL696" si="2080">AL695</f>
        <v>0</v>
      </c>
      <c r="AM696" s="306"/>
    </row>
    <row r="697" spans="1:39"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idden="1"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idden="1"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1">Z698</f>
        <v>0</v>
      </c>
      <c r="AA699" s="411">
        <f t="shared" ref="AA699" si="2082">AA698</f>
        <v>0</v>
      </c>
      <c r="AB699" s="411">
        <f t="shared" ref="AB699" si="2083">AB698</f>
        <v>0</v>
      </c>
      <c r="AC699" s="411">
        <f t="shared" ref="AC699" si="2084">AC698</f>
        <v>0</v>
      </c>
      <c r="AD699" s="411">
        <f t="shared" ref="AD699" si="2085">AD698</f>
        <v>0</v>
      </c>
      <c r="AE699" s="411">
        <f t="shared" ref="AE699" si="2086">AE698</f>
        <v>0</v>
      </c>
      <c r="AF699" s="411">
        <f t="shared" ref="AF699" si="2087">AF698</f>
        <v>0</v>
      </c>
      <c r="AG699" s="411">
        <f t="shared" ref="AG699" si="2088">AG698</f>
        <v>0</v>
      </c>
      <c r="AH699" s="411">
        <f t="shared" ref="AH699" si="2089">AH698</f>
        <v>0</v>
      </c>
      <c r="AI699" s="411">
        <f t="shared" ref="AI699" si="2090">AI698</f>
        <v>0</v>
      </c>
      <c r="AJ699" s="411">
        <f t="shared" ref="AJ699" si="2091">AJ698</f>
        <v>0</v>
      </c>
      <c r="AK699" s="411">
        <f t="shared" ref="AK699" si="2092">AK698</f>
        <v>0</v>
      </c>
      <c r="AL699" s="411">
        <f t="shared" ref="AL699" si="2093">AL698</f>
        <v>0</v>
      </c>
      <c r="AM699" s="306"/>
    </row>
    <row r="700" spans="1:39" hidden="1"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hidden="1"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hidden="1"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idden="1"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4">Z702</f>
        <v>0</v>
      </c>
      <c r="AA703" s="411">
        <f t="shared" ref="AA703" si="2095">AA702</f>
        <v>0</v>
      </c>
      <c r="AB703" s="411">
        <f t="shared" ref="AB703" si="2096">AB702</f>
        <v>0</v>
      </c>
      <c r="AC703" s="411">
        <f t="shared" ref="AC703" si="2097">AC702</f>
        <v>0</v>
      </c>
      <c r="AD703" s="411">
        <f t="shared" ref="AD703" si="2098">AD702</f>
        <v>0</v>
      </c>
      <c r="AE703" s="411">
        <f t="shared" ref="AE703" si="2099">AE702</f>
        <v>0</v>
      </c>
      <c r="AF703" s="411">
        <f t="shared" ref="AF703" si="2100">AF702</f>
        <v>0</v>
      </c>
      <c r="AG703" s="411">
        <f t="shared" ref="AG703" si="2101">AG702</f>
        <v>0</v>
      </c>
      <c r="AH703" s="411">
        <f t="shared" ref="AH703" si="2102">AH702</f>
        <v>0</v>
      </c>
      <c r="AI703" s="411">
        <f t="shared" ref="AI703" si="2103">AI702</f>
        <v>0</v>
      </c>
      <c r="AJ703" s="411">
        <f t="shared" ref="AJ703" si="2104">AJ702</f>
        <v>0</v>
      </c>
      <c r="AK703" s="411">
        <f t="shared" ref="AK703" si="2105">AK702</f>
        <v>0</v>
      </c>
      <c r="AL703" s="411">
        <f t="shared" ref="AL703" si="2106">AL702</f>
        <v>0</v>
      </c>
      <c r="AM703" s="306"/>
    </row>
    <row r="704" spans="1:39" hidden="1"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hidden="1"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idden="1"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7">Z705</f>
        <v>0</v>
      </c>
      <c r="AA706" s="411">
        <f t="shared" ref="AA706" si="2108">AA705</f>
        <v>0</v>
      </c>
      <c r="AB706" s="411">
        <f t="shared" ref="AB706" si="2109">AB705</f>
        <v>0</v>
      </c>
      <c r="AC706" s="411">
        <f t="shared" ref="AC706" si="2110">AC705</f>
        <v>0</v>
      </c>
      <c r="AD706" s="411">
        <f t="shared" ref="AD706" si="2111">AD705</f>
        <v>0</v>
      </c>
      <c r="AE706" s="411">
        <f t="shared" ref="AE706" si="2112">AE705</f>
        <v>0</v>
      </c>
      <c r="AF706" s="411">
        <f t="shared" ref="AF706" si="2113">AF705</f>
        <v>0</v>
      </c>
      <c r="AG706" s="411">
        <f t="shared" ref="AG706" si="2114">AG705</f>
        <v>0</v>
      </c>
      <c r="AH706" s="411">
        <f t="shared" ref="AH706" si="2115">AH705</f>
        <v>0</v>
      </c>
      <c r="AI706" s="411">
        <f t="shared" ref="AI706" si="2116">AI705</f>
        <v>0</v>
      </c>
      <c r="AJ706" s="411">
        <f t="shared" ref="AJ706" si="2117">AJ705</f>
        <v>0</v>
      </c>
      <c r="AK706" s="411">
        <f t="shared" ref="AK706" si="2118">AK705</f>
        <v>0</v>
      </c>
      <c r="AL706" s="411">
        <f t="shared" ref="AL706" si="2119">AL705</f>
        <v>0</v>
      </c>
      <c r="AM706" s="306"/>
    </row>
    <row r="707" spans="1:39"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idden="1"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idden="1"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0">Z708</f>
        <v>0</v>
      </c>
      <c r="AA709" s="411">
        <f t="shared" ref="AA709" si="2121">AA708</f>
        <v>0</v>
      </c>
      <c r="AB709" s="411">
        <f t="shared" ref="AB709" si="2122">AB708</f>
        <v>0</v>
      </c>
      <c r="AC709" s="411">
        <f t="shared" ref="AC709" si="2123">AC708</f>
        <v>0</v>
      </c>
      <c r="AD709" s="411">
        <f t="shared" ref="AD709" si="2124">AD708</f>
        <v>0</v>
      </c>
      <c r="AE709" s="411">
        <f t="shared" ref="AE709" si="2125">AE708</f>
        <v>0</v>
      </c>
      <c r="AF709" s="411">
        <f t="shared" ref="AF709" si="2126">AF708</f>
        <v>0</v>
      </c>
      <c r="AG709" s="411">
        <f t="shared" ref="AG709" si="2127">AG708</f>
        <v>0</v>
      </c>
      <c r="AH709" s="411">
        <f t="shared" ref="AH709" si="2128">AH708</f>
        <v>0</v>
      </c>
      <c r="AI709" s="411">
        <f t="shared" ref="AI709" si="2129">AI708</f>
        <v>0</v>
      </c>
      <c r="AJ709" s="411">
        <f t="shared" ref="AJ709" si="2130">AJ708</f>
        <v>0</v>
      </c>
      <c r="AK709" s="411">
        <f t="shared" ref="AK709" si="2131">AK708</f>
        <v>0</v>
      </c>
      <c r="AL709" s="411">
        <f t="shared" ref="AL709" si="2132">AL708</f>
        <v>0</v>
      </c>
      <c r="AM709" s="306"/>
    </row>
    <row r="710" spans="1:39"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hidden="1"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3">Z711</f>
        <v>0</v>
      </c>
      <c r="AA712" s="411">
        <f t="shared" ref="AA712" si="2134">AA711</f>
        <v>0</v>
      </c>
      <c r="AB712" s="411">
        <f t="shared" ref="AB712" si="2135">AB711</f>
        <v>0</v>
      </c>
      <c r="AC712" s="411">
        <f t="shared" ref="AC712" si="2136">AC711</f>
        <v>0</v>
      </c>
      <c r="AD712" s="411">
        <f t="shared" ref="AD712" si="2137">AD711</f>
        <v>0</v>
      </c>
      <c r="AE712" s="411">
        <f t="shared" ref="AE712" si="2138">AE711</f>
        <v>0</v>
      </c>
      <c r="AF712" s="411">
        <f t="shared" ref="AF712" si="2139">AF711</f>
        <v>0</v>
      </c>
      <c r="AG712" s="411">
        <f t="shared" ref="AG712" si="2140">AG711</f>
        <v>0</v>
      </c>
      <c r="AH712" s="411">
        <f t="shared" ref="AH712" si="2141">AH711</f>
        <v>0</v>
      </c>
      <c r="AI712" s="411">
        <f t="shared" ref="AI712" si="2142">AI711</f>
        <v>0</v>
      </c>
      <c r="AJ712" s="411">
        <f t="shared" ref="AJ712" si="2143">AJ711</f>
        <v>0</v>
      </c>
      <c r="AK712" s="411">
        <f t="shared" ref="AK712" si="2144">AK711</f>
        <v>0</v>
      </c>
      <c r="AL712" s="411">
        <f t="shared" ref="AL712" si="2145">AL711</f>
        <v>0</v>
      </c>
      <c r="AM712" s="306"/>
    </row>
    <row r="713" spans="1:39"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6">Z714</f>
        <v>0</v>
      </c>
      <c r="AA715" s="411">
        <f t="shared" ref="AA715" si="2147">AA714</f>
        <v>0</v>
      </c>
      <c r="AB715" s="411">
        <f t="shared" ref="AB715" si="2148">AB714</f>
        <v>0</v>
      </c>
      <c r="AC715" s="411">
        <f t="shared" ref="AC715" si="2149">AC714</f>
        <v>0</v>
      </c>
      <c r="AD715" s="411">
        <f t="shared" ref="AD715" si="2150">AD714</f>
        <v>0</v>
      </c>
      <c r="AE715" s="411">
        <f t="shared" ref="AE715" si="2151">AE714</f>
        <v>0</v>
      </c>
      <c r="AF715" s="411">
        <f t="shared" ref="AF715" si="2152">AF714</f>
        <v>0</v>
      </c>
      <c r="AG715" s="411">
        <f t="shared" ref="AG715" si="2153">AG714</f>
        <v>0</v>
      </c>
      <c r="AH715" s="411">
        <f t="shared" ref="AH715" si="2154">AH714</f>
        <v>0</v>
      </c>
      <c r="AI715" s="411">
        <f t="shared" ref="AI715" si="2155">AI714</f>
        <v>0</v>
      </c>
      <c r="AJ715" s="411">
        <f t="shared" ref="AJ715" si="2156">AJ714</f>
        <v>0</v>
      </c>
      <c r="AK715" s="411">
        <f t="shared" ref="AK715" si="2157">AK714</f>
        <v>0</v>
      </c>
      <c r="AL715" s="411">
        <f t="shared" ref="AL715" si="2158">AL714</f>
        <v>0</v>
      </c>
      <c r="AM715" s="306"/>
    </row>
    <row r="716" spans="1:39"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hidden="1"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9">Z717</f>
        <v>0</v>
      </c>
      <c r="AA718" s="411">
        <f t="shared" ref="AA718" si="2160">AA717</f>
        <v>0</v>
      </c>
      <c r="AB718" s="411">
        <f t="shared" ref="AB718" si="2161">AB717</f>
        <v>0</v>
      </c>
      <c r="AC718" s="411">
        <f t="shared" ref="AC718" si="2162">AC717</f>
        <v>0</v>
      </c>
      <c r="AD718" s="411">
        <f t="shared" ref="AD718" si="2163">AD717</f>
        <v>0</v>
      </c>
      <c r="AE718" s="411">
        <f t="shared" ref="AE718" si="2164">AE717</f>
        <v>0</v>
      </c>
      <c r="AF718" s="411">
        <f t="shared" ref="AF718" si="2165">AF717</f>
        <v>0</v>
      </c>
      <c r="AG718" s="411">
        <f t="shared" ref="AG718" si="2166">AG717</f>
        <v>0</v>
      </c>
      <c r="AH718" s="411">
        <f t="shared" ref="AH718" si="2167">AH717</f>
        <v>0</v>
      </c>
      <c r="AI718" s="411">
        <f t="shared" ref="AI718" si="2168">AI717</f>
        <v>0</v>
      </c>
      <c r="AJ718" s="411">
        <f t="shared" ref="AJ718" si="2169">AJ717</f>
        <v>0</v>
      </c>
      <c r="AK718" s="411">
        <f t="shared" ref="AK718" si="2170">AK717</f>
        <v>0</v>
      </c>
      <c r="AL718" s="411">
        <f t="shared" ref="AL718" si="2171">AL717</f>
        <v>0</v>
      </c>
      <c r="AM718" s="306"/>
    </row>
    <row r="719" spans="1:39"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hidden="1"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idden="1"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2">Z720</f>
        <v>0</v>
      </c>
      <c r="AA721" s="411">
        <f t="shared" ref="AA721" si="2173">AA720</f>
        <v>0</v>
      </c>
      <c r="AB721" s="411">
        <f t="shared" ref="AB721" si="2174">AB720</f>
        <v>0</v>
      </c>
      <c r="AC721" s="411">
        <f t="shared" ref="AC721" si="2175">AC720</f>
        <v>0</v>
      </c>
      <c r="AD721" s="411">
        <f t="shared" ref="AD721" si="2176">AD720</f>
        <v>0</v>
      </c>
      <c r="AE721" s="411">
        <f t="shared" ref="AE721" si="2177">AE720</f>
        <v>0</v>
      </c>
      <c r="AF721" s="411">
        <f t="shared" ref="AF721" si="2178">AF720</f>
        <v>0</v>
      </c>
      <c r="AG721" s="411">
        <f t="shared" ref="AG721" si="2179">AG720</f>
        <v>0</v>
      </c>
      <c r="AH721" s="411">
        <f t="shared" ref="AH721" si="2180">AH720</f>
        <v>0</v>
      </c>
      <c r="AI721" s="411">
        <f t="shared" ref="AI721" si="2181">AI720</f>
        <v>0</v>
      </c>
      <c r="AJ721" s="411">
        <f t="shared" ref="AJ721" si="2182">AJ720</f>
        <v>0</v>
      </c>
      <c r="AK721" s="411">
        <f t="shared" ref="AK721" si="2183">AK720</f>
        <v>0</v>
      </c>
      <c r="AL721" s="411">
        <f t="shared" ref="AL721" si="2184">AL720</f>
        <v>0</v>
      </c>
      <c r="AM721" s="306"/>
    </row>
    <row r="722" spans="1:39"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hidden="1"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idden="1"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5">Z723</f>
        <v>0</v>
      </c>
      <c r="AA724" s="411">
        <f t="shared" ref="AA724" si="2186">AA723</f>
        <v>0</v>
      </c>
      <c r="AB724" s="411">
        <f t="shared" ref="AB724" si="2187">AB723</f>
        <v>0</v>
      </c>
      <c r="AC724" s="411">
        <f t="shared" ref="AC724" si="2188">AC723</f>
        <v>0</v>
      </c>
      <c r="AD724" s="411">
        <f t="shared" ref="AD724" si="2189">AD723</f>
        <v>0</v>
      </c>
      <c r="AE724" s="411">
        <f t="shared" ref="AE724" si="2190">AE723</f>
        <v>0</v>
      </c>
      <c r="AF724" s="411">
        <f t="shared" ref="AF724" si="2191">AF723</f>
        <v>0</v>
      </c>
      <c r="AG724" s="411">
        <f t="shared" ref="AG724" si="2192">AG723</f>
        <v>0</v>
      </c>
      <c r="AH724" s="411">
        <f t="shared" ref="AH724" si="2193">AH723</f>
        <v>0</v>
      </c>
      <c r="AI724" s="411">
        <f t="shared" ref="AI724" si="2194">AI723</f>
        <v>0</v>
      </c>
      <c r="AJ724" s="411">
        <f t="shared" ref="AJ724" si="2195">AJ723</f>
        <v>0</v>
      </c>
      <c r="AK724" s="411">
        <f t="shared" ref="AK724" si="2196">AK723</f>
        <v>0</v>
      </c>
      <c r="AL724" s="411">
        <f t="shared" ref="AL724" si="2197">AL723</f>
        <v>0</v>
      </c>
      <c r="AM724" s="306"/>
    </row>
    <row r="725" spans="1:39"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8">Z726</f>
        <v>0</v>
      </c>
      <c r="AA727" s="411">
        <f t="shared" ref="AA727" si="2199">AA726</f>
        <v>0</v>
      </c>
      <c r="AB727" s="411">
        <f t="shared" ref="AB727" si="2200">AB726</f>
        <v>0</v>
      </c>
      <c r="AC727" s="411">
        <f t="shared" ref="AC727" si="2201">AC726</f>
        <v>0</v>
      </c>
      <c r="AD727" s="411">
        <f t="shared" ref="AD727" si="2202">AD726</f>
        <v>0</v>
      </c>
      <c r="AE727" s="411">
        <f t="shared" ref="AE727" si="2203">AE726</f>
        <v>0</v>
      </c>
      <c r="AF727" s="411">
        <f t="shared" ref="AF727" si="2204">AF726</f>
        <v>0</v>
      </c>
      <c r="AG727" s="411">
        <f t="shared" ref="AG727" si="2205">AG726</f>
        <v>0</v>
      </c>
      <c r="AH727" s="411">
        <f t="shared" ref="AH727" si="2206">AH726</f>
        <v>0</v>
      </c>
      <c r="AI727" s="411">
        <f t="shared" ref="AI727" si="2207">AI726</f>
        <v>0</v>
      </c>
      <c r="AJ727" s="411">
        <f t="shared" ref="AJ727" si="2208">AJ726</f>
        <v>0</v>
      </c>
      <c r="AK727" s="411">
        <f t="shared" ref="AK727" si="2209">AK726</f>
        <v>0</v>
      </c>
      <c r="AL727" s="411">
        <f t="shared" ref="AL727" si="2210">AL726</f>
        <v>0</v>
      </c>
      <c r="AM727" s="306"/>
    </row>
    <row r="728" spans="1:39"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1">Z729</f>
        <v>0</v>
      </c>
      <c r="AA730" s="411">
        <f t="shared" ref="AA730" si="2212">AA729</f>
        <v>0</v>
      </c>
      <c r="AB730" s="411">
        <f t="shared" ref="AB730" si="2213">AB729</f>
        <v>0</v>
      </c>
      <c r="AC730" s="411">
        <f t="shared" ref="AC730" si="2214">AC729</f>
        <v>0</v>
      </c>
      <c r="AD730" s="411">
        <f t="shared" ref="AD730" si="2215">AD729</f>
        <v>0</v>
      </c>
      <c r="AE730" s="411">
        <f t="shared" ref="AE730" si="2216">AE729</f>
        <v>0</v>
      </c>
      <c r="AF730" s="411">
        <f t="shared" ref="AF730" si="2217">AF729</f>
        <v>0</v>
      </c>
      <c r="AG730" s="411">
        <f t="shared" ref="AG730" si="2218">AG729</f>
        <v>0</v>
      </c>
      <c r="AH730" s="411">
        <f t="shared" ref="AH730" si="2219">AH729</f>
        <v>0</v>
      </c>
      <c r="AI730" s="411">
        <f t="shared" ref="AI730" si="2220">AI729</f>
        <v>0</v>
      </c>
      <c r="AJ730" s="411">
        <f t="shared" ref="AJ730" si="2221">AJ729</f>
        <v>0</v>
      </c>
      <c r="AK730" s="411">
        <f t="shared" ref="AK730" si="2222">AK729</f>
        <v>0</v>
      </c>
      <c r="AL730" s="411">
        <f t="shared" ref="AL730" si="2223">AL729</f>
        <v>0</v>
      </c>
      <c r="AM730" s="306"/>
    </row>
    <row r="731" spans="1:39"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4">Z732</f>
        <v>0</v>
      </c>
      <c r="AA733" s="411">
        <f t="shared" ref="AA733" si="2225">AA732</f>
        <v>0</v>
      </c>
      <c r="AB733" s="411">
        <f t="shared" ref="AB733" si="2226">AB732</f>
        <v>0</v>
      </c>
      <c r="AC733" s="411">
        <f t="shared" ref="AC733" si="2227">AC732</f>
        <v>0</v>
      </c>
      <c r="AD733" s="411">
        <f t="shared" ref="AD733" si="2228">AD732</f>
        <v>0</v>
      </c>
      <c r="AE733" s="411">
        <f t="shared" ref="AE733" si="2229">AE732</f>
        <v>0</v>
      </c>
      <c r="AF733" s="411">
        <f t="shared" ref="AF733" si="2230">AF732</f>
        <v>0</v>
      </c>
      <c r="AG733" s="411">
        <f t="shared" ref="AG733" si="2231">AG732</f>
        <v>0</v>
      </c>
      <c r="AH733" s="411">
        <f t="shared" ref="AH733" si="2232">AH732</f>
        <v>0</v>
      </c>
      <c r="AI733" s="411">
        <f t="shared" ref="AI733" si="2233">AI732</f>
        <v>0</v>
      </c>
      <c r="AJ733" s="411">
        <f t="shared" ref="AJ733" si="2234">AJ732</f>
        <v>0</v>
      </c>
      <c r="AK733" s="411">
        <f t="shared" ref="AK733" si="2235">AK732</f>
        <v>0</v>
      </c>
      <c r="AL733" s="411">
        <f t="shared" ref="AL733" si="2236">AL732</f>
        <v>0</v>
      </c>
      <c r="AM733" s="306"/>
    </row>
    <row r="734" spans="1:39"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7">Z735</f>
        <v>0</v>
      </c>
      <c r="AA736" s="411">
        <f t="shared" ref="AA736" si="2238">AA735</f>
        <v>0</v>
      </c>
      <c r="AB736" s="411">
        <f t="shared" ref="AB736" si="2239">AB735</f>
        <v>0</v>
      </c>
      <c r="AC736" s="411">
        <f t="shared" ref="AC736" si="2240">AC735</f>
        <v>0</v>
      </c>
      <c r="AD736" s="411">
        <f t="shared" ref="AD736" si="2241">AD735</f>
        <v>0</v>
      </c>
      <c r="AE736" s="411">
        <f t="shared" ref="AE736" si="2242">AE735</f>
        <v>0</v>
      </c>
      <c r="AF736" s="411">
        <f t="shared" ref="AF736" si="2243">AF735</f>
        <v>0</v>
      </c>
      <c r="AG736" s="411">
        <f t="shared" ref="AG736" si="2244">AG735</f>
        <v>0</v>
      </c>
      <c r="AH736" s="411">
        <f t="shared" ref="AH736" si="2245">AH735</f>
        <v>0</v>
      </c>
      <c r="AI736" s="411">
        <f t="shared" ref="AI736" si="2246">AI735</f>
        <v>0</v>
      </c>
      <c r="AJ736" s="411">
        <f t="shared" ref="AJ736" si="2247">AJ735</f>
        <v>0</v>
      </c>
      <c r="AK736" s="411">
        <f t="shared" ref="AK736" si="2248">AK735</f>
        <v>0</v>
      </c>
      <c r="AL736" s="411">
        <f t="shared" ref="AL736" si="2249">AL735</f>
        <v>0</v>
      </c>
      <c r="AM736" s="306"/>
    </row>
    <row r="737" spans="1:40"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hidden="1"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0">Z738</f>
        <v>0</v>
      </c>
      <c r="AA739" s="411">
        <f t="shared" ref="AA739" si="2251">AA738</f>
        <v>0</v>
      </c>
      <c r="AB739" s="411">
        <f t="shared" ref="AB739" si="2252">AB738</f>
        <v>0</v>
      </c>
      <c r="AC739" s="411">
        <f t="shared" ref="AC739" si="2253">AC738</f>
        <v>0</v>
      </c>
      <c r="AD739" s="411">
        <f t="shared" ref="AD739" si="2254">AD738</f>
        <v>0</v>
      </c>
      <c r="AE739" s="411">
        <f t="shared" ref="AE739" si="2255">AE738</f>
        <v>0</v>
      </c>
      <c r="AF739" s="411">
        <f t="shared" ref="AF739" si="2256">AF738</f>
        <v>0</v>
      </c>
      <c r="AG739" s="411">
        <f t="shared" ref="AG739" si="2257">AG738</f>
        <v>0</v>
      </c>
      <c r="AH739" s="411">
        <f t="shared" ref="AH739" si="2258">AH738</f>
        <v>0</v>
      </c>
      <c r="AI739" s="411">
        <f t="shared" ref="AI739" si="2259">AI738</f>
        <v>0</v>
      </c>
      <c r="AJ739" s="411">
        <f t="shared" ref="AJ739" si="2260">AJ738</f>
        <v>0</v>
      </c>
      <c r="AK739" s="411">
        <f t="shared" ref="AK739" si="2261">AK738</f>
        <v>0</v>
      </c>
      <c r="AL739" s="411">
        <f t="shared" ref="AL739" si="2262">AL738</f>
        <v>0</v>
      </c>
      <c r="AM739" s="306"/>
    </row>
    <row r="740" spans="1:40"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hidden="1"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3">Z741</f>
        <v>0</v>
      </c>
      <c r="AA742" s="411">
        <f t="shared" ref="AA742" si="2264">AA741</f>
        <v>0</v>
      </c>
      <c r="AB742" s="411">
        <f t="shared" ref="AB742" si="2265">AB741</f>
        <v>0</v>
      </c>
      <c r="AC742" s="411">
        <f t="shared" ref="AC742" si="2266">AC741</f>
        <v>0</v>
      </c>
      <c r="AD742" s="411">
        <f t="shared" ref="AD742" si="2267">AD741</f>
        <v>0</v>
      </c>
      <c r="AE742" s="411">
        <f t="shared" ref="AE742" si="2268">AE741</f>
        <v>0</v>
      </c>
      <c r="AF742" s="411">
        <f t="shared" ref="AF742" si="2269">AF741</f>
        <v>0</v>
      </c>
      <c r="AG742" s="411">
        <f t="shared" ref="AG742" si="2270">AG741</f>
        <v>0</v>
      </c>
      <c r="AH742" s="411">
        <f t="shared" ref="AH742" si="2271">AH741</f>
        <v>0</v>
      </c>
      <c r="AI742" s="411">
        <f t="shared" ref="AI742" si="2272">AI741</f>
        <v>0</v>
      </c>
      <c r="AJ742" s="411">
        <f t="shared" ref="AJ742" si="2273">AJ741</f>
        <v>0</v>
      </c>
      <c r="AK742" s="411">
        <f t="shared" ref="AK742" si="2274">AK741</f>
        <v>0</v>
      </c>
      <c r="AL742" s="411">
        <f t="shared" ref="AL742" si="2275">AL741</f>
        <v>0</v>
      </c>
      <c r="AM742" s="306"/>
    </row>
    <row r="743" spans="1:40" hidden="1"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ollapsed="1">
      <c r="B744" s="327" t="s">
        <v>311</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5.5999999999999999E-3</v>
      </c>
      <c r="Z747" s="341">
        <f>HLOOKUP(Z$35,'3.  Distribution Rates'!$C$122:$P$133,10,FALSE)</f>
        <v>1.4E-2</v>
      </c>
      <c r="AA747" s="341">
        <f>HLOOKUP(AA$35,'3.  Distribution Rates'!$C$122:$P$133,10,FALSE)</f>
        <v>3.0150999999999999</v>
      </c>
      <c r="AB747" s="341">
        <f>HLOOKUP(AB$35,'3.  Distribution Rates'!$C$122:$P$133,10,FALSE)</f>
        <v>1.6299999999999999E-2</v>
      </c>
      <c r="AC747" s="341">
        <f>HLOOKUP(AC$35,'3.  Distribution Rates'!$C$122:$P$133,10,FALSE)</f>
        <v>4.5410000000000004</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901" t="s">
        <v>705</v>
      </c>
      <c r="Z748" s="901"/>
      <c r="AA748" s="901"/>
      <c r="AB748" s="901"/>
      <c r="AC748" s="901"/>
      <c r="AD748" s="378"/>
      <c r="AE748" s="378"/>
      <c r="AF748" s="378"/>
      <c r="AG748" s="378"/>
      <c r="AH748" s="378"/>
      <c r="AI748" s="378"/>
      <c r="AJ748" s="378"/>
      <c r="AK748" s="378"/>
      <c r="AL748" s="378"/>
      <c r="AM748" s="629">
        <f t="shared" ref="AM748:AM755" si="2276">SUM(Y748:AL748)</f>
        <v>0</v>
      </c>
      <c r="AN748" s="443"/>
    </row>
    <row r="749" spans="1:40">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901"/>
      <c r="Z749" s="901"/>
      <c r="AA749" s="901"/>
      <c r="AB749" s="901"/>
      <c r="AC749" s="901"/>
      <c r="AD749" s="378"/>
      <c r="AE749" s="378"/>
      <c r="AF749" s="378"/>
      <c r="AG749" s="378"/>
      <c r="AH749" s="378"/>
      <c r="AI749" s="378"/>
      <c r="AJ749" s="378"/>
      <c r="AK749" s="378"/>
      <c r="AL749" s="378"/>
      <c r="AM749" s="629">
        <f t="shared" si="2276"/>
        <v>0</v>
      </c>
      <c r="AN749" s="443"/>
    </row>
    <row r="750" spans="1:40">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7279.1374912576157</v>
      </c>
      <c r="Z750" s="378">
        <f>'4.  2011-2014 LRAM'!Z399*Z747</f>
        <v>7845.7695092714303</v>
      </c>
      <c r="AA750" s="378">
        <f>'4.  2011-2014 LRAM'!AA399*AA747</f>
        <v>38632.534928579444</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6"/>
        <v>53757.441929108492</v>
      </c>
      <c r="AN750" s="443"/>
    </row>
    <row r="751" spans="1:40">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16748.706453527342</v>
      </c>
      <c r="Z751" s="378">
        <f>'4.  2011-2014 LRAM'!Z529*Z747</f>
        <v>13792.429430334698</v>
      </c>
      <c r="AA751" s="378">
        <f>'4.  2011-2014 LRAM'!AA529*AA747</f>
        <v>22083.385751929349</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6"/>
        <v>52624.521635791389</v>
      </c>
      <c r="AN751" s="443"/>
    </row>
    <row r="752" spans="1:40">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7">Y210*Y747</f>
        <v>20844.04</v>
      </c>
      <c r="Z752" s="378">
        <f t="shared" si="2277"/>
        <v>54929.968214523564</v>
      </c>
      <c r="AA752" s="378">
        <f t="shared" si="2277"/>
        <v>44100.157931751914</v>
      </c>
      <c r="AB752" s="378">
        <f t="shared" si="2277"/>
        <v>0</v>
      </c>
      <c r="AC752" s="378">
        <f t="shared" si="2277"/>
        <v>0</v>
      </c>
      <c r="AD752" s="378">
        <f t="shared" si="2277"/>
        <v>0</v>
      </c>
      <c r="AE752" s="378">
        <f t="shared" si="2277"/>
        <v>0</v>
      </c>
      <c r="AF752" s="378">
        <f t="shared" si="2277"/>
        <v>0</v>
      </c>
      <c r="AG752" s="378">
        <f t="shared" si="2277"/>
        <v>0</v>
      </c>
      <c r="AH752" s="378">
        <f t="shared" si="2277"/>
        <v>0</v>
      </c>
      <c r="AI752" s="378">
        <f t="shared" si="2277"/>
        <v>0</v>
      </c>
      <c r="AJ752" s="378">
        <f t="shared" si="2277"/>
        <v>0</v>
      </c>
      <c r="AK752" s="378">
        <f t="shared" si="2277"/>
        <v>0</v>
      </c>
      <c r="AL752" s="378">
        <f t="shared" si="2277"/>
        <v>0</v>
      </c>
      <c r="AM752" s="629">
        <f t="shared" si="2276"/>
        <v>119874.16614627547</v>
      </c>
      <c r="AN752" s="443"/>
    </row>
    <row r="753" spans="1:40">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8">Y393*Y747</f>
        <v>43560.140939739671</v>
      </c>
      <c r="Z753" s="378">
        <f t="shared" si="2278"/>
        <v>29197.956826877293</v>
      </c>
      <c r="AA753" s="378">
        <f t="shared" si="2278"/>
        <v>68987.31170352867</v>
      </c>
      <c r="AB753" s="378">
        <f t="shared" si="2278"/>
        <v>0</v>
      </c>
      <c r="AC753" s="378">
        <f t="shared" si="2278"/>
        <v>0</v>
      </c>
      <c r="AD753" s="378">
        <f t="shared" si="2278"/>
        <v>0</v>
      </c>
      <c r="AE753" s="378">
        <f t="shared" si="2278"/>
        <v>0</v>
      </c>
      <c r="AF753" s="378">
        <f t="shared" si="2278"/>
        <v>0</v>
      </c>
      <c r="AG753" s="378">
        <f t="shared" si="2278"/>
        <v>0</v>
      </c>
      <c r="AH753" s="378">
        <f t="shared" si="2278"/>
        <v>0</v>
      </c>
      <c r="AI753" s="378">
        <f t="shared" si="2278"/>
        <v>0</v>
      </c>
      <c r="AJ753" s="378">
        <f t="shared" si="2278"/>
        <v>0</v>
      </c>
      <c r="AK753" s="378">
        <f t="shared" si="2278"/>
        <v>0</v>
      </c>
      <c r="AL753" s="378">
        <f t="shared" si="2278"/>
        <v>0</v>
      </c>
      <c r="AM753" s="629">
        <f t="shared" si="2276"/>
        <v>141745.40947014565</v>
      </c>
      <c r="AN753" s="443"/>
    </row>
    <row r="754" spans="1:40">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79">Y576*Y747</f>
        <v>90532.876000000004</v>
      </c>
      <c r="Z754" s="378">
        <f t="shared" si="2279"/>
        <v>17937.251818469405</v>
      </c>
      <c r="AA754" s="378">
        <f t="shared" si="2279"/>
        <v>37370.978991272968</v>
      </c>
      <c r="AB754" s="378">
        <f t="shared" si="2279"/>
        <v>0</v>
      </c>
      <c r="AC754" s="378">
        <f t="shared" si="2279"/>
        <v>0</v>
      </c>
      <c r="AD754" s="378">
        <f t="shared" si="2279"/>
        <v>0</v>
      </c>
      <c r="AE754" s="378">
        <f t="shared" si="2279"/>
        <v>0</v>
      </c>
      <c r="AF754" s="378">
        <f t="shared" si="2279"/>
        <v>0</v>
      </c>
      <c r="AG754" s="378">
        <f t="shared" si="2279"/>
        <v>0</v>
      </c>
      <c r="AH754" s="378">
        <f t="shared" si="2279"/>
        <v>0</v>
      </c>
      <c r="AI754" s="378">
        <f t="shared" si="2279"/>
        <v>0</v>
      </c>
      <c r="AJ754" s="378">
        <f t="shared" si="2279"/>
        <v>0</v>
      </c>
      <c r="AK754" s="378">
        <f t="shared" si="2279"/>
        <v>0</v>
      </c>
      <c r="AL754" s="378">
        <f t="shared" si="2279"/>
        <v>0</v>
      </c>
      <c r="AM754" s="629">
        <f t="shared" si="2276"/>
        <v>145841.10680974237</v>
      </c>
      <c r="AN754" s="443"/>
    </row>
    <row r="755" spans="1:40">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80">Z744*Z747</f>
        <v>0</v>
      </c>
      <c r="AA755" s="378">
        <f t="shared" si="2280"/>
        <v>0</v>
      </c>
      <c r="AB755" s="378">
        <f t="shared" si="2280"/>
        <v>0</v>
      </c>
      <c r="AC755" s="378">
        <f t="shared" si="2280"/>
        <v>0</v>
      </c>
      <c r="AD755" s="378">
        <f t="shared" si="2280"/>
        <v>0</v>
      </c>
      <c r="AE755" s="378">
        <f t="shared" si="2280"/>
        <v>0</v>
      </c>
      <c r="AF755" s="378">
        <f t="shared" si="2280"/>
        <v>0</v>
      </c>
      <c r="AG755" s="378">
        <f t="shared" si="2280"/>
        <v>0</v>
      </c>
      <c r="AH755" s="378">
        <f t="shared" si="2280"/>
        <v>0</v>
      </c>
      <c r="AI755" s="378">
        <f t="shared" si="2280"/>
        <v>0</v>
      </c>
      <c r="AJ755" s="378">
        <f t="shared" si="2280"/>
        <v>0</v>
      </c>
      <c r="AK755" s="378">
        <f t="shared" si="2280"/>
        <v>0</v>
      </c>
      <c r="AL755" s="378">
        <f t="shared" si="2280"/>
        <v>0</v>
      </c>
      <c r="AM755" s="629">
        <f t="shared" si="2276"/>
        <v>0</v>
      </c>
      <c r="AN755" s="443"/>
    </row>
    <row r="756" spans="1:40" ht="15.7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178964.90088452463</v>
      </c>
      <c r="Z756" s="346">
        <f t="shared" ref="Z756:AE756" si="2281">SUM(Z748:Z755)</f>
        <v>123703.3757994764</v>
      </c>
      <c r="AA756" s="346">
        <f t="shared" si="2281"/>
        <v>211174.36930706236</v>
      </c>
      <c r="AB756" s="346">
        <f t="shared" si="2281"/>
        <v>0</v>
      </c>
      <c r="AC756" s="346">
        <f t="shared" si="2281"/>
        <v>0</v>
      </c>
      <c r="AD756" s="346">
        <f t="shared" si="2281"/>
        <v>0</v>
      </c>
      <c r="AE756" s="346">
        <f t="shared" si="2281"/>
        <v>0</v>
      </c>
      <c r="AF756" s="346">
        <f t="shared" ref="AF756:AL756" si="2282">SUM(AF748:AF755)</f>
        <v>0</v>
      </c>
      <c r="AG756" s="346">
        <f t="shared" si="2282"/>
        <v>0</v>
      </c>
      <c r="AH756" s="346">
        <f t="shared" si="2282"/>
        <v>0</v>
      </c>
      <c r="AI756" s="346">
        <f t="shared" si="2282"/>
        <v>0</v>
      </c>
      <c r="AJ756" s="346">
        <f t="shared" si="2282"/>
        <v>0</v>
      </c>
      <c r="AK756" s="346">
        <f t="shared" si="2282"/>
        <v>0</v>
      </c>
      <c r="AL756" s="346">
        <f t="shared" si="2282"/>
        <v>0</v>
      </c>
      <c r="AM756" s="407">
        <f>SUM(AM748:AM755)</f>
        <v>513842.64599106333</v>
      </c>
      <c r="AN756" s="443"/>
    </row>
    <row r="757" spans="1:40" ht="15.7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3">Z745*Z747</f>
        <v>0</v>
      </c>
      <c r="AA757" s="347">
        <f t="shared" si="2283"/>
        <v>0</v>
      </c>
      <c r="AB757" s="347">
        <f t="shared" si="2283"/>
        <v>0</v>
      </c>
      <c r="AC757" s="347">
        <f t="shared" si="2283"/>
        <v>0</v>
      </c>
      <c r="AD757" s="347">
        <f t="shared" si="2283"/>
        <v>0</v>
      </c>
      <c r="AE757" s="347">
        <f t="shared" si="2283"/>
        <v>0</v>
      </c>
      <c r="AF757" s="347">
        <f t="shared" ref="AF757:AL757" si="2284">AF745*AF747</f>
        <v>0</v>
      </c>
      <c r="AG757" s="347">
        <f t="shared" si="2284"/>
        <v>0</v>
      </c>
      <c r="AH757" s="347">
        <f t="shared" si="2284"/>
        <v>0</v>
      </c>
      <c r="AI757" s="347">
        <f t="shared" si="2284"/>
        <v>0</v>
      </c>
      <c r="AJ757" s="347">
        <f t="shared" si="2284"/>
        <v>0</v>
      </c>
      <c r="AK757" s="347">
        <f t="shared" si="2284"/>
        <v>0</v>
      </c>
      <c r="AL757" s="347">
        <f t="shared" si="2284"/>
        <v>0</v>
      </c>
      <c r="AM757" s="407">
        <f>SUM(Y757:AL757)</f>
        <v>0</v>
      </c>
      <c r="AN757" s="443"/>
    </row>
    <row r="758" spans="1:40" ht="15.7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513842.64599106333</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5">IF(AA585="kw",SUMPRODUCT($N$587:$N$742,$P$587:$P$742,AA587:AA742),SUMPRODUCT($E$587:$E$742,AA587:AA742))</f>
        <v>0</v>
      </c>
      <c r="AB760" s="291">
        <f t="shared" si="2285"/>
        <v>0</v>
      </c>
      <c r="AC760" s="291">
        <f t="shared" si="2285"/>
        <v>0</v>
      </c>
      <c r="AD760" s="291">
        <f t="shared" si="2285"/>
        <v>0</v>
      </c>
      <c r="AE760" s="291">
        <f t="shared" si="2285"/>
        <v>0</v>
      </c>
      <c r="AF760" s="291">
        <f t="shared" si="2285"/>
        <v>0</v>
      </c>
      <c r="AG760" s="291">
        <f t="shared" si="2285"/>
        <v>0</v>
      </c>
      <c r="AH760" s="291">
        <f t="shared" si="2285"/>
        <v>0</v>
      </c>
      <c r="AI760" s="291">
        <f t="shared" si="2285"/>
        <v>0</v>
      </c>
      <c r="AJ760" s="291">
        <f t="shared" si="2285"/>
        <v>0</v>
      </c>
      <c r="AK760" s="291">
        <f t="shared" si="2285"/>
        <v>0</v>
      </c>
      <c r="AL760" s="291">
        <f t="shared" si="2285"/>
        <v>0</v>
      </c>
      <c r="AM760" s="337"/>
    </row>
    <row r="761" spans="1:40">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6">IF(AA585="kw",SUMPRODUCT($N$587:$N$742,$Q$587:$Q$742,AA587:AA742),SUMPRODUCT($F$587:$F$742,AA587:AA742))</f>
        <v>0</v>
      </c>
      <c r="AB761" s="326">
        <f t="shared" si="2286"/>
        <v>0</v>
      </c>
      <c r="AC761" s="326">
        <f t="shared" si="2286"/>
        <v>0</v>
      </c>
      <c r="AD761" s="326">
        <f t="shared" si="2286"/>
        <v>0</v>
      </c>
      <c r="AE761" s="326">
        <f t="shared" si="2286"/>
        <v>0</v>
      </c>
      <c r="AF761" s="326">
        <f t="shared" si="2286"/>
        <v>0</v>
      </c>
      <c r="AG761" s="326">
        <f t="shared" si="2286"/>
        <v>0</v>
      </c>
      <c r="AH761" s="326">
        <f t="shared" si="2286"/>
        <v>0</v>
      </c>
      <c r="AI761" s="326">
        <f t="shared" si="2286"/>
        <v>0</v>
      </c>
      <c r="AJ761" s="326">
        <f t="shared" si="2286"/>
        <v>0</v>
      </c>
      <c r="AK761" s="326">
        <f t="shared" si="2286"/>
        <v>0</v>
      </c>
      <c r="AL761" s="326">
        <f t="shared" si="2286"/>
        <v>0</v>
      </c>
      <c r="AM761" s="386"/>
    </row>
    <row r="762" spans="1:40" ht="20.25" customHeight="1">
      <c r="B762" s="368" t="s">
        <v>587</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327</v>
      </c>
      <c r="C765" s="281"/>
      <c r="D765" s="590" t="s">
        <v>527</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92" t="s">
        <v>211</v>
      </c>
      <c r="C766" s="894" t="s">
        <v>33</v>
      </c>
      <c r="D766" s="284" t="s">
        <v>422</v>
      </c>
      <c r="E766" s="896" t="s">
        <v>209</v>
      </c>
      <c r="F766" s="897"/>
      <c r="G766" s="897"/>
      <c r="H766" s="897"/>
      <c r="I766" s="897"/>
      <c r="J766" s="897"/>
      <c r="K766" s="897"/>
      <c r="L766" s="897"/>
      <c r="M766" s="898"/>
      <c r="N766" s="899" t="s">
        <v>213</v>
      </c>
      <c r="O766" s="284" t="s">
        <v>423</v>
      </c>
      <c r="P766" s="896" t="s">
        <v>212</v>
      </c>
      <c r="Q766" s="897"/>
      <c r="R766" s="897"/>
      <c r="S766" s="897"/>
      <c r="T766" s="897"/>
      <c r="U766" s="897"/>
      <c r="V766" s="897"/>
      <c r="W766" s="897"/>
      <c r="X766" s="898"/>
      <c r="Y766" s="889" t="s">
        <v>243</v>
      </c>
      <c r="Z766" s="890"/>
      <c r="AA766" s="890"/>
      <c r="AB766" s="890"/>
      <c r="AC766" s="890"/>
      <c r="AD766" s="890"/>
      <c r="AE766" s="890"/>
      <c r="AF766" s="890"/>
      <c r="AG766" s="890"/>
      <c r="AH766" s="890"/>
      <c r="AI766" s="890"/>
      <c r="AJ766" s="890"/>
      <c r="AK766" s="890"/>
      <c r="AL766" s="890"/>
      <c r="AM766" s="891"/>
    </row>
    <row r="767" spans="1:40" ht="65.25" customHeight="1">
      <c r="B767" s="893"/>
      <c r="C767" s="895"/>
      <c r="D767" s="285">
        <v>2019</v>
      </c>
      <c r="E767" s="285">
        <v>2020</v>
      </c>
      <c r="F767" s="285">
        <v>2021</v>
      </c>
      <c r="G767" s="285">
        <v>2022</v>
      </c>
      <c r="H767" s="285">
        <v>2023</v>
      </c>
      <c r="I767" s="285">
        <v>2024</v>
      </c>
      <c r="J767" s="285">
        <v>2025</v>
      </c>
      <c r="K767" s="285">
        <v>2026</v>
      </c>
      <c r="L767" s="285">
        <v>2027</v>
      </c>
      <c r="M767" s="285">
        <v>2028</v>
      </c>
      <c r="N767" s="900"/>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GS&gt;50kW</v>
      </c>
      <c r="AB767" s="285" t="str">
        <f>'1.  LRAMVA Summary'!G52</f>
        <v>Unmetered Scattered Load</v>
      </c>
      <c r="AC767" s="285" t="str">
        <f>'1.  LRAMVA Summary'!H52</f>
        <v>Streetlighting</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kWh</v>
      </c>
      <c r="AC768" s="291" t="str">
        <f>'1.  LRAMVA Summary'!H53</f>
        <v>kW</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7">Z770</f>
        <v>0</v>
      </c>
      <c r="AA771" s="411">
        <f t="shared" ref="AA771" si="2288">AA770</f>
        <v>0</v>
      </c>
      <c r="AB771" s="411">
        <f t="shared" ref="AB771" si="2289">AB770</f>
        <v>0</v>
      </c>
      <c r="AC771" s="411">
        <f t="shared" ref="AC771" si="2290">AC770</f>
        <v>0</v>
      </c>
      <c r="AD771" s="411">
        <f t="shared" ref="AD771" si="2291">AD770</f>
        <v>0</v>
      </c>
      <c r="AE771" s="411">
        <f t="shared" ref="AE771" si="2292">AE770</f>
        <v>0</v>
      </c>
      <c r="AF771" s="411">
        <f t="shared" ref="AF771" si="2293">AF770</f>
        <v>0</v>
      </c>
      <c r="AG771" s="411">
        <f t="shared" ref="AG771" si="2294">AG770</f>
        <v>0</v>
      </c>
      <c r="AH771" s="411">
        <f t="shared" ref="AH771" si="2295">AH770</f>
        <v>0</v>
      </c>
      <c r="AI771" s="411">
        <f t="shared" ref="AI771" si="2296">AI770</f>
        <v>0</v>
      </c>
      <c r="AJ771" s="411">
        <f t="shared" ref="AJ771" si="2297">AJ770</f>
        <v>0</v>
      </c>
      <c r="AK771" s="411">
        <f t="shared" ref="AK771" si="2298">AK770</f>
        <v>0</v>
      </c>
      <c r="AL771" s="411">
        <f t="shared" ref="AL771" si="2299">AL770</f>
        <v>0</v>
      </c>
      <c r="AM771" s="297"/>
    </row>
    <row r="772" spans="1:39" ht="15.7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0">Z773</f>
        <v>0</v>
      </c>
      <c r="AA774" s="411">
        <f t="shared" ref="AA774" si="2301">AA773</f>
        <v>0</v>
      </c>
      <c r="AB774" s="411">
        <f t="shared" ref="AB774" si="2302">AB773</f>
        <v>0</v>
      </c>
      <c r="AC774" s="411">
        <f t="shared" ref="AC774" si="2303">AC773</f>
        <v>0</v>
      </c>
      <c r="AD774" s="411">
        <f t="shared" ref="AD774" si="2304">AD773</f>
        <v>0</v>
      </c>
      <c r="AE774" s="411">
        <f t="shared" ref="AE774" si="2305">AE773</f>
        <v>0</v>
      </c>
      <c r="AF774" s="411">
        <f t="shared" ref="AF774" si="2306">AF773</f>
        <v>0</v>
      </c>
      <c r="AG774" s="411">
        <f t="shared" ref="AG774" si="2307">AG773</f>
        <v>0</v>
      </c>
      <c r="AH774" s="411">
        <f t="shared" ref="AH774" si="2308">AH773</f>
        <v>0</v>
      </c>
      <c r="AI774" s="411">
        <f t="shared" ref="AI774" si="2309">AI773</f>
        <v>0</v>
      </c>
      <c r="AJ774" s="411">
        <f t="shared" ref="AJ774" si="2310">AJ773</f>
        <v>0</v>
      </c>
      <c r="AK774" s="411">
        <f t="shared" ref="AK774" si="2311">AK773</f>
        <v>0</v>
      </c>
      <c r="AL774" s="411">
        <f t="shared" ref="AL774" si="2312">AL773</f>
        <v>0</v>
      </c>
      <c r="AM774" s="297"/>
    </row>
    <row r="775" spans="1:39" ht="15.7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3">Z776</f>
        <v>0</v>
      </c>
      <c r="AA777" s="411">
        <f t="shared" ref="AA777" si="2314">AA776</f>
        <v>0</v>
      </c>
      <c r="AB777" s="411">
        <f t="shared" ref="AB777" si="2315">AB776</f>
        <v>0</v>
      </c>
      <c r="AC777" s="411">
        <f t="shared" ref="AC777" si="2316">AC776</f>
        <v>0</v>
      </c>
      <c r="AD777" s="411">
        <f t="shared" ref="AD777" si="2317">AD776</f>
        <v>0</v>
      </c>
      <c r="AE777" s="411">
        <f t="shared" ref="AE777" si="2318">AE776</f>
        <v>0</v>
      </c>
      <c r="AF777" s="411">
        <f t="shared" ref="AF777" si="2319">AF776</f>
        <v>0</v>
      </c>
      <c r="AG777" s="411">
        <f t="shared" ref="AG777" si="2320">AG776</f>
        <v>0</v>
      </c>
      <c r="AH777" s="411">
        <f t="shared" ref="AH777" si="2321">AH776</f>
        <v>0</v>
      </c>
      <c r="AI777" s="411">
        <f t="shared" ref="AI777" si="2322">AI776</f>
        <v>0</v>
      </c>
      <c r="AJ777" s="411">
        <f t="shared" ref="AJ777" si="2323">AJ776</f>
        <v>0</v>
      </c>
      <c r="AK777" s="411">
        <f t="shared" ref="AK777" si="2324">AK776</f>
        <v>0</v>
      </c>
      <c r="AL777" s="411">
        <f t="shared" ref="AL777" si="2325">AL776</f>
        <v>0</v>
      </c>
      <c r="AM777" s="297"/>
    </row>
    <row r="778" spans="1:39"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32">
        <v>4</v>
      </c>
      <c r="B779" s="520" t="s">
        <v>680</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6">Z779</f>
        <v>0</v>
      </c>
      <c r="AA780" s="411">
        <f t="shared" ref="AA780" si="2327">AA779</f>
        <v>0</v>
      </c>
      <c r="AB780" s="411">
        <f t="shared" ref="AB780" si="2328">AB779</f>
        <v>0</v>
      </c>
      <c r="AC780" s="411">
        <f t="shared" ref="AC780" si="2329">AC779</f>
        <v>0</v>
      </c>
      <c r="AD780" s="411">
        <f t="shared" ref="AD780" si="2330">AD779</f>
        <v>0</v>
      </c>
      <c r="AE780" s="411">
        <f t="shared" ref="AE780" si="2331">AE779</f>
        <v>0</v>
      </c>
      <c r="AF780" s="411">
        <f t="shared" ref="AF780" si="2332">AF779</f>
        <v>0</v>
      </c>
      <c r="AG780" s="411">
        <f t="shared" ref="AG780" si="2333">AG779</f>
        <v>0</v>
      </c>
      <c r="AH780" s="411">
        <f t="shared" ref="AH780" si="2334">AH779</f>
        <v>0</v>
      </c>
      <c r="AI780" s="411">
        <f t="shared" ref="AI780" si="2335">AI779</f>
        <v>0</v>
      </c>
      <c r="AJ780" s="411">
        <f t="shared" ref="AJ780" si="2336">AJ779</f>
        <v>0</v>
      </c>
      <c r="AK780" s="411">
        <f t="shared" ref="AK780" si="2337">AK779</f>
        <v>0</v>
      </c>
      <c r="AL780" s="411">
        <f t="shared" ref="AL780" si="2338">AL779</f>
        <v>0</v>
      </c>
      <c r="AM780" s="297"/>
    </row>
    <row r="781" spans="1:39"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9">Z782</f>
        <v>0</v>
      </c>
      <c r="AA783" s="411">
        <f t="shared" ref="AA783" si="2340">AA782</f>
        <v>0</v>
      </c>
      <c r="AB783" s="411">
        <f t="shared" ref="AB783" si="2341">AB782</f>
        <v>0</v>
      </c>
      <c r="AC783" s="411">
        <f t="shared" ref="AC783" si="2342">AC782</f>
        <v>0</v>
      </c>
      <c r="AD783" s="411">
        <f t="shared" ref="AD783" si="2343">AD782</f>
        <v>0</v>
      </c>
      <c r="AE783" s="411">
        <f t="shared" ref="AE783" si="2344">AE782</f>
        <v>0</v>
      </c>
      <c r="AF783" s="411">
        <f t="shared" ref="AF783" si="2345">AF782</f>
        <v>0</v>
      </c>
      <c r="AG783" s="411">
        <f t="shared" ref="AG783" si="2346">AG782</f>
        <v>0</v>
      </c>
      <c r="AH783" s="411">
        <f t="shared" ref="AH783" si="2347">AH782</f>
        <v>0</v>
      </c>
      <c r="AI783" s="411">
        <f t="shared" ref="AI783" si="2348">AI782</f>
        <v>0</v>
      </c>
      <c r="AJ783" s="411">
        <f t="shared" ref="AJ783" si="2349">AJ782</f>
        <v>0</v>
      </c>
      <c r="AK783" s="411">
        <f t="shared" ref="AK783" si="2350">AK782</f>
        <v>0</v>
      </c>
      <c r="AL783" s="411">
        <f t="shared" ref="AL783" si="2351">AL782</f>
        <v>0</v>
      </c>
      <c r="AM783" s="297"/>
    </row>
    <row r="784" spans="1:39"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2">Z786</f>
        <v>0</v>
      </c>
      <c r="AA787" s="411">
        <f t="shared" ref="AA787" si="2353">AA786</f>
        <v>0</v>
      </c>
      <c r="AB787" s="411">
        <f t="shared" ref="AB787" si="2354">AB786</f>
        <v>0</v>
      </c>
      <c r="AC787" s="411">
        <f t="shared" ref="AC787" si="2355">AC786</f>
        <v>0</v>
      </c>
      <c r="AD787" s="411">
        <f t="shared" ref="AD787" si="2356">AD786</f>
        <v>0</v>
      </c>
      <c r="AE787" s="411">
        <f t="shared" ref="AE787" si="2357">AE786</f>
        <v>0</v>
      </c>
      <c r="AF787" s="411">
        <f t="shared" ref="AF787" si="2358">AF786</f>
        <v>0</v>
      </c>
      <c r="AG787" s="411">
        <f t="shared" ref="AG787" si="2359">AG786</f>
        <v>0</v>
      </c>
      <c r="AH787" s="411">
        <f t="shared" ref="AH787" si="2360">AH786</f>
        <v>0</v>
      </c>
      <c r="AI787" s="411">
        <f t="shared" ref="AI787" si="2361">AI786</f>
        <v>0</v>
      </c>
      <c r="AJ787" s="411">
        <f t="shared" ref="AJ787" si="2362">AJ786</f>
        <v>0</v>
      </c>
      <c r="AK787" s="411">
        <f t="shared" ref="AK787" si="2363">AK786</f>
        <v>0</v>
      </c>
      <c r="AL787" s="411">
        <f t="shared" ref="AL787" si="2364">AL786</f>
        <v>0</v>
      </c>
      <c r="AM787" s="311"/>
    </row>
    <row r="788" spans="1:39"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5">Z789</f>
        <v>0</v>
      </c>
      <c r="AA790" s="411">
        <f t="shared" ref="AA790" si="2366">AA789</f>
        <v>0</v>
      </c>
      <c r="AB790" s="411">
        <f t="shared" ref="AB790" si="2367">AB789</f>
        <v>0</v>
      </c>
      <c r="AC790" s="411">
        <f t="shared" ref="AC790" si="2368">AC789</f>
        <v>0</v>
      </c>
      <c r="AD790" s="411">
        <f t="shared" ref="AD790" si="2369">AD789</f>
        <v>0</v>
      </c>
      <c r="AE790" s="411">
        <f t="shared" ref="AE790" si="2370">AE789</f>
        <v>0</v>
      </c>
      <c r="AF790" s="411">
        <f t="shared" ref="AF790" si="2371">AF789</f>
        <v>0</v>
      </c>
      <c r="AG790" s="411">
        <f t="shared" ref="AG790" si="2372">AG789</f>
        <v>0</v>
      </c>
      <c r="AH790" s="411">
        <f t="shared" ref="AH790" si="2373">AH789</f>
        <v>0</v>
      </c>
      <c r="AI790" s="411">
        <f t="shared" ref="AI790" si="2374">AI789</f>
        <v>0</v>
      </c>
      <c r="AJ790" s="411">
        <f t="shared" ref="AJ790" si="2375">AJ789</f>
        <v>0</v>
      </c>
      <c r="AK790" s="411">
        <f t="shared" ref="AK790" si="2376">AK789</f>
        <v>0</v>
      </c>
      <c r="AL790" s="411">
        <f t="shared" ref="AL790" si="2377">AL789</f>
        <v>0</v>
      </c>
      <c r="AM790" s="311"/>
    </row>
    <row r="791" spans="1:39"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8">Z792</f>
        <v>0</v>
      </c>
      <c r="AA793" s="411">
        <f t="shared" ref="AA793" si="2379">AA792</f>
        <v>0</v>
      </c>
      <c r="AB793" s="411">
        <f t="shared" ref="AB793" si="2380">AB792</f>
        <v>0</v>
      </c>
      <c r="AC793" s="411">
        <f t="shared" ref="AC793" si="2381">AC792</f>
        <v>0</v>
      </c>
      <c r="AD793" s="411">
        <f t="shared" ref="AD793" si="2382">AD792</f>
        <v>0</v>
      </c>
      <c r="AE793" s="411">
        <f t="shared" ref="AE793" si="2383">AE792</f>
        <v>0</v>
      </c>
      <c r="AF793" s="411">
        <f t="shared" ref="AF793" si="2384">AF792</f>
        <v>0</v>
      </c>
      <c r="AG793" s="411">
        <f t="shared" ref="AG793" si="2385">AG792</f>
        <v>0</v>
      </c>
      <c r="AH793" s="411">
        <f t="shared" ref="AH793" si="2386">AH792</f>
        <v>0</v>
      </c>
      <c r="AI793" s="411">
        <f t="shared" ref="AI793" si="2387">AI792</f>
        <v>0</v>
      </c>
      <c r="AJ793" s="411">
        <f t="shared" ref="AJ793" si="2388">AJ792</f>
        <v>0</v>
      </c>
      <c r="AK793" s="411">
        <f t="shared" ref="AK793" si="2389">AK792</f>
        <v>0</v>
      </c>
      <c r="AL793" s="411">
        <f t="shared" ref="AL793" si="2390">AL792</f>
        <v>0</v>
      </c>
      <c r="AM793" s="311"/>
    </row>
    <row r="794" spans="1:39"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1">Z795</f>
        <v>0</v>
      </c>
      <c r="AA796" s="411">
        <f t="shared" ref="AA796" si="2392">AA795</f>
        <v>0</v>
      </c>
      <c r="AB796" s="411">
        <f t="shared" ref="AB796" si="2393">AB795</f>
        <v>0</v>
      </c>
      <c r="AC796" s="411">
        <f t="shared" ref="AC796" si="2394">AC795</f>
        <v>0</v>
      </c>
      <c r="AD796" s="411">
        <f t="shared" ref="AD796" si="2395">AD795</f>
        <v>0</v>
      </c>
      <c r="AE796" s="411">
        <f t="shared" ref="AE796" si="2396">AE795</f>
        <v>0</v>
      </c>
      <c r="AF796" s="411">
        <f t="shared" ref="AF796" si="2397">AF795</f>
        <v>0</v>
      </c>
      <c r="AG796" s="411">
        <f t="shared" ref="AG796" si="2398">AG795</f>
        <v>0</v>
      </c>
      <c r="AH796" s="411">
        <f t="shared" ref="AH796" si="2399">AH795</f>
        <v>0</v>
      </c>
      <c r="AI796" s="411">
        <f t="shared" ref="AI796" si="2400">AI795</f>
        <v>0</v>
      </c>
      <c r="AJ796" s="411">
        <f t="shared" ref="AJ796" si="2401">AJ795</f>
        <v>0</v>
      </c>
      <c r="AK796" s="411">
        <f t="shared" ref="AK796" si="2402">AK795</f>
        <v>0</v>
      </c>
      <c r="AL796" s="411">
        <f t="shared" ref="AL796" si="2403">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4">Z798</f>
        <v>0</v>
      </c>
      <c r="AA799" s="411">
        <f t="shared" ref="AA799" si="2405">AA798</f>
        <v>0</v>
      </c>
      <c r="AB799" s="411">
        <f t="shared" ref="AB799" si="2406">AB798</f>
        <v>0</v>
      </c>
      <c r="AC799" s="411">
        <f t="shared" ref="AC799" si="2407">AC798</f>
        <v>0</v>
      </c>
      <c r="AD799" s="411">
        <f t="shared" ref="AD799" si="2408">AD798</f>
        <v>0</v>
      </c>
      <c r="AE799" s="411">
        <f t="shared" ref="AE799" si="2409">AE798</f>
        <v>0</v>
      </c>
      <c r="AF799" s="411">
        <f t="shared" ref="AF799" si="2410">AF798</f>
        <v>0</v>
      </c>
      <c r="AG799" s="411">
        <f t="shared" ref="AG799" si="2411">AG798</f>
        <v>0</v>
      </c>
      <c r="AH799" s="411">
        <f t="shared" ref="AH799" si="2412">AH798</f>
        <v>0</v>
      </c>
      <c r="AI799" s="411">
        <f t="shared" ref="AI799" si="2413">AI798</f>
        <v>0</v>
      </c>
      <c r="AJ799" s="411">
        <f t="shared" ref="AJ799" si="2414">AJ798</f>
        <v>0</v>
      </c>
      <c r="AK799" s="411">
        <f t="shared" ref="AK799" si="2415">AK798</f>
        <v>0</v>
      </c>
      <c r="AL799" s="411">
        <f t="shared" ref="AL799" si="2416">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7">Z802</f>
        <v>0</v>
      </c>
      <c r="AA803" s="411">
        <f t="shared" ref="AA803" si="2418">AA802</f>
        <v>0</v>
      </c>
      <c r="AB803" s="411">
        <f t="shared" ref="AB803" si="2419">AB802</f>
        <v>0</v>
      </c>
      <c r="AC803" s="411">
        <f t="shared" ref="AC803" si="2420">AC802</f>
        <v>0</v>
      </c>
      <c r="AD803" s="411">
        <f t="shared" ref="AD803" si="2421">AD802</f>
        <v>0</v>
      </c>
      <c r="AE803" s="411">
        <f t="shared" ref="AE803" si="2422">AE802</f>
        <v>0</v>
      </c>
      <c r="AF803" s="411">
        <f t="shared" ref="AF803" si="2423">AF802</f>
        <v>0</v>
      </c>
      <c r="AG803" s="411">
        <f t="shared" ref="AG803" si="2424">AG802</f>
        <v>0</v>
      </c>
      <c r="AH803" s="411">
        <f t="shared" ref="AH803" si="2425">AH802</f>
        <v>0</v>
      </c>
      <c r="AI803" s="411">
        <f t="shared" ref="AI803" si="2426">AI802</f>
        <v>0</v>
      </c>
      <c r="AJ803" s="411">
        <f t="shared" ref="AJ803" si="2427">AJ802</f>
        <v>0</v>
      </c>
      <c r="AK803" s="411">
        <f t="shared" ref="AK803" si="2428">AK802</f>
        <v>0</v>
      </c>
      <c r="AL803" s="411">
        <f t="shared" ref="AL803" si="2429">AL802</f>
        <v>0</v>
      </c>
      <c r="AM803" s="297"/>
    </row>
    <row r="804" spans="1:39"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0">Z805</f>
        <v>0</v>
      </c>
      <c r="AA806" s="411">
        <f t="shared" ref="AA806" si="2431">AA805</f>
        <v>0</v>
      </c>
      <c r="AB806" s="411">
        <f t="shared" ref="AB806" si="2432">AB805</f>
        <v>0</v>
      </c>
      <c r="AC806" s="411">
        <f t="shared" ref="AC806" si="2433">AC805</f>
        <v>0</v>
      </c>
      <c r="AD806" s="411">
        <f t="shared" ref="AD806" si="2434">AD805</f>
        <v>0</v>
      </c>
      <c r="AE806" s="411">
        <f t="shared" ref="AE806" si="2435">AE805</f>
        <v>0</v>
      </c>
      <c r="AF806" s="411">
        <f t="shared" ref="AF806" si="2436">AF805</f>
        <v>0</v>
      </c>
      <c r="AG806" s="411">
        <f t="shared" ref="AG806" si="2437">AG805</f>
        <v>0</v>
      </c>
      <c r="AH806" s="411">
        <f t="shared" ref="AH806" si="2438">AH805</f>
        <v>0</v>
      </c>
      <c r="AI806" s="411">
        <f t="shared" ref="AI806" si="2439">AI805</f>
        <v>0</v>
      </c>
      <c r="AJ806" s="411">
        <f t="shared" ref="AJ806" si="2440">AJ805</f>
        <v>0</v>
      </c>
      <c r="AK806" s="411">
        <f t="shared" ref="AK806" si="2441">AK805</f>
        <v>0</v>
      </c>
      <c r="AL806" s="411">
        <f t="shared" ref="AL806" si="2442">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3">Z808</f>
        <v>0</v>
      </c>
      <c r="AA809" s="411">
        <f t="shared" ref="AA809" si="2444">AA808</f>
        <v>0</v>
      </c>
      <c r="AB809" s="411">
        <f t="shared" ref="AB809" si="2445">AB808</f>
        <v>0</v>
      </c>
      <c r="AC809" s="411">
        <f t="shared" ref="AC809" si="2446">AC808</f>
        <v>0</v>
      </c>
      <c r="AD809" s="411">
        <f t="shared" ref="AD809" si="2447">AD808</f>
        <v>0</v>
      </c>
      <c r="AE809" s="411">
        <f t="shared" ref="AE809" si="2448">AE808</f>
        <v>0</v>
      </c>
      <c r="AF809" s="411">
        <f t="shared" ref="AF809" si="2449">AF808</f>
        <v>0</v>
      </c>
      <c r="AG809" s="411">
        <f t="shared" ref="AG809" si="2450">AG808</f>
        <v>0</v>
      </c>
      <c r="AH809" s="411">
        <f t="shared" ref="AH809" si="2451">AH808</f>
        <v>0</v>
      </c>
      <c r="AI809" s="411">
        <f t="shared" ref="AI809" si="2452">AI808</f>
        <v>0</v>
      </c>
      <c r="AJ809" s="411">
        <f t="shared" ref="AJ809" si="2453">AJ808</f>
        <v>0</v>
      </c>
      <c r="AK809" s="411">
        <f t="shared" ref="AK809" si="2454">AK808</f>
        <v>0</v>
      </c>
      <c r="AL809" s="411">
        <f t="shared" ref="AL809" si="2455">AL808</f>
        <v>0</v>
      </c>
      <c r="AM809" s="306"/>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6">Z812</f>
        <v>0</v>
      </c>
      <c r="AA813" s="411">
        <f t="shared" ref="AA813" si="2457">AA812</f>
        <v>0</v>
      </c>
      <c r="AB813" s="411">
        <f t="shared" ref="AB813" si="2458">AB812</f>
        <v>0</v>
      </c>
      <c r="AC813" s="411">
        <f t="shared" ref="AC813" si="2459">AC812</f>
        <v>0</v>
      </c>
      <c r="AD813" s="411">
        <f t="shared" ref="AD813" si="2460">AD812</f>
        <v>0</v>
      </c>
      <c r="AE813" s="411">
        <f t="shared" ref="AE813" si="2461">AE812</f>
        <v>0</v>
      </c>
      <c r="AF813" s="411">
        <f t="shared" ref="AF813" si="2462">AF812</f>
        <v>0</v>
      </c>
      <c r="AG813" s="411">
        <f t="shared" ref="AG813" si="2463">AG812</f>
        <v>0</v>
      </c>
      <c r="AH813" s="411">
        <f t="shared" ref="AH813" si="2464">AH812</f>
        <v>0</v>
      </c>
      <c r="AI813" s="411">
        <f t="shared" ref="AI813" si="2465">AI812</f>
        <v>0</v>
      </c>
      <c r="AJ813" s="411">
        <f t="shared" ref="AJ813" si="2466">AJ812</f>
        <v>0</v>
      </c>
      <c r="AK813" s="411">
        <f t="shared" ref="AK813" si="2467">AK812</f>
        <v>0</v>
      </c>
      <c r="AL813" s="411">
        <f t="shared" ref="AL813" si="2468">AL812</f>
        <v>0</v>
      </c>
      <c r="AM813" s="297"/>
    </row>
    <row r="814" spans="1:39"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idden="1"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69">Z816</f>
        <v>0</v>
      </c>
      <c r="AA817" s="411">
        <f t="shared" si="2469"/>
        <v>0</v>
      </c>
      <c r="AB817" s="411">
        <f t="shared" si="2469"/>
        <v>0</v>
      </c>
      <c r="AC817" s="411">
        <f t="shared" si="2469"/>
        <v>0</v>
      </c>
      <c r="AD817" s="411">
        <f t="shared" si="2469"/>
        <v>0</v>
      </c>
      <c r="AE817" s="411">
        <f t="shared" si="2469"/>
        <v>0</v>
      </c>
      <c r="AF817" s="411">
        <f t="shared" si="2469"/>
        <v>0</v>
      </c>
      <c r="AG817" s="411">
        <f t="shared" si="2469"/>
        <v>0</v>
      </c>
      <c r="AH817" s="411">
        <f t="shared" si="2469"/>
        <v>0</v>
      </c>
      <c r="AI817" s="411">
        <f t="shared" si="2469"/>
        <v>0</v>
      </c>
      <c r="AJ817" s="411">
        <f t="shared" si="2469"/>
        <v>0</v>
      </c>
      <c r="AK817" s="411">
        <f t="shared" si="2469"/>
        <v>0</v>
      </c>
      <c r="AL817" s="411">
        <f t="shared" si="2469"/>
        <v>0</v>
      </c>
      <c r="AM817" s="297"/>
    </row>
    <row r="818" spans="1:39"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0">Z819</f>
        <v>0</v>
      </c>
      <c r="AA820" s="411">
        <f t="shared" si="2470"/>
        <v>0</v>
      </c>
      <c r="AB820" s="411">
        <f t="shared" si="2470"/>
        <v>0</v>
      </c>
      <c r="AC820" s="411">
        <f t="shared" si="2470"/>
        <v>0</v>
      </c>
      <c r="AD820" s="411">
        <f t="shared" si="2470"/>
        <v>0</v>
      </c>
      <c r="AE820" s="411">
        <f t="shared" si="2470"/>
        <v>0</v>
      </c>
      <c r="AF820" s="411">
        <f t="shared" si="2470"/>
        <v>0</v>
      </c>
      <c r="AG820" s="411">
        <f t="shared" si="2470"/>
        <v>0</v>
      </c>
      <c r="AH820" s="411">
        <f t="shared" si="2470"/>
        <v>0</v>
      </c>
      <c r="AI820" s="411">
        <f t="shared" si="2470"/>
        <v>0</v>
      </c>
      <c r="AJ820" s="411">
        <f t="shared" si="2470"/>
        <v>0</v>
      </c>
      <c r="AK820" s="411">
        <f t="shared" si="2470"/>
        <v>0</v>
      </c>
      <c r="AL820" s="411">
        <f t="shared" si="2470"/>
        <v>0</v>
      </c>
      <c r="AM820" s="297"/>
    </row>
    <row r="821" spans="1:39" s="283" customFormat="1"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1">Z823</f>
        <v>0</v>
      </c>
      <c r="AA824" s="411">
        <f t="shared" si="2471"/>
        <v>0</v>
      </c>
      <c r="AB824" s="411">
        <f t="shared" si="2471"/>
        <v>0</v>
      </c>
      <c r="AC824" s="411">
        <f t="shared" si="2471"/>
        <v>0</v>
      </c>
      <c r="AD824" s="411">
        <f t="shared" si="2471"/>
        <v>0</v>
      </c>
      <c r="AE824" s="411">
        <f t="shared" si="2471"/>
        <v>0</v>
      </c>
      <c r="AF824" s="411">
        <f t="shared" si="2471"/>
        <v>0</v>
      </c>
      <c r="AG824" s="411">
        <f t="shared" si="2471"/>
        <v>0</v>
      </c>
      <c r="AH824" s="411">
        <f t="shared" si="2471"/>
        <v>0</v>
      </c>
      <c r="AI824" s="411">
        <f t="shared" si="2471"/>
        <v>0</v>
      </c>
      <c r="AJ824" s="411">
        <f t="shared" si="2471"/>
        <v>0</v>
      </c>
      <c r="AK824" s="411">
        <f t="shared" si="2471"/>
        <v>0</v>
      </c>
      <c r="AL824" s="411">
        <f t="shared" si="2471"/>
        <v>0</v>
      </c>
      <c r="AM824" s="306"/>
    </row>
    <row r="825" spans="1:39"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2">Z826</f>
        <v>0</v>
      </c>
      <c r="AA827" s="411">
        <f t="shared" si="2472"/>
        <v>0</v>
      </c>
      <c r="AB827" s="411">
        <f t="shared" si="2472"/>
        <v>0</v>
      </c>
      <c r="AC827" s="411">
        <f t="shared" si="2472"/>
        <v>0</v>
      </c>
      <c r="AD827" s="411">
        <f t="shared" si="2472"/>
        <v>0</v>
      </c>
      <c r="AE827" s="411">
        <f t="shared" si="2472"/>
        <v>0</v>
      </c>
      <c r="AF827" s="411">
        <f t="shared" si="2472"/>
        <v>0</v>
      </c>
      <c r="AG827" s="411">
        <f t="shared" si="2472"/>
        <v>0</v>
      </c>
      <c r="AH827" s="411">
        <f t="shared" si="2472"/>
        <v>0</v>
      </c>
      <c r="AI827" s="411">
        <f t="shared" si="2472"/>
        <v>0</v>
      </c>
      <c r="AJ827" s="411">
        <f t="shared" si="2472"/>
        <v>0</v>
      </c>
      <c r="AK827" s="411">
        <f t="shared" si="2472"/>
        <v>0</v>
      </c>
      <c r="AL827" s="411">
        <f t="shared" si="2472"/>
        <v>0</v>
      </c>
      <c r="AM827" s="306"/>
    </row>
    <row r="828" spans="1:39"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3">Z829</f>
        <v>0</v>
      </c>
      <c r="AA830" s="411">
        <f t="shared" si="2473"/>
        <v>0</v>
      </c>
      <c r="AB830" s="411">
        <f t="shared" si="2473"/>
        <v>0</v>
      </c>
      <c r="AC830" s="411">
        <f t="shared" si="2473"/>
        <v>0</v>
      </c>
      <c r="AD830" s="411">
        <f t="shared" si="2473"/>
        <v>0</v>
      </c>
      <c r="AE830" s="411">
        <f t="shared" si="2473"/>
        <v>0</v>
      </c>
      <c r="AF830" s="411">
        <f t="shared" si="2473"/>
        <v>0</v>
      </c>
      <c r="AG830" s="411">
        <f t="shared" si="2473"/>
        <v>0</v>
      </c>
      <c r="AH830" s="411">
        <f t="shared" si="2473"/>
        <v>0</v>
      </c>
      <c r="AI830" s="411">
        <f t="shared" si="2473"/>
        <v>0</v>
      </c>
      <c r="AJ830" s="411">
        <f t="shared" si="2473"/>
        <v>0</v>
      </c>
      <c r="AK830" s="411">
        <f t="shared" si="2473"/>
        <v>0</v>
      </c>
      <c r="AL830" s="411">
        <f t="shared" si="2473"/>
        <v>0</v>
      </c>
      <c r="AM830" s="297"/>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4">Z832</f>
        <v>0</v>
      </c>
      <c r="AA833" s="411">
        <f t="shared" si="2474"/>
        <v>0</v>
      </c>
      <c r="AB833" s="411">
        <f t="shared" si="2474"/>
        <v>0</v>
      </c>
      <c r="AC833" s="411">
        <f t="shared" si="2474"/>
        <v>0</v>
      </c>
      <c r="AD833" s="411">
        <f t="shared" si="2474"/>
        <v>0</v>
      </c>
      <c r="AE833" s="411">
        <f t="shared" si="2474"/>
        <v>0</v>
      </c>
      <c r="AF833" s="411">
        <f t="shared" si="2474"/>
        <v>0</v>
      </c>
      <c r="AG833" s="411">
        <f t="shared" si="2474"/>
        <v>0</v>
      </c>
      <c r="AH833" s="411">
        <f t="shared" si="2474"/>
        <v>0</v>
      </c>
      <c r="AI833" s="411">
        <f t="shared" si="2474"/>
        <v>0</v>
      </c>
      <c r="AJ833" s="411">
        <f t="shared" si="2474"/>
        <v>0</v>
      </c>
      <c r="AK833" s="411">
        <f t="shared" si="2474"/>
        <v>0</v>
      </c>
      <c r="AL833" s="411">
        <f t="shared" si="2474"/>
        <v>0</v>
      </c>
      <c r="AM833" s="306"/>
    </row>
    <row r="834" spans="1:39" ht="15.7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5">Z837</f>
        <v>0</v>
      </c>
      <c r="AA838" s="411">
        <f t="shared" ref="AA838" si="2476">AA837</f>
        <v>0</v>
      </c>
      <c r="AB838" s="411">
        <f t="shared" ref="AB838" si="2477">AB837</f>
        <v>0</v>
      </c>
      <c r="AC838" s="411">
        <f t="shared" ref="AC838" si="2478">AC837</f>
        <v>0</v>
      </c>
      <c r="AD838" s="411">
        <f t="shared" ref="AD838" si="2479">AD837</f>
        <v>0</v>
      </c>
      <c r="AE838" s="411">
        <f t="shared" ref="AE838" si="2480">AE837</f>
        <v>0</v>
      </c>
      <c r="AF838" s="411">
        <f t="shared" ref="AF838" si="2481">AF837</f>
        <v>0</v>
      </c>
      <c r="AG838" s="411">
        <f t="shared" ref="AG838" si="2482">AG837</f>
        <v>0</v>
      </c>
      <c r="AH838" s="411">
        <f t="shared" ref="AH838" si="2483">AH837</f>
        <v>0</v>
      </c>
      <c r="AI838" s="411">
        <f t="shared" ref="AI838" si="2484">AI837</f>
        <v>0</v>
      </c>
      <c r="AJ838" s="411">
        <f t="shared" ref="AJ838" si="2485">AJ837</f>
        <v>0</v>
      </c>
      <c r="AK838" s="411">
        <f t="shared" ref="AK838" si="2486">AK837</f>
        <v>0</v>
      </c>
      <c r="AL838" s="411">
        <f t="shared" ref="AL838" si="2487">AL837</f>
        <v>0</v>
      </c>
      <c r="AM838" s="306"/>
    </row>
    <row r="839" spans="1:39"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8">Z840</f>
        <v>0</v>
      </c>
      <c r="AA841" s="411">
        <f t="shared" ref="AA841" si="2489">AA840</f>
        <v>0</v>
      </c>
      <c r="AB841" s="411">
        <f t="shared" ref="AB841" si="2490">AB840</f>
        <v>0</v>
      </c>
      <c r="AC841" s="411">
        <f t="shared" ref="AC841" si="2491">AC840</f>
        <v>0</v>
      </c>
      <c r="AD841" s="411">
        <f t="shared" ref="AD841" si="2492">AD840</f>
        <v>0</v>
      </c>
      <c r="AE841" s="411">
        <f t="shared" ref="AE841" si="2493">AE840</f>
        <v>0</v>
      </c>
      <c r="AF841" s="411">
        <f t="shared" ref="AF841" si="2494">AF840</f>
        <v>0</v>
      </c>
      <c r="AG841" s="411">
        <f t="shared" ref="AG841" si="2495">AG840</f>
        <v>0</v>
      </c>
      <c r="AH841" s="411">
        <f t="shared" ref="AH841" si="2496">AH840</f>
        <v>0</v>
      </c>
      <c r="AI841" s="411">
        <f t="shared" ref="AI841" si="2497">AI840</f>
        <v>0</v>
      </c>
      <c r="AJ841" s="411">
        <f t="shared" ref="AJ841" si="2498">AJ840</f>
        <v>0</v>
      </c>
      <c r="AK841" s="411">
        <f t="shared" ref="AK841" si="2499">AK840</f>
        <v>0</v>
      </c>
      <c r="AL841" s="411">
        <f t="shared" ref="AL841" si="2500">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1">Z843</f>
        <v>0</v>
      </c>
      <c r="AA844" s="411">
        <f t="shared" ref="AA844" si="2502">AA843</f>
        <v>0</v>
      </c>
      <c r="AB844" s="411">
        <f t="shared" ref="AB844" si="2503">AB843</f>
        <v>0</v>
      </c>
      <c r="AC844" s="411">
        <f t="shared" ref="AC844" si="2504">AC843</f>
        <v>0</v>
      </c>
      <c r="AD844" s="411">
        <f t="shared" ref="AD844" si="2505">AD843</f>
        <v>0</v>
      </c>
      <c r="AE844" s="411">
        <f t="shared" ref="AE844" si="2506">AE843</f>
        <v>0</v>
      </c>
      <c r="AF844" s="411">
        <f t="shared" ref="AF844" si="2507">AF843</f>
        <v>0</v>
      </c>
      <c r="AG844" s="411">
        <f t="shared" ref="AG844" si="2508">AG843</f>
        <v>0</v>
      </c>
      <c r="AH844" s="411">
        <f t="shared" ref="AH844" si="2509">AH843</f>
        <v>0</v>
      </c>
      <c r="AI844" s="411">
        <f t="shared" ref="AI844" si="2510">AI843</f>
        <v>0</v>
      </c>
      <c r="AJ844" s="411">
        <f t="shared" ref="AJ844" si="2511">AJ843</f>
        <v>0</v>
      </c>
      <c r="AK844" s="411">
        <f t="shared" ref="AK844" si="2512">AK843</f>
        <v>0</v>
      </c>
      <c r="AL844" s="411">
        <f t="shared" ref="AL844" si="2513">AL843</f>
        <v>0</v>
      </c>
      <c r="AM844" s="306"/>
    </row>
    <row r="845" spans="1:39"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4">Z846</f>
        <v>0</v>
      </c>
      <c r="AA847" s="411">
        <f t="shared" ref="AA847" si="2515">AA846</f>
        <v>0</v>
      </c>
      <c r="AB847" s="411">
        <f t="shared" ref="AB847" si="2516">AB846</f>
        <v>0</v>
      </c>
      <c r="AC847" s="411">
        <f t="shared" ref="AC847" si="2517">AC846</f>
        <v>0</v>
      </c>
      <c r="AD847" s="411">
        <f t="shared" ref="AD847" si="2518">AD846</f>
        <v>0</v>
      </c>
      <c r="AE847" s="411">
        <f t="shared" ref="AE847" si="2519">AE846</f>
        <v>0</v>
      </c>
      <c r="AF847" s="411">
        <f t="shared" ref="AF847" si="2520">AF846</f>
        <v>0</v>
      </c>
      <c r="AG847" s="411">
        <f t="shared" ref="AG847" si="2521">AG846</f>
        <v>0</v>
      </c>
      <c r="AH847" s="411">
        <f t="shared" ref="AH847" si="2522">AH846</f>
        <v>0</v>
      </c>
      <c r="AI847" s="411">
        <f t="shared" ref="AI847" si="2523">AI846</f>
        <v>0</v>
      </c>
      <c r="AJ847" s="411">
        <f t="shared" ref="AJ847" si="2524">AJ846</f>
        <v>0</v>
      </c>
      <c r="AK847" s="411">
        <f t="shared" ref="AK847" si="2525">AK846</f>
        <v>0</v>
      </c>
      <c r="AL847" s="411">
        <f t="shared" ref="AL847" si="2526">AL846</f>
        <v>0</v>
      </c>
      <c r="AM847" s="306"/>
    </row>
    <row r="848" spans="1:39"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7">Z850</f>
        <v>0</v>
      </c>
      <c r="AA851" s="411">
        <f t="shared" ref="AA851" si="2528">AA850</f>
        <v>0</v>
      </c>
      <c r="AB851" s="411">
        <f t="shared" ref="AB851" si="2529">AB850</f>
        <v>0</v>
      </c>
      <c r="AC851" s="411">
        <f t="shared" ref="AC851" si="2530">AC850</f>
        <v>0</v>
      </c>
      <c r="AD851" s="411">
        <f t="shared" ref="AD851" si="2531">AD850</f>
        <v>0</v>
      </c>
      <c r="AE851" s="411">
        <f t="shared" ref="AE851" si="2532">AE850</f>
        <v>0</v>
      </c>
      <c r="AF851" s="411">
        <f t="shared" ref="AF851" si="2533">AF850</f>
        <v>0</v>
      </c>
      <c r="AG851" s="411">
        <f t="shared" ref="AG851" si="2534">AG850</f>
        <v>0</v>
      </c>
      <c r="AH851" s="411">
        <f t="shared" ref="AH851" si="2535">AH850</f>
        <v>0</v>
      </c>
      <c r="AI851" s="411">
        <f t="shared" ref="AI851" si="2536">AI850</f>
        <v>0</v>
      </c>
      <c r="AJ851" s="411">
        <f t="shared" ref="AJ851" si="2537">AJ850</f>
        <v>0</v>
      </c>
      <c r="AK851" s="411">
        <f t="shared" ref="AK851" si="2538">AK850</f>
        <v>0</v>
      </c>
      <c r="AL851" s="411">
        <f t="shared" ref="AL851" si="2539">AL850</f>
        <v>0</v>
      </c>
      <c r="AM851" s="306"/>
    </row>
    <row r="852" spans="1:39"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0">Z853</f>
        <v>0</v>
      </c>
      <c r="AA854" s="411">
        <f t="shared" ref="AA854" si="2541">AA853</f>
        <v>0</v>
      </c>
      <c r="AB854" s="411">
        <f t="shared" ref="AB854" si="2542">AB853</f>
        <v>0</v>
      </c>
      <c r="AC854" s="411">
        <f t="shared" ref="AC854" si="2543">AC853</f>
        <v>0</v>
      </c>
      <c r="AD854" s="411">
        <f t="shared" ref="AD854" si="2544">AD853</f>
        <v>0</v>
      </c>
      <c r="AE854" s="411">
        <f t="shared" ref="AE854" si="2545">AE853</f>
        <v>0</v>
      </c>
      <c r="AF854" s="411">
        <f t="shared" ref="AF854" si="2546">AF853</f>
        <v>0</v>
      </c>
      <c r="AG854" s="411">
        <f t="shared" ref="AG854" si="2547">AG853</f>
        <v>0</v>
      </c>
      <c r="AH854" s="411">
        <f t="shared" ref="AH854" si="2548">AH853</f>
        <v>0</v>
      </c>
      <c r="AI854" s="411">
        <f t="shared" ref="AI854" si="2549">AI853</f>
        <v>0</v>
      </c>
      <c r="AJ854" s="411">
        <f t="shared" ref="AJ854" si="2550">AJ853</f>
        <v>0</v>
      </c>
      <c r="AK854" s="411">
        <f t="shared" ref="AK854" si="2551">AK853</f>
        <v>0</v>
      </c>
      <c r="AL854" s="411">
        <f t="shared" ref="AL854" si="2552">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3">Z856</f>
        <v>0</v>
      </c>
      <c r="AA857" s="411">
        <f t="shared" ref="AA857" si="2554">AA856</f>
        <v>0</v>
      </c>
      <c r="AB857" s="411">
        <f t="shared" ref="AB857" si="2555">AB856</f>
        <v>0</v>
      </c>
      <c r="AC857" s="411">
        <f t="shared" ref="AC857" si="2556">AC856</f>
        <v>0</v>
      </c>
      <c r="AD857" s="411">
        <f t="shared" ref="AD857" si="2557">AD856</f>
        <v>0</v>
      </c>
      <c r="AE857" s="411">
        <f t="shared" ref="AE857" si="2558">AE856</f>
        <v>0</v>
      </c>
      <c r="AF857" s="411">
        <f t="shared" ref="AF857" si="2559">AF856</f>
        <v>0</v>
      </c>
      <c r="AG857" s="411">
        <f t="shared" ref="AG857" si="2560">AG856</f>
        <v>0</v>
      </c>
      <c r="AH857" s="411">
        <f t="shared" ref="AH857" si="2561">AH856</f>
        <v>0</v>
      </c>
      <c r="AI857" s="411">
        <f t="shared" ref="AI857" si="2562">AI856</f>
        <v>0</v>
      </c>
      <c r="AJ857" s="411">
        <f t="shared" ref="AJ857" si="2563">AJ856</f>
        <v>0</v>
      </c>
      <c r="AK857" s="411">
        <f t="shared" ref="AK857" si="2564">AK856</f>
        <v>0</v>
      </c>
      <c r="AL857" s="411">
        <f t="shared" ref="AL857" si="2565">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6">Z859</f>
        <v>0</v>
      </c>
      <c r="AA860" s="411">
        <f t="shared" ref="AA860" si="2567">AA859</f>
        <v>0</v>
      </c>
      <c r="AB860" s="411">
        <f t="shared" ref="AB860" si="2568">AB859</f>
        <v>0</v>
      </c>
      <c r="AC860" s="411">
        <f t="shared" ref="AC860" si="2569">AC859</f>
        <v>0</v>
      </c>
      <c r="AD860" s="411">
        <f t="shared" ref="AD860" si="2570">AD859</f>
        <v>0</v>
      </c>
      <c r="AE860" s="411">
        <f t="shared" ref="AE860" si="2571">AE859</f>
        <v>0</v>
      </c>
      <c r="AF860" s="411">
        <f t="shared" ref="AF860" si="2572">AF859</f>
        <v>0</v>
      </c>
      <c r="AG860" s="411">
        <f t="shared" ref="AG860" si="2573">AG859</f>
        <v>0</v>
      </c>
      <c r="AH860" s="411">
        <f t="shared" ref="AH860" si="2574">AH859</f>
        <v>0</v>
      </c>
      <c r="AI860" s="411">
        <f t="shared" ref="AI860" si="2575">AI859</f>
        <v>0</v>
      </c>
      <c r="AJ860" s="411">
        <f t="shared" ref="AJ860" si="2576">AJ859</f>
        <v>0</v>
      </c>
      <c r="AK860" s="411">
        <f t="shared" ref="AK860" si="2577">AK859</f>
        <v>0</v>
      </c>
      <c r="AL860" s="411">
        <f t="shared" ref="AL860" si="2578">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79">Z862</f>
        <v>0</v>
      </c>
      <c r="AA863" s="411">
        <f t="shared" ref="AA863" si="2580">AA862</f>
        <v>0</v>
      </c>
      <c r="AB863" s="411">
        <f t="shared" ref="AB863" si="2581">AB862</f>
        <v>0</v>
      </c>
      <c r="AC863" s="411">
        <f t="shared" ref="AC863" si="2582">AC862</f>
        <v>0</v>
      </c>
      <c r="AD863" s="411">
        <f t="shared" ref="AD863" si="2583">AD862</f>
        <v>0</v>
      </c>
      <c r="AE863" s="411">
        <f t="shared" ref="AE863" si="2584">AE862</f>
        <v>0</v>
      </c>
      <c r="AF863" s="411">
        <f t="shared" ref="AF863" si="2585">AF862</f>
        <v>0</v>
      </c>
      <c r="AG863" s="411">
        <f t="shared" ref="AG863" si="2586">AG862</f>
        <v>0</v>
      </c>
      <c r="AH863" s="411">
        <f t="shared" ref="AH863" si="2587">AH862</f>
        <v>0</v>
      </c>
      <c r="AI863" s="411">
        <f t="shared" ref="AI863" si="2588">AI862</f>
        <v>0</v>
      </c>
      <c r="AJ863" s="411">
        <f t="shared" ref="AJ863" si="2589">AJ862</f>
        <v>0</v>
      </c>
      <c r="AK863" s="411">
        <f t="shared" ref="AK863" si="2590">AK862</f>
        <v>0</v>
      </c>
      <c r="AL863" s="411">
        <f t="shared" ref="AL863" si="2591">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2">Z865</f>
        <v>0</v>
      </c>
      <c r="AA866" s="411">
        <f t="shared" ref="AA866" si="2593">AA865</f>
        <v>0</v>
      </c>
      <c r="AB866" s="411">
        <f t="shared" ref="AB866" si="2594">AB865</f>
        <v>0</v>
      </c>
      <c r="AC866" s="411">
        <f t="shared" ref="AC866" si="2595">AC865</f>
        <v>0</v>
      </c>
      <c r="AD866" s="411">
        <f t="shared" ref="AD866" si="2596">AD865</f>
        <v>0</v>
      </c>
      <c r="AE866" s="411">
        <f t="shared" ref="AE866" si="2597">AE865</f>
        <v>0</v>
      </c>
      <c r="AF866" s="411">
        <f t="shared" ref="AF866" si="2598">AF865</f>
        <v>0</v>
      </c>
      <c r="AG866" s="411">
        <f t="shared" ref="AG866" si="2599">AG865</f>
        <v>0</v>
      </c>
      <c r="AH866" s="411">
        <f t="shared" ref="AH866" si="2600">AH865</f>
        <v>0</v>
      </c>
      <c r="AI866" s="411">
        <f t="shared" ref="AI866" si="2601">AI865</f>
        <v>0</v>
      </c>
      <c r="AJ866" s="411">
        <f t="shared" ref="AJ866" si="2602">AJ865</f>
        <v>0</v>
      </c>
      <c r="AK866" s="411">
        <f t="shared" ref="AK866" si="2603">AK865</f>
        <v>0</v>
      </c>
      <c r="AL866" s="411">
        <f t="shared" ref="AL866" si="2604">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5">Z868</f>
        <v>0</v>
      </c>
      <c r="AA869" s="411">
        <f t="shared" ref="AA869" si="2606">AA868</f>
        <v>0</v>
      </c>
      <c r="AB869" s="411">
        <f t="shared" ref="AB869" si="2607">AB868</f>
        <v>0</v>
      </c>
      <c r="AC869" s="411">
        <f t="shared" ref="AC869" si="2608">AC868</f>
        <v>0</v>
      </c>
      <c r="AD869" s="411">
        <f t="shared" ref="AD869" si="2609">AD868</f>
        <v>0</v>
      </c>
      <c r="AE869" s="411">
        <f t="shared" ref="AE869" si="2610">AE868</f>
        <v>0</v>
      </c>
      <c r="AF869" s="411">
        <f t="shared" ref="AF869" si="2611">AF868</f>
        <v>0</v>
      </c>
      <c r="AG869" s="411">
        <f t="shared" ref="AG869" si="2612">AG868</f>
        <v>0</v>
      </c>
      <c r="AH869" s="411">
        <f t="shared" ref="AH869" si="2613">AH868</f>
        <v>0</v>
      </c>
      <c r="AI869" s="411">
        <f t="shared" ref="AI869" si="2614">AI868</f>
        <v>0</v>
      </c>
      <c r="AJ869" s="411">
        <f t="shared" ref="AJ869" si="2615">AJ868</f>
        <v>0</v>
      </c>
      <c r="AK869" s="411">
        <f t="shared" ref="AK869" si="2616">AK868</f>
        <v>0</v>
      </c>
      <c r="AL869" s="411">
        <f t="shared" ref="AL869" si="2617">AL868</f>
        <v>0</v>
      </c>
      <c r="AM869" s="306"/>
    </row>
    <row r="870" spans="1:39"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8">Z871</f>
        <v>0</v>
      </c>
      <c r="AA872" s="411">
        <f t="shared" ref="AA872" si="2619">AA871</f>
        <v>0</v>
      </c>
      <c r="AB872" s="411">
        <f t="shared" ref="AB872" si="2620">AB871</f>
        <v>0</v>
      </c>
      <c r="AC872" s="411">
        <f t="shared" ref="AC872" si="2621">AC871</f>
        <v>0</v>
      </c>
      <c r="AD872" s="411">
        <f t="shared" ref="AD872" si="2622">AD871</f>
        <v>0</v>
      </c>
      <c r="AE872" s="411">
        <f t="shared" ref="AE872" si="2623">AE871</f>
        <v>0</v>
      </c>
      <c r="AF872" s="411">
        <f t="shared" ref="AF872" si="2624">AF871</f>
        <v>0</v>
      </c>
      <c r="AG872" s="411">
        <f t="shared" ref="AG872" si="2625">AG871</f>
        <v>0</v>
      </c>
      <c r="AH872" s="411">
        <f t="shared" ref="AH872" si="2626">AH871</f>
        <v>0</v>
      </c>
      <c r="AI872" s="411">
        <f t="shared" ref="AI872" si="2627">AI871</f>
        <v>0</v>
      </c>
      <c r="AJ872" s="411">
        <f t="shared" ref="AJ872" si="2628">AJ871</f>
        <v>0</v>
      </c>
      <c r="AK872" s="411">
        <f t="shared" ref="AK872" si="2629">AK871</f>
        <v>0</v>
      </c>
      <c r="AL872" s="411">
        <f>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0">Z875</f>
        <v>0</v>
      </c>
      <c r="AA876" s="411">
        <f t="shared" ref="AA876" si="2631">AA875</f>
        <v>0</v>
      </c>
      <c r="AB876" s="411">
        <f t="shared" ref="AB876" si="2632">AB875</f>
        <v>0</v>
      </c>
      <c r="AC876" s="411">
        <f t="shared" ref="AC876" si="2633">AC875</f>
        <v>0</v>
      </c>
      <c r="AD876" s="411">
        <f t="shared" ref="AD876" si="2634">AD875</f>
        <v>0</v>
      </c>
      <c r="AE876" s="411">
        <f t="shared" ref="AE876" si="2635">AE875</f>
        <v>0</v>
      </c>
      <c r="AF876" s="411">
        <f t="shared" ref="AF876" si="2636">AF875</f>
        <v>0</v>
      </c>
      <c r="AG876" s="411">
        <f t="shared" ref="AG876" si="2637">AG875</f>
        <v>0</v>
      </c>
      <c r="AH876" s="411">
        <f t="shared" ref="AH876" si="2638">AH875</f>
        <v>0</v>
      </c>
      <c r="AI876" s="411">
        <f t="shared" ref="AI876" si="2639">AI875</f>
        <v>0</v>
      </c>
      <c r="AJ876" s="411">
        <f t="shared" ref="AJ876" si="2640">AJ875</f>
        <v>0</v>
      </c>
      <c r="AK876" s="411">
        <f t="shared" ref="AK876" si="2641">AK875</f>
        <v>0</v>
      </c>
      <c r="AL876" s="411">
        <f t="shared" ref="AL876" si="2642">AL875</f>
        <v>0</v>
      </c>
      <c r="AM876" s="306"/>
    </row>
    <row r="877" spans="1:39"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3">Z878</f>
        <v>0</v>
      </c>
      <c r="AA879" s="411">
        <f t="shared" ref="AA879" si="2644">AA878</f>
        <v>0</v>
      </c>
      <c r="AB879" s="411">
        <f t="shared" ref="AB879" si="2645">AB878</f>
        <v>0</v>
      </c>
      <c r="AC879" s="411">
        <f t="shared" ref="AC879" si="2646">AC878</f>
        <v>0</v>
      </c>
      <c r="AD879" s="411">
        <f t="shared" ref="AD879" si="2647">AD878</f>
        <v>0</v>
      </c>
      <c r="AE879" s="411">
        <f t="shared" ref="AE879" si="2648">AE878</f>
        <v>0</v>
      </c>
      <c r="AF879" s="411">
        <f t="shared" ref="AF879" si="2649">AF878</f>
        <v>0</v>
      </c>
      <c r="AG879" s="411">
        <f t="shared" ref="AG879" si="2650">AG878</f>
        <v>0</v>
      </c>
      <c r="AH879" s="411">
        <f t="shared" ref="AH879" si="2651">AH878</f>
        <v>0</v>
      </c>
      <c r="AI879" s="411">
        <f t="shared" ref="AI879" si="2652">AI878</f>
        <v>0</v>
      </c>
      <c r="AJ879" s="411">
        <f t="shared" ref="AJ879" si="2653">AJ878</f>
        <v>0</v>
      </c>
      <c r="AK879" s="411">
        <f t="shared" ref="AK879" si="2654">AK878</f>
        <v>0</v>
      </c>
      <c r="AL879" s="411">
        <f t="shared" ref="AL879" si="2655">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6">Z881</f>
        <v>0</v>
      </c>
      <c r="AA882" s="411">
        <f t="shared" ref="AA882" si="2657">AA881</f>
        <v>0</v>
      </c>
      <c r="AB882" s="411">
        <f t="shared" ref="AB882" si="2658">AB881</f>
        <v>0</v>
      </c>
      <c r="AC882" s="411">
        <f t="shared" ref="AC882" si="2659">AC881</f>
        <v>0</v>
      </c>
      <c r="AD882" s="411">
        <f t="shared" ref="AD882" si="2660">AD881</f>
        <v>0</v>
      </c>
      <c r="AE882" s="411">
        <f t="shared" ref="AE882" si="2661">AE881</f>
        <v>0</v>
      </c>
      <c r="AF882" s="411">
        <f t="shared" ref="AF882" si="2662">AF881</f>
        <v>0</v>
      </c>
      <c r="AG882" s="411">
        <f t="shared" ref="AG882" si="2663">AG881</f>
        <v>0</v>
      </c>
      <c r="AH882" s="411">
        <f t="shared" ref="AH882" si="2664">AH881</f>
        <v>0</v>
      </c>
      <c r="AI882" s="411">
        <f t="shared" ref="AI882" si="2665">AI881</f>
        <v>0</v>
      </c>
      <c r="AJ882" s="411">
        <f t="shared" ref="AJ882" si="2666">AJ881</f>
        <v>0</v>
      </c>
      <c r="AK882" s="411">
        <f t="shared" ref="AK882" si="2667">AK881</f>
        <v>0</v>
      </c>
      <c r="AL882" s="411">
        <f t="shared" ref="AL882" si="2668">AL881</f>
        <v>0</v>
      </c>
      <c r="AM882" s="306"/>
    </row>
    <row r="883" spans="1:39"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69">Z885</f>
        <v>0</v>
      </c>
      <c r="AA886" s="411">
        <f t="shared" ref="AA886" si="2670">AA885</f>
        <v>0</v>
      </c>
      <c r="AB886" s="411">
        <f t="shared" ref="AB886" si="2671">AB885</f>
        <v>0</v>
      </c>
      <c r="AC886" s="411">
        <f t="shared" ref="AC886" si="2672">AC885</f>
        <v>0</v>
      </c>
      <c r="AD886" s="411">
        <f t="shared" ref="AD886" si="2673">AD885</f>
        <v>0</v>
      </c>
      <c r="AE886" s="411">
        <f t="shared" ref="AE886" si="2674">AE885</f>
        <v>0</v>
      </c>
      <c r="AF886" s="411">
        <f t="shared" ref="AF886" si="2675">AF885</f>
        <v>0</v>
      </c>
      <c r="AG886" s="411">
        <f t="shared" ref="AG886" si="2676">AG885</f>
        <v>0</v>
      </c>
      <c r="AH886" s="411">
        <f t="shared" ref="AH886" si="2677">AH885</f>
        <v>0</v>
      </c>
      <c r="AI886" s="411">
        <f t="shared" ref="AI886" si="2678">AI885</f>
        <v>0</v>
      </c>
      <c r="AJ886" s="411">
        <f t="shared" ref="AJ886" si="2679">AJ885</f>
        <v>0</v>
      </c>
      <c r="AK886" s="411">
        <f t="shared" ref="AK886" si="2680">AK885</f>
        <v>0</v>
      </c>
      <c r="AL886" s="411">
        <f t="shared" ref="AL886" si="2681">AL885</f>
        <v>0</v>
      </c>
      <c r="AM886" s="306"/>
    </row>
    <row r="887" spans="1:39"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2">Z888</f>
        <v>0</v>
      </c>
      <c r="AA889" s="411">
        <f t="shared" ref="AA889" si="2683">AA888</f>
        <v>0</v>
      </c>
      <c r="AB889" s="411">
        <f t="shared" ref="AB889" si="2684">AB888</f>
        <v>0</v>
      </c>
      <c r="AC889" s="411">
        <f t="shared" ref="AC889" si="2685">AC888</f>
        <v>0</v>
      </c>
      <c r="AD889" s="411">
        <f t="shared" ref="AD889" si="2686">AD888</f>
        <v>0</v>
      </c>
      <c r="AE889" s="411">
        <f t="shared" ref="AE889" si="2687">AE888</f>
        <v>0</v>
      </c>
      <c r="AF889" s="411">
        <f t="shared" ref="AF889" si="2688">AF888</f>
        <v>0</v>
      </c>
      <c r="AG889" s="411">
        <f t="shared" ref="AG889" si="2689">AG888</f>
        <v>0</v>
      </c>
      <c r="AH889" s="411">
        <f t="shared" ref="AH889" si="2690">AH888</f>
        <v>0</v>
      </c>
      <c r="AI889" s="411">
        <f t="shared" ref="AI889" si="2691">AI888</f>
        <v>0</v>
      </c>
      <c r="AJ889" s="411">
        <f t="shared" ref="AJ889" si="2692">AJ888</f>
        <v>0</v>
      </c>
      <c r="AK889" s="411">
        <f t="shared" ref="AK889" si="2693">AK888</f>
        <v>0</v>
      </c>
      <c r="AL889" s="411">
        <f t="shared" ref="AL889" si="2694">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5">Z891</f>
        <v>0</v>
      </c>
      <c r="AA892" s="411">
        <f t="shared" ref="AA892" si="2696">AA891</f>
        <v>0</v>
      </c>
      <c r="AB892" s="411">
        <f t="shared" ref="AB892" si="2697">AB891</f>
        <v>0</v>
      </c>
      <c r="AC892" s="411">
        <f t="shared" ref="AC892" si="2698">AC891</f>
        <v>0</v>
      </c>
      <c r="AD892" s="411">
        <f t="shared" ref="AD892" si="2699">AD891</f>
        <v>0</v>
      </c>
      <c r="AE892" s="411">
        <f t="shared" ref="AE892" si="2700">AE891</f>
        <v>0</v>
      </c>
      <c r="AF892" s="411">
        <f t="shared" ref="AF892" si="2701">AF891</f>
        <v>0</v>
      </c>
      <c r="AG892" s="411">
        <f t="shared" ref="AG892" si="2702">AG891</f>
        <v>0</v>
      </c>
      <c r="AH892" s="411">
        <f t="shared" ref="AH892" si="2703">AH891</f>
        <v>0</v>
      </c>
      <c r="AI892" s="411">
        <f t="shared" ref="AI892" si="2704">AI891</f>
        <v>0</v>
      </c>
      <c r="AJ892" s="411">
        <f t="shared" ref="AJ892" si="2705">AJ891</f>
        <v>0</v>
      </c>
      <c r="AK892" s="411">
        <f t="shared" ref="AK892" si="2706">AK891</f>
        <v>0</v>
      </c>
      <c r="AL892" s="411">
        <f t="shared" ref="AL892" si="2707">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8">Z894</f>
        <v>0</v>
      </c>
      <c r="AA895" s="411">
        <f t="shared" ref="AA895" si="2709">AA894</f>
        <v>0</v>
      </c>
      <c r="AB895" s="411">
        <f t="shared" ref="AB895" si="2710">AB894</f>
        <v>0</v>
      </c>
      <c r="AC895" s="411">
        <f t="shared" ref="AC895" si="2711">AC894</f>
        <v>0</v>
      </c>
      <c r="AD895" s="411">
        <f t="shared" ref="AD895" si="2712">AD894</f>
        <v>0</v>
      </c>
      <c r="AE895" s="411">
        <f t="shared" ref="AE895" si="2713">AE894</f>
        <v>0</v>
      </c>
      <c r="AF895" s="411">
        <f t="shared" ref="AF895" si="2714">AF894</f>
        <v>0</v>
      </c>
      <c r="AG895" s="411">
        <f t="shared" ref="AG895" si="2715">AG894</f>
        <v>0</v>
      </c>
      <c r="AH895" s="411">
        <f t="shared" ref="AH895" si="2716">AH894</f>
        <v>0</v>
      </c>
      <c r="AI895" s="411">
        <f t="shared" ref="AI895" si="2717">AI894</f>
        <v>0</v>
      </c>
      <c r="AJ895" s="411">
        <f t="shared" ref="AJ895" si="2718">AJ894</f>
        <v>0</v>
      </c>
      <c r="AK895" s="411">
        <f t="shared" ref="AK895" si="2719">AK894</f>
        <v>0</v>
      </c>
      <c r="AL895" s="411">
        <f t="shared" ref="AL895" si="2720">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1">Z897</f>
        <v>0</v>
      </c>
      <c r="AA898" s="411">
        <f t="shared" ref="AA898" si="2722">AA897</f>
        <v>0</v>
      </c>
      <c r="AB898" s="411">
        <f t="shared" ref="AB898" si="2723">AB897</f>
        <v>0</v>
      </c>
      <c r="AC898" s="411">
        <f t="shared" ref="AC898" si="2724">AC897</f>
        <v>0</v>
      </c>
      <c r="AD898" s="411">
        <f t="shared" ref="AD898" si="2725">AD897</f>
        <v>0</v>
      </c>
      <c r="AE898" s="411">
        <f t="shared" ref="AE898" si="2726">AE897</f>
        <v>0</v>
      </c>
      <c r="AF898" s="411">
        <f t="shared" ref="AF898" si="2727">AF897</f>
        <v>0</v>
      </c>
      <c r="AG898" s="411">
        <f t="shared" ref="AG898" si="2728">AG897</f>
        <v>0</v>
      </c>
      <c r="AH898" s="411">
        <f t="shared" ref="AH898" si="2729">AH897</f>
        <v>0</v>
      </c>
      <c r="AI898" s="411">
        <f t="shared" ref="AI898" si="2730">AI897</f>
        <v>0</v>
      </c>
      <c r="AJ898" s="411">
        <f t="shared" ref="AJ898" si="2731">AJ897</f>
        <v>0</v>
      </c>
      <c r="AK898" s="411">
        <f t="shared" ref="AK898" si="2732">AK897</f>
        <v>0</v>
      </c>
      <c r="AL898" s="411">
        <f t="shared" ref="AL898" si="2733">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4">Z900</f>
        <v>0</v>
      </c>
      <c r="AA901" s="411">
        <f t="shared" ref="AA901" si="2735">AA900</f>
        <v>0</v>
      </c>
      <c r="AB901" s="411">
        <f t="shared" ref="AB901" si="2736">AB900</f>
        <v>0</v>
      </c>
      <c r="AC901" s="411">
        <f t="shared" ref="AC901" si="2737">AC900</f>
        <v>0</v>
      </c>
      <c r="AD901" s="411">
        <f t="shared" ref="AD901" si="2738">AD900</f>
        <v>0</v>
      </c>
      <c r="AE901" s="411">
        <f t="shared" ref="AE901" si="2739">AE900</f>
        <v>0</v>
      </c>
      <c r="AF901" s="411">
        <f t="shared" ref="AF901" si="2740">AF900</f>
        <v>0</v>
      </c>
      <c r="AG901" s="411">
        <f t="shared" ref="AG901" si="2741">AG900</f>
        <v>0</v>
      </c>
      <c r="AH901" s="411">
        <f t="shared" ref="AH901" si="2742">AH900</f>
        <v>0</v>
      </c>
      <c r="AI901" s="411">
        <f t="shared" ref="AI901" si="2743">AI900</f>
        <v>0</v>
      </c>
      <c r="AJ901" s="411">
        <f t="shared" ref="AJ901" si="2744">AJ900</f>
        <v>0</v>
      </c>
      <c r="AK901" s="411">
        <f t="shared" ref="AK901" si="2745">AK900</f>
        <v>0</v>
      </c>
      <c r="AL901" s="411">
        <f t="shared" ref="AL901" si="2746">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7">Z903</f>
        <v>0</v>
      </c>
      <c r="AA904" s="411">
        <f t="shared" ref="AA904" si="2748">AA903</f>
        <v>0</v>
      </c>
      <c r="AB904" s="411">
        <f t="shared" ref="AB904" si="2749">AB903</f>
        <v>0</v>
      </c>
      <c r="AC904" s="411">
        <f t="shared" ref="AC904" si="2750">AC903</f>
        <v>0</v>
      </c>
      <c r="AD904" s="411">
        <f t="shared" ref="AD904" si="2751">AD903</f>
        <v>0</v>
      </c>
      <c r="AE904" s="411">
        <f t="shared" ref="AE904" si="2752">AE903</f>
        <v>0</v>
      </c>
      <c r="AF904" s="411">
        <f t="shared" ref="AF904" si="2753">AF903</f>
        <v>0</v>
      </c>
      <c r="AG904" s="411">
        <f t="shared" ref="AG904" si="2754">AG903</f>
        <v>0</v>
      </c>
      <c r="AH904" s="411">
        <f t="shared" ref="AH904" si="2755">AH903</f>
        <v>0</v>
      </c>
      <c r="AI904" s="411">
        <f t="shared" ref="AI904" si="2756">AI903</f>
        <v>0</v>
      </c>
      <c r="AJ904" s="411">
        <f t="shared" ref="AJ904" si="2757">AJ903</f>
        <v>0</v>
      </c>
      <c r="AK904" s="411">
        <f t="shared" ref="AK904" si="2758">AK903</f>
        <v>0</v>
      </c>
      <c r="AL904" s="411">
        <f t="shared" ref="AL904" si="2759">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0">Z906</f>
        <v>0</v>
      </c>
      <c r="AA907" s="411">
        <f t="shared" ref="AA907" si="2761">AA906</f>
        <v>0</v>
      </c>
      <c r="AB907" s="411">
        <f t="shared" ref="AB907" si="2762">AB906</f>
        <v>0</v>
      </c>
      <c r="AC907" s="411">
        <f t="shared" ref="AC907" si="2763">AC906</f>
        <v>0</v>
      </c>
      <c r="AD907" s="411">
        <f t="shared" ref="AD907" si="2764">AD906</f>
        <v>0</v>
      </c>
      <c r="AE907" s="411">
        <f t="shared" ref="AE907" si="2765">AE906</f>
        <v>0</v>
      </c>
      <c r="AF907" s="411">
        <f t="shared" ref="AF907" si="2766">AF906</f>
        <v>0</v>
      </c>
      <c r="AG907" s="411">
        <f t="shared" ref="AG907" si="2767">AG906</f>
        <v>0</v>
      </c>
      <c r="AH907" s="411">
        <f t="shared" ref="AH907" si="2768">AH906</f>
        <v>0</v>
      </c>
      <c r="AI907" s="411">
        <f t="shared" ref="AI907" si="2769">AI906</f>
        <v>0</v>
      </c>
      <c r="AJ907" s="411">
        <f t="shared" ref="AJ907" si="2770">AJ906</f>
        <v>0</v>
      </c>
      <c r="AK907" s="411">
        <f t="shared" ref="AK907" si="2771">AK906</f>
        <v>0</v>
      </c>
      <c r="AL907" s="411">
        <f t="shared" ref="AL907" si="2772">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3">Z909</f>
        <v>0</v>
      </c>
      <c r="AA910" s="411">
        <f t="shared" ref="AA910" si="2774">AA909</f>
        <v>0</v>
      </c>
      <c r="AB910" s="411">
        <f t="shared" ref="AB910" si="2775">AB909</f>
        <v>0</v>
      </c>
      <c r="AC910" s="411">
        <f t="shared" ref="AC910" si="2776">AC909</f>
        <v>0</v>
      </c>
      <c r="AD910" s="411">
        <f t="shared" ref="AD910" si="2777">AD909</f>
        <v>0</v>
      </c>
      <c r="AE910" s="411">
        <f t="shared" ref="AE910" si="2778">AE909</f>
        <v>0</v>
      </c>
      <c r="AF910" s="411">
        <f t="shared" ref="AF910" si="2779">AF909</f>
        <v>0</v>
      </c>
      <c r="AG910" s="411">
        <f t="shared" ref="AG910" si="2780">AG909</f>
        <v>0</v>
      </c>
      <c r="AH910" s="411">
        <f t="shared" ref="AH910" si="2781">AH909</f>
        <v>0</v>
      </c>
      <c r="AI910" s="411">
        <f t="shared" ref="AI910" si="2782">AI909</f>
        <v>0</v>
      </c>
      <c r="AJ910" s="411">
        <f t="shared" ref="AJ910" si="2783">AJ909</f>
        <v>0</v>
      </c>
      <c r="AK910" s="411">
        <f t="shared" ref="AK910" si="2784">AK909</f>
        <v>0</v>
      </c>
      <c r="AL910" s="411">
        <f t="shared" ref="AL910" si="2785">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6">Z912</f>
        <v>0</v>
      </c>
      <c r="AA913" s="411">
        <f t="shared" ref="AA913" si="2787">AA912</f>
        <v>0</v>
      </c>
      <c r="AB913" s="411">
        <f t="shared" ref="AB913" si="2788">AB912</f>
        <v>0</v>
      </c>
      <c r="AC913" s="411">
        <f t="shared" ref="AC913" si="2789">AC912</f>
        <v>0</v>
      </c>
      <c r="AD913" s="411">
        <f t="shared" ref="AD913" si="2790">AD912</f>
        <v>0</v>
      </c>
      <c r="AE913" s="411">
        <f t="shared" ref="AE913" si="2791">AE912</f>
        <v>0</v>
      </c>
      <c r="AF913" s="411">
        <f t="shared" ref="AF913" si="2792">AF912</f>
        <v>0</v>
      </c>
      <c r="AG913" s="411">
        <f t="shared" ref="AG913" si="2793">AG912</f>
        <v>0</v>
      </c>
      <c r="AH913" s="411">
        <f t="shared" ref="AH913" si="2794">AH912</f>
        <v>0</v>
      </c>
      <c r="AI913" s="411">
        <f t="shared" ref="AI913" si="2795">AI912</f>
        <v>0</v>
      </c>
      <c r="AJ913" s="411">
        <f t="shared" ref="AJ913" si="2796">AJ912</f>
        <v>0</v>
      </c>
      <c r="AK913" s="411">
        <f t="shared" ref="AK913" si="2797">AK912</f>
        <v>0</v>
      </c>
      <c r="AL913" s="411">
        <f t="shared" ref="AL913" si="2798">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9">Z915</f>
        <v>0</v>
      </c>
      <c r="AA916" s="411">
        <f t="shared" ref="AA916" si="2800">AA915</f>
        <v>0</v>
      </c>
      <c r="AB916" s="411">
        <f t="shared" ref="AB916" si="2801">AB915</f>
        <v>0</v>
      </c>
      <c r="AC916" s="411">
        <f t="shared" ref="AC916" si="2802">AC915</f>
        <v>0</v>
      </c>
      <c r="AD916" s="411">
        <f t="shared" ref="AD916" si="2803">AD915</f>
        <v>0</v>
      </c>
      <c r="AE916" s="411">
        <f t="shared" ref="AE916" si="2804">AE915</f>
        <v>0</v>
      </c>
      <c r="AF916" s="411">
        <f t="shared" ref="AF916" si="2805">AF915</f>
        <v>0</v>
      </c>
      <c r="AG916" s="411">
        <f t="shared" ref="AG916" si="2806">AG915</f>
        <v>0</v>
      </c>
      <c r="AH916" s="411">
        <f t="shared" ref="AH916" si="2807">AH915</f>
        <v>0</v>
      </c>
      <c r="AI916" s="411">
        <f t="shared" ref="AI916" si="2808">AI915</f>
        <v>0</v>
      </c>
      <c r="AJ916" s="411">
        <f t="shared" ref="AJ916" si="2809">AJ915</f>
        <v>0</v>
      </c>
      <c r="AK916" s="411">
        <f t="shared" ref="AK916" si="2810">AK915</f>
        <v>0</v>
      </c>
      <c r="AL916" s="411">
        <f t="shared" ref="AL916" si="2811">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2">Z918</f>
        <v>0</v>
      </c>
      <c r="AA919" s="411">
        <f t="shared" ref="AA919" si="2813">AA918</f>
        <v>0</v>
      </c>
      <c r="AB919" s="411">
        <f t="shared" ref="AB919" si="2814">AB918</f>
        <v>0</v>
      </c>
      <c r="AC919" s="411">
        <f t="shared" ref="AC919" si="2815">AC918</f>
        <v>0</v>
      </c>
      <c r="AD919" s="411">
        <f t="shared" ref="AD919" si="2816">AD918</f>
        <v>0</v>
      </c>
      <c r="AE919" s="411">
        <f t="shared" ref="AE919" si="2817">AE918</f>
        <v>0</v>
      </c>
      <c r="AF919" s="411">
        <f t="shared" ref="AF919" si="2818">AF918</f>
        <v>0</v>
      </c>
      <c r="AG919" s="411">
        <f t="shared" ref="AG919" si="2819">AG918</f>
        <v>0</v>
      </c>
      <c r="AH919" s="411">
        <f t="shared" ref="AH919" si="2820">AH918</f>
        <v>0</v>
      </c>
      <c r="AI919" s="411">
        <f t="shared" ref="AI919" si="2821">AI918</f>
        <v>0</v>
      </c>
      <c r="AJ919" s="411">
        <f t="shared" ref="AJ919" si="2822">AJ918</f>
        <v>0</v>
      </c>
      <c r="AK919" s="411">
        <f t="shared" ref="AK919" si="2823">AK918</f>
        <v>0</v>
      </c>
      <c r="AL919" s="411">
        <f t="shared" ref="AL919" si="2824">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5">Z921</f>
        <v>0</v>
      </c>
      <c r="AA922" s="411">
        <f t="shared" ref="AA922" si="2826">AA921</f>
        <v>0</v>
      </c>
      <c r="AB922" s="411">
        <f t="shared" ref="AB922" si="2827">AB921</f>
        <v>0</v>
      </c>
      <c r="AC922" s="411">
        <f t="shared" ref="AC922" si="2828">AC921</f>
        <v>0</v>
      </c>
      <c r="AD922" s="411">
        <f t="shared" ref="AD922" si="2829">AD921</f>
        <v>0</v>
      </c>
      <c r="AE922" s="411">
        <f t="shared" ref="AE922" si="2830">AE921</f>
        <v>0</v>
      </c>
      <c r="AF922" s="411">
        <f t="shared" ref="AF922" si="2831">AF921</f>
        <v>0</v>
      </c>
      <c r="AG922" s="411">
        <f t="shared" ref="AG922" si="2832">AG921</f>
        <v>0</v>
      </c>
      <c r="AH922" s="411">
        <f t="shared" ref="AH922" si="2833">AH921</f>
        <v>0</v>
      </c>
      <c r="AI922" s="411">
        <f t="shared" ref="AI922" si="2834">AI921</f>
        <v>0</v>
      </c>
      <c r="AJ922" s="411">
        <f t="shared" ref="AJ922" si="2835">AJ921</f>
        <v>0</v>
      </c>
      <c r="AK922" s="411">
        <f t="shared" ref="AK922" si="2836">AK921</f>
        <v>0</v>
      </c>
      <c r="AL922" s="411">
        <f t="shared" ref="AL922" si="2837">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8">Z924</f>
        <v>0</v>
      </c>
      <c r="AA925" s="411">
        <f t="shared" ref="AA925" si="2839">AA924</f>
        <v>0</v>
      </c>
      <c r="AB925" s="411">
        <f t="shared" ref="AB925" si="2840">AB924</f>
        <v>0</v>
      </c>
      <c r="AC925" s="411">
        <f t="shared" ref="AC925" si="2841">AC924</f>
        <v>0</v>
      </c>
      <c r="AD925" s="411">
        <f t="shared" ref="AD925" si="2842">AD924</f>
        <v>0</v>
      </c>
      <c r="AE925" s="411">
        <f t="shared" ref="AE925" si="2843">AE924</f>
        <v>0</v>
      </c>
      <c r="AF925" s="411">
        <f t="shared" ref="AF925" si="2844">AF924</f>
        <v>0</v>
      </c>
      <c r="AG925" s="411">
        <f t="shared" ref="AG925" si="2845">AG924</f>
        <v>0</v>
      </c>
      <c r="AH925" s="411">
        <f t="shared" ref="AH925" si="2846">AH924</f>
        <v>0</v>
      </c>
      <c r="AI925" s="411">
        <f t="shared" ref="AI925" si="2847">AI924</f>
        <v>0</v>
      </c>
      <c r="AJ925" s="411">
        <f t="shared" ref="AJ925" si="2848">AJ924</f>
        <v>0</v>
      </c>
      <c r="AK925" s="411">
        <f t="shared" ref="AK925" si="2849">AK924</f>
        <v>0</v>
      </c>
      <c r="AL925" s="411">
        <f t="shared" ref="AL925" si="2850">AL924</f>
        <v>0</v>
      </c>
      <c r="AM925" s="306"/>
    </row>
    <row r="926" spans="1:39"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1.4E-3</v>
      </c>
      <c r="Z930" s="341">
        <f>HLOOKUP(Z$35,'3.  Distribution Rates'!$C$122:$P$133,11,FALSE)</f>
        <v>4.7000000000000002E-3</v>
      </c>
      <c r="AA930" s="341">
        <f>HLOOKUP(AA$35,'3.  Distribution Rates'!$C$122:$P$133,11,FALSE)</f>
        <v>1.0085</v>
      </c>
      <c r="AB930" s="341">
        <f>HLOOKUP(AB$35,'3.  Distribution Rates'!$C$122:$P$133,11,FALSE)</f>
        <v>5.4999999999999997E-3</v>
      </c>
      <c r="AC930" s="341">
        <f>HLOOKUP(AC$35,'3.  Distribution Rates'!$C$122:$P$133,11,FALSE)</f>
        <v>1.5188999999999999</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2288.6646606887289</v>
      </c>
      <c r="Z931" s="378">
        <f>'4.  2011-2014 LRAM'!Z142*Z930</f>
        <v>3306.3578853697527</v>
      </c>
      <c r="AA931" s="378">
        <f>'4.  2011-2014 LRAM'!AA142*AA930</f>
        <v>8226.0178056063378</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1">SUM(Y931:AL931)</f>
        <v>13821.040351664818</v>
      </c>
    </row>
    <row r="932" spans="2:39">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1394.4577128786332</v>
      </c>
      <c r="Z932" s="378">
        <f>'4.  2011-2014 LRAM'!Z271*Z930</f>
        <v>1941.5781773168283</v>
      </c>
      <c r="AA932" s="378">
        <f>'4.  2011-2014 LRAM'!AA271*AA930</f>
        <v>12732.669551688712</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1"/>
        <v>16068.705441884173</v>
      </c>
    </row>
    <row r="933" spans="2:39">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1819.7843728144039</v>
      </c>
      <c r="Z933" s="378">
        <f>'4.  2011-2014 LRAM'!Z400*Z930</f>
        <v>2633.9369066839799</v>
      </c>
      <c r="AA933" s="378">
        <f>'4.  2011-2014 LRAM'!AA400*AA930</f>
        <v>12921.930110269102</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1"/>
        <v>17375.651389767489</v>
      </c>
    </row>
    <row r="934" spans="2:39">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4092.2310895031997</v>
      </c>
      <c r="Z934" s="378">
        <f>'4.  2011-2014 LRAM'!Z530*Z930</f>
        <v>4630.3155944695063</v>
      </c>
      <c r="AA934" s="378">
        <f>'4.  2011-2014 LRAM'!AA530*AA930</f>
        <v>7386.5193628140851</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1"/>
        <v>16109.066046786789</v>
      </c>
    </row>
    <row r="935" spans="2:39">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2">Y211*Y930</f>
        <v>5191.0515999999998</v>
      </c>
      <c r="Z935" s="378">
        <f t="shared" si="2852"/>
        <v>18440.775043447196</v>
      </c>
      <c r="AA935" s="378">
        <f t="shared" si="2852"/>
        <v>14847.573611413156</v>
      </c>
      <c r="AB935" s="378">
        <f t="shared" si="2852"/>
        <v>0</v>
      </c>
      <c r="AC935" s="378">
        <f t="shared" si="2852"/>
        <v>0</v>
      </c>
      <c r="AD935" s="378">
        <f t="shared" si="2852"/>
        <v>0</v>
      </c>
      <c r="AE935" s="378">
        <f t="shared" si="2852"/>
        <v>0</v>
      </c>
      <c r="AF935" s="378">
        <f t="shared" si="2852"/>
        <v>0</v>
      </c>
      <c r="AG935" s="378">
        <f t="shared" si="2852"/>
        <v>0</v>
      </c>
      <c r="AH935" s="378">
        <f t="shared" si="2852"/>
        <v>0</v>
      </c>
      <c r="AI935" s="378">
        <f t="shared" si="2852"/>
        <v>0</v>
      </c>
      <c r="AJ935" s="378">
        <f t="shared" si="2852"/>
        <v>0</v>
      </c>
      <c r="AK935" s="378">
        <f t="shared" si="2852"/>
        <v>0</v>
      </c>
      <c r="AL935" s="378">
        <f t="shared" si="2852"/>
        <v>0</v>
      </c>
      <c r="AM935" s="629">
        <f t="shared" si="2851"/>
        <v>38479.400254860353</v>
      </c>
    </row>
    <row r="936" spans="2:39">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3">Y394*Y930</f>
        <v>10890.035234934918</v>
      </c>
      <c r="Z936" s="378">
        <f t="shared" si="2853"/>
        <v>9802.1712204516625</v>
      </c>
      <c r="AA936" s="378">
        <f t="shared" si="2853"/>
        <v>23075.089998012889</v>
      </c>
      <c r="AB936" s="378">
        <f t="shared" si="2853"/>
        <v>0</v>
      </c>
      <c r="AC936" s="378">
        <f t="shared" si="2853"/>
        <v>0</v>
      </c>
      <c r="AD936" s="378">
        <f t="shared" si="2853"/>
        <v>0</v>
      </c>
      <c r="AE936" s="378">
        <f t="shared" si="2853"/>
        <v>0</v>
      </c>
      <c r="AF936" s="378">
        <f t="shared" si="2853"/>
        <v>0</v>
      </c>
      <c r="AG936" s="378">
        <f t="shared" si="2853"/>
        <v>0</v>
      </c>
      <c r="AH936" s="378">
        <f t="shared" si="2853"/>
        <v>0</v>
      </c>
      <c r="AI936" s="378">
        <f t="shared" si="2853"/>
        <v>0</v>
      </c>
      <c r="AJ936" s="378">
        <f t="shared" si="2853"/>
        <v>0</v>
      </c>
      <c r="AK936" s="378">
        <f t="shared" si="2853"/>
        <v>0</v>
      </c>
      <c r="AL936" s="378">
        <f t="shared" si="2853"/>
        <v>0</v>
      </c>
      <c r="AM936" s="629">
        <f t="shared" si="2851"/>
        <v>43767.296453399467</v>
      </c>
    </row>
    <row r="937" spans="2:39">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4">Y577*Y930</f>
        <v>22633.219000000001</v>
      </c>
      <c r="Z937" s="378">
        <f t="shared" si="2854"/>
        <v>6021.7916819147295</v>
      </c>
      <c r="AA937" s="378">
        <f t="shared" si="2854"/>
        <v>12499.960967363864</v>
      </c>
      <c r="AB937" s="378">
        <f t="shared" si="2854"/>
        <v>0</v>
      </c>
      <c r="AC937" s="378">
        <f t="shared" si="2854"/>
        <v>0</v>
      </c>
      <c r="AD937" s="378">
        <f t="shared" si="2854"/>
        <v>0</v>
      </c>
      <c r="AE937" s="378">
        <f t="shared" si="2854"/>
        <v>0</v>
      </c>
      <c r="AF937" s="378">
        <f t="shared" si="2854"/>
        <v>0</v>
      </c>
      <c r="AG937" s="378">
        <f t="shared" si="2854"/>
        <v>0</v>
      </c>
      <c r="AH937" s="378">
        <f t="shared" si="2854"/>
        <v>0</v>
      </c>
      <c r="AI937" s="378">
        <f t="shared" si="2854"/>
        <v>0</v>
      </c>
      <c r="AJ937" s="378">
        <f t="shared" si="2854"/>
        <v>0</v>
      </c>
      <c r="AK937" s="378">
        <f t="shared" si="2854"/>
        <v>0</v>
      </c>
      <c r="AL937" s="378">
        <f t="shared" si="2854"/>
        <v>0</v>
      </c>
      <c r="AM937" s="629">
        <f t="shared" si="2851"/>
        <v>41154.971649278596</v>
      </c>
    </row>
    <row r="938" spans="2:39">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5">Y760*Y930</f>
        <v>0</v>
      </c>
      <c r="Z938" s="378">
        <f t="shared" si="2855"/>
        <v>0</v>
      </c>
      <c r="AA938" s="378">
        <f t="shared" si="2855"/>
        <v>0</v>
      </c>
      <c r="AB938" s="378">
        <f t="shared" si="2855"/>
        <v>0</v>
      </c>
      <c r="AC938" s="378">
        <f t="shared" si="2855"/>
        <v>0</v>
      </c>
      <c r="AD938" s="378">
        <f t="shared" si="2855"/>
        <v>0</v>
      </c>
      <c r="AE938" s="378">
        <f t="shared" si="2855"/>
        <v>0</v>
      </c>
      <c r="AF938" s="378">
        <f t="shared" si="2855"/>
        <v>0</v>
      </c>
      <c r="AG938" s="378">
        <f t="shared" si="2855"/>
        <v>0</v>
      </c>
      <c r="AH938" s="378">
        <f t="shared" si="2855"/>
        <v>0</v>
      </c>
      <c r="AI938" s="378">
        <f t="shared" si="2855"/>
        <v>0</v>
      </c>
      <c r="AJ938" s="378">
        <f t="shared" si="2855"/>
        <v>0</v>
      </c>
      <c r="AK938" s="378">
        <f t="shared" si="2855"/>
        <v>0</v>
      </c>
      <c r="AL938" s="378">
        <f t="shared" si="2855"/>
        <v>0</v>
      </c>
      <c r="AM938" s="629">
        <f t="shared" si="2851"/>
        <v>0</v>
      </c>
    </row>
    <row r="939" spans="2:39">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6">Z927*Z930</f>
        <v>0</v>
      </c>
      <c r="AA939" s="378">
        <f t="shared" si="2856"/>
        <v>0</v>
      </c>
      <c r="AB939" s="378">
        <f t="shared" si="2856"/>
        <v>0</v>
      </c>
      <c r="AC939" s="378">
        <f t="shared" si="2856"/>
        <v>0</v>
      </c>
      <c r="AD939" s="378">
        <f t="shared" si="2856"/>
        <v>0</v>
      </c>
      <c r="AE939" s="378">
        <f t="shared" si="2856"/>
        <v>0</v>
      </c>
      <c r="AF939" s="378">
        <f t="shared" si="2856"/>
        <v>0</v>
      </c>
      <c r="AG939" s="378">
        <f t="shared" si="2856"/>
        <v>0</v>
      </c>
      <c r="AH939" s="378">
        <f t="shared" si="2856"/>
        <v>0</v>
      </c>
      <c r="AI939" s="378">
        <f t="shared" si="2856"/>
        <v>0</v>
      </c>
      <c r="AJ939" s="378">
        <f t="shared" si="2856"/>
        <v>0</v>
      </c>
      <c r="AK939" s="378">
        <f t="shared" si="2856"/>
        <v>0</v>
      </c>
      <c r="AL939" s="378">
        <f t="shared" si="2856"/>
        <v>0</v>
      </c>
      <c r="AM939" s="629">
        <f t="shared" si="2851"/>
        <v>0</v>
      </c>
    </row>
    <row r="940" spans="2:39" ht="15.7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48309.443670819877</v>
      </c>
      <c r="Z940" s="346">
        <f t="shared" ref="Z940:AE940" si="2857">SUM(Z931:Z939)</f>
        <v>46776.926509653655</v>
      </c>
      <c r="AA940" s="346">
        <f t="shared" si="2857"/>
        <v>91689.761407168146</v>
      </c>
      <c r="AB940" s="346">
        <f t="shared" si="2857"/>
        <v>0</v>
      </c>
      <c r="AC940" s="346">
        <f t="shared" si="2857"/>
        <v>0</v>
      </c>
      <c r="AD940" s="346">
        <f t="shared" si="2857"/>
        <v>0</v>
      </c>
      <c r="AE940" s="346">
        <f t="shared" si="2857"/>
        <v>0</v>
      </c>
      <c r="AF940" s="346">
        <f>SUM(AF931:AF939)</f>
        <v>0</v>
      </c>
      <c r="AG940" s="346">
        <f t="shared" ref="AG940:AL940" si="2858">SUM(AG931:AG939)</f>
        <v>0</v>
      </c>
      <c r="AH940" s="346">
        <f t="shared" si="2858"/>
        <v>0</v>
      </c>
      <c r="AI940" s="346">
        <f t="shared" si="2858"/>
        <v>0</v>
      </c>
      <c r="AJ940" s="346">
        <f t="shared" si="2858"/>
        <v>0</v>
      </c>
      <c r="AK940" s="346">
        <f t="shared" si="2858"/>
        <v>0</v>
      </c>
      <c r="AL940" s="346">
        <f t="shared" si="2858"/>
        <v>0</v>
      </c>
      <c r="AM940" s="407">
        <f>SUM(AM931:AM939)</f>
        <v>186776.13158764169</v>
      </c>
    </row>
    <row r="941" spans="2:39" ht="15.7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59">Z928*Z930</f>
        <v>0</v>
      </c>
      <c r="AA941" s="347">
        <f t="shared" si="2859"/>
        <v>0</v>
      </c>
      <c r="AB941" s="347">
        <f t="shared" si="2859"/>
        <v>0</v>
      </c>
      <c r="AC941" s="347">
        <f t="shared" si="2859"/>
        <v>0</v>
      </c>
      <c r="AD941" s="347">
        <f t="shared" si="2859"/>
        <v>0</v>
      </c>
      <c r="AE941" s="347">
        <f t="shared" si="2859"/>
        <v>0</v>
      </c>
      <c r="AF941" s="347">
        <f>AF928*AF930</f>
        <v>0</v>
      </c>
      <c r="AG941" s="347">
        <f t="shared" ref="AG941:AL941" si="2860">AG928*AG930</f>
        <v>0</v>
      </c>
      <c r="AH941" s="347">
        <f t="shared" si="2860"/>
        <v>0</v>
      </c>
      <c r="AI941" s="347">
        <f t="shared" si="2860"/>
        <v>0</v>
      </c>
      <c r="AJ941" s="347">
        <f t="shared" si="2860"/>
        <v>0</v>
      </c>
      <c r="AK941" s="347">
        <f t="shared" si="2860"/>
        <v>0</v>
      </c>
      <c r="AL941" s="347">
        <f t="shared" si="2860"/>
        <v>0</v>
      </c>
      <c r="AM941" s="407">
        <f>SUM(Y941:AL941)</f>
        <v>0</v>
      </c>
    </row>
    <row r="942" spans="2:39" ht="15.7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186776.13158764169</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1">IF(AA768="kw",SUMPRODUCT($N$770:$N$925,$P$770:$P$925,AA770:AA925),SUMPRODUCT($E$770:$E$925,AA770:AA925))</f>
        <v>0</v>
      </c>
      <c r="AB944" s="326">
        <f t="shared" si="2861"/>
        <v>0</v>
      </c>
      <c r="AC944" s="326">
        <f t="shared" si="2861"/>
        <v>0</v>
      </c>
      <c r="AD944" s="326">
        <f t="shared" si="2861"/>
        <v>0</v>
      </c>
      <c r="AE944" s="326">
        <f t="shared" si="2861"/>
        <v>0</v>
      </c>
      <c r="AF944" s="326">
        <f t="shared" si="2861"/>
        <v>0</v>
      </c>
      <c r="AG944" s="326">
        <f t="shared" si="2861"/>
        <v>0</v>
      </c>
      <c r="AH944" s="326">
        <f t="shared" si="2861"/>
        <v>0</v>
      </c>
      <c r="AI944" s="326">
        <f t="shared" si="2861"/>
        <v>0</v>
      </c>
      <c r="AJ944" s="326">
        <f t="shared" si="2861"/>
        <v>0</v>
      </c>
      <c r="AK944" s="326">
        <f t="shared" si="2861"/>
        <v>0</v>
      </c>
      <c r="AL944" s="326">
        <f t="shared" si="2861"/>
        <v>0</v>
      </c>
      <c r="AM944" s="386"/>
    </row>
    <row r="945" spans="1:39" ht="18.75" customHeight="1">
      <c r="B945" s="368" t="s">
        <v>587</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90" t="s">
        <v>527</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92" t="s">
        <v>211</v>
      </c>
      <c r="C949" s="894" t="s">
        <v>33</v>
      </c>
      <c r="D949" s="284" t="s">
        <v>422</v>
      </c>
      <c r="E949" s="896" t="s">
        <v>209</v>
      </c>
      <c r="F949" s="897"/>
      <c r="G949" s="897"/>
      <c r="H949" s="897"/>
      <c r="I949" s="897"/>
      <c r="J949" s="897"/>
      <c r="K949" s="897"/>
      <c r="L949" s="897"/>
      <c r="M949" s="898"/>
      <c r="N949" s="899" t="s">
        <v>213</v>
      </c>
      <c r="O949" s="284" t="s">
        <v>423</v>
      </c>
      <c r="P949" s="896" t="s">
        <v>212</v>
      </c>
      <c r="Q949" s="897"/>
      <c r="R949" s="897"/>
      <c r="S949" s="897"/>
      <c r="T949" s="897"/>
      <c r="U949" s="897"/>
      <c r="V949" s="897"/>
      <c r="W949" s="897"/>
      <c r="X949" s="898"/>
      <c r="Y949" s="889" t="s">
        <v>243</v>
      </c>
      <c r="Z949" s="890"/>
      <c r="AA949" s="890"/>
      <c r="AB949" s="890"/>
      <c r="AC949" s="890"/>
      <c r="AD949" s="890"/>
      <c r="AE949" s="890"/>
      <c r="AF949" s="890"/>
      <c r="AG949" s="890"/>
      <c r="AH949" s="890"/>
      <c r="AI949" s="890"/>
      <c r="AJ949" s="890"/>
      <c r="AK949" s="890"/>
      <c r="AL949" s="890"/>
      <c r="AM949" s="891"/>
    </row>
    <row r="950" spans="1:39" ht="65.25" customHeight="1">
      <c r="B950" s="893"/>
      <c r="C950" s="895"/>
      <c r="D950" s="285">
        <v>2020</v>
      </c>
      <c r="E950" s="285">
        <v>2021</v>
      </c>
      <c r="F950" s="285">
        <v>2022</v>
      </c>
      <c r="G950" s="285">
        <v>2023</v>
      </c>
      <c r="H950" s="285">
        <v>2024</v>
      </c>
      <c r="I950" s="285">
        <v>2025</v>
      </c>
      <c r="J950" s="285">
        <v>2026</v>
      </c>
      <c r="K950" s="285">
        <v>2027</v>
      </c>
      <c r="L950" s="285">
        <v>2028</v>
      </c>
      <c r="M950" s="285">
        <v>2029</v>
      </c>
      <c r="N950" s="900"/>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GS&gt;50kW</v>
      </c>
      <c r="AB950" s="285" t="str">
        <f>'1.  LRAMVA Summary'!G52</f>
        <v>Unmetered Scattered Load</v>
      </c>
      <c r="AC950" s="285" t="str">
        <f>'1.  LRAMVA Summary'!H52</f>
        <v>Streetlighting</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kWh</v>
      </c>
      <c r="AC951" s="291" t="str">
        <f>'1.  LRAMVA Summary'!H53</f>
        <v>kW</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2">Z953</f>
        <v>0</v>
      </c>
      <c r="AA954" s="411">
        <f t="shared" ref="AA954" si="2863">AA953</f>
        <v>0</v>
      </c>
      <c r="AB954" s="411">
        <f t="shared" ref="AB954" si="2864">AB953</f>
        <v>0</v>
      </c>
      <c r="AC954" s="411">
        <f t="shared" ref="AC954" si="2865">AC953</f>
        <v>0</v>
      </c>
      <c r="AD954" s="411">
        <f t="shared" ref="AD954" si="2866">AD953</f>
        <v>0</v>
      </c>
      <c r="AE954" s="411">
        <f t="shared" ref="AE954" si="2867">AE953</f>
        <v>0</v>
      </c>
      <c r="AF954" s="411">
        <f t="shared" ref="AF954" si="2868">AF953</f>
        <v>0</v>
      </c>
      <c r="AG954" s="411">
        <f t="shared" ref="AG954" si="2869">AG953</f>
        <v>0</v>
      </c>
      <c r="AH954" s="411">
        <f t="shared" ref="AH954" si="2870">AH953</f>
        <v>0</v>
      </c>
      <c r="AI954" s="411">
        <f t="shared" ref="AI954" si="2871">AI953</f>
        <v>0</v>
      </c>
      <c r="AJ954" s="411">
        <f t="shared" ref="AJ954" si="2872">AJ953</f>
        <v>0</v>
      </c>
      <c r="AK954" s="411">
        <f t="shared" ref="AK954" si="2873">AK953</f>
        <v>0</v>
      </c>
      <c r="AL954" s="411">
        <f t="shared" ref="AL954" si="2874">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5">Z956</f>
        <v>0</v>
      </c>
      <c r="AA957" s="411">
        <f t="shared" ref="AA957" si="2876">AA956</f>
        <v>0</v>
      </c>
      <c r="AB957" s="411">
        <f t="shared" ref="AB957" si="2877">AB956</f>
        <v>0</v>
      </c>
      <c r="AC957" s="411">
        <f t="shared" ref="AC957" si="2878">AC956</f>
        <v>0</v>
      </c>
      <c r="AD957" s="411">
        <f t="shared" ref="AD957" si="2879">AD956</f>
        <v>0</v>
      </c>
      <c r="AE957" s="411">
        <f t="shared" ref="AE957" si="2880">AE956</f>
        <v>0</v>
      </c>
      <c r="AF957" s="411">
        <f t="shared" ref="AF957" si="2881">AF956</f>
        <v>0</v>
      </c>
      <c r="AG957" s="411">
        <f t="shared" ref="AG957" si="2882">AG956</f>
        <v>0</v>
      </c>
      <c r="AH957" s="411">
        <f t="shared" ref="AH957" si="2883">AH956</f>
        <v>0</v>
      </c>
      <c r="AI957" s="411">
        <f t="shared" ref="AI957" si="2884">AI956</f>
        <v>0</v>
      </c>
      <c r="AJ957" s="411">
        <f t="shared" ref="AJ957" si="2885">AJ956</f>
        <v>0</v>
      </c>
      <c r="AK957" s="411">
        <f t="shared" ref="AK957" si="2886">AK956</f>
        <v>0</v>
      </c>
      <c r="AL957" s="411">
        <f t="shared" ref="AL957" si="2887">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8">Z959</f>
        <v>0</v>
      </c>
      <c r="AA960" s="411">
        <f t="shared" ref="AA960" si="2889">AA959</f>
        <v>0</v>
      </c>
      <c r="AB960" s="411">
        <f t="shared" ref="AB960" si="2890">AB959</f>
        <v>0</v>
      </c>
      <c r="AC960" s="411">
        <f t="shared" ref="AC960" si="2891">AC959</f>
        <v>0</v>
      </c>
      <c r="AD960" s="411">
        <f t="shared" ref="AD960" si="2892">AD959</f>
        <v>0</v>
      </c>
      <c r="AE960" s="411">
        <f t="shared" ref="AE960" si="2893">AE959</f>
        <v>0</v>
      </c>
      <c r="AF960" s="411">
        <f t="shared" ref="AF960" si="2894">AF959</f>
        <v>0</v>
      </c>
      <c r="AG960" s="411">
        <f t="shared" ref="AG960" si="2895">AG959</f>
        <v>0</v>
      </c>
      <c r="AH960" s="411">
        <f t="shared" ref="AH960" si="2896">AH959</f>
        <v>0</v>
      </c>
      <c r="AI960" s="411">
        <f t="shared" ref="AI960" si="2897">AI959</f>
        <v>0</v>
      </c>
      <c r="AJ960" s="411">
        <f t="shared" ref="AJ960" si="2898">AJ959</f>
        <v>0</v>
      </c>
      <c r="AK960" s="411">
        <f t="shared" ref="AK960" si="2899">AK959</f>
        <v>0</v>
      </c>
      <c r="AL960" s="411">
        <f t="shared" ref="AL960" si="2900">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680</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1">Z962</f>
        <v>0</v>
      </c>
      <c r="AA963" s="411">
        <f t="shared" ref="AA963" si="2902">AA962</f>
        <v>0</v>
      </c>
      <c r="AB963" s="411">
        <f t="shared" ref="AB963" si="2903">AB962</f>
        <v>0</v>
      </c>
      <c r="AC963" s="411">
        <f t="shared" ref="AC963" si="2904">AC962</f>
        <v>0</v>
      </c>
      <c r="AD963" s="411">
        <f t="shared" ref="AD963" si="2905">AD962</f>
        <v>0</v>
      </c>
      <c r="AE963" s="411">
        <f t="shared" ref="AE963" si="2906">AE962</f>
        <v>0</v>
      </c>
      <c r="AF963" s="411">
        <f t="shared" ref="AF963" si="2907">AF962</f>
        <v>0</v>
      </c>
      <c r="AG963" s="411">
        <f t="shared" ref="AG963" si="2908">AG962</f>
        <v>0</v>
      </c>
      <c r="AH963" s="411">
        <f t="shared" ref="AH963" si="2909">AH962</f>
        <v>0</v>
      </c>
      <c r="AI963" s="411">
        <f t="shared" ref="AI963" si="2910">AI962</f>
        <v>0</v>
      </c>
      <c r="AJ963" s="411">
        <f t="shared" ref="AJ963" si="2911">AJ962</f>
        <v>0</v>
      </c>
      <c r="AK963" s="411">
        <f t="shared" ref="AK963" si="2912">AK962</f>
        <v>0</v>
      </c>
      <c r="AL963" s="411">
        <f t="shared" ref="AL963" si="2913">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4">Z965</f>
        <v>0</v>
      </c>
      <c r="AA966" s="411">
        <f t="shared" ref="AA966" si="2915">AA965</f>
        <v>0</v>
      </c>
      <c r="AB966" s="411">
        <f t="shared" ref="AB966" si="2916">AB965</f>
        <v>0</v>
      </c>
      <c r="AC966" s="411">
        <f t="shared" ref="AC966" si="2917">AC965</f>
        <v>0</v>
      </c>
      <c r="AD966" s="411">
        <f t="shared" ref="AD966" si="2918">AD965</f>
        <v>0</v>
      </c>
      <c r="AE966" s="411">
        <f t="shared" ref="AE966" si="2919">AE965</f>
        <v>0</v>
      </c>
      <c r="AF966" s="411">
        <f t="shared" ref="AF966" si="2920">AF965</f>
        <v>0</v>
      </c>
      <c r="AG966" s="411">
        <f t="shared" ref="AG966" si="2921">AG965</f>
        <v>0</v>
      </c>
      <c r="AH966" s="411">
        <f t="shared" ref="AH966" si="2922">AH965</f>
        <v>0</v>
      </c>
      <c r="AI966" s="411">
        <f t="shared" ref="AI966" si="2923">AI965</f>
        <v>0</v>
      </c>
      <c r="AJ966" s="411">
        <f t="shared" ref="AJ966" si="2924">AJ965</f>
        <v>0</v>
      </c>
      <c r="AK966" s="411">
        <f t="shared" ref="AK966" si="2925">AK965</f>
        <v>0</v>
      </c>
      <c r="AL966" s="411">
        <f t="shared" ref="AL966" si="2926">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7">Z969</f>
        <v>0</v>
      </c>
      <c r="AA970" s="411">
        <f t="shared" ref="AA970" si="2928">AA969</f>
        <v>0</v>
      </c>
      <c r="AB970" s="411">
        <f t="shared" ref="AB970" si="2929">AB969</f>
        <v>0</v>
      </c>
      <c r="AC970" s="411">
        <f t="shared" ref="AC970" si="2930">AC969</f>
        <v>0</v>
      </c>
      <c r="AD970" s="411">
        <f t="shared" ref="AD970" si="2931">AD969</f>
        <v>0</v>
      </c>
      <c r="AE970" s="411">
        <f t="shared" ref="AE970" si="2932">AE969</f>
        <v>0</v>
      </c>
      <c r="AF970" s="411">
        <f t="shared" ref="AF970" si="2933">AF969</f>
        <v>0</v>
      </c>
      <c r="AG970" s="411">
        <f t="shared" ref="AG970" si="2934">AG969</f>
        <v>0</v>
      </c>
      <c r="AH970" s="411">
        <f t="shared" ref="AH970" si="2935">AH969</f>
        <v>0</v>
      </c>
      <c r="AI970" s="411">
        <f t="shared" ref="AI970" si="2936">AI969</f>
        <v>0</v>
      </c>
      <c r="AJ970" s="411">
        <f t="shared" ref="AJ970" si="2937">AJ969</f>
        <v>0</v>
      </c>
      <c r="AK970" s="411">
        <f t="shared" ref="AK970" si="2938">AK969</f>
        <v>0</v>
      </c>
      <c r="AL970" s="411">
        <f t="shared" ref="AL970" si="2939">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0">Z972</f>
        <v>0</v>
      </c>
      <c r="AA973" s="411">
        <f t="shared" ref="AA973" si="2941">AA972</f>
        <v>0</v>
      </c>
      <c r="AB973" s="411">
        <f t="shared" ref="AB973" si="2942">AB972</f>
        <v>0</v>
      </c>
      <c r="AC973" s="411">
        <f t="shared" ref="AC973" si="2943">AC972</f>
        <v>0</v>
      </c>
      <c r="AD973" s="411">
        <f t="shared" ref="AD973" si="2944">AD972</f>
        <v>0</v>
      </c>
      <c r="AE973" s="411">
        <f t="shared" ref="AE973" si="2945">AE972</f>
        <v>0</v>
      </c>
      <c r="AF973" s="411">
        <f t="shared" ref="AF973" si="2946">AF972</f>
        <v>0</v>
      </c>
      <c r="AG973" s="411">
        <f t="shared" ref="AG973" si="2947">AG972</f>
        <v>0</v>
      </c>
      <c r="AH973" s="411">
        <f t="shared" ref="AH973" si="2948">AH972</f>
        <v>0</v>
      </c>
      <c r="AI973" s="411">
        <f t="shared" ref="AI973" si="2949">AI972</f>
        <v>0</v>
      </c>
      <c r="AJ973" s="411">
        <f t="shared" ref="AJ973" si="2950">AJ972</f>
        <v>0</v>
      </c>
      <c r="AK973" s="411">
        <f t="shared" ref="AK973" si="2951">AK972</f>
        <v>0</v>
      </c>
      <c r="AL973" s="411">
        <f t="shared" ref="AL973" si="2952">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3">Z975</f>
        <v>0</v>
      </c>
      <c r="AA976" s="411">
        <f t="shared" ref="AA976" si="2954">AA975</f>
        <v>0</v>
      </c>
      <c r="AB976" s="411">
        <f t="shared" ref="AB976" si="2955">AB975</f>
        <v>0</v>
      </c>
      <c r="AC976" s="411">
        <f t="shared" ref="AC976" si="2956">AC975</f>
        <v>0</v>
      </c>
      <c r="AD976" s="411">
        <f t="shared" ref="AD976" si="2957">AD975</f>
        <v>0</v>
      </c>
      <c r="AE976" s="411">
        <f t="shared" ref="AE976" si="2958">AE975</f>
        <v>0</v>
      </c>
      <c r="AF976" s="411">
        <f t="shared" ref="AF976" si="2959">AF975</f>
        <v>0</v>
      </c>
      <c r="AG976" s="411">
        <f t="shared" ref="AG976" si="2960">AG975</f>
        <v>0</v>
      </c>
      <c r="AH976" s="411">
        <f t="shared" ref="AH976" si="2961">AH975</f>
        <v>0</v>
      </c>
      <c r="AI976" s="411">
        <f t="shared" ref="AI976" si="2962">AI975</f>
        <v>0</v>
      </c>
      <c r="AJ976" s="411">
        <f t="shared" ref="AJ976" si="2963">AJ975</f>
        <v>0</v>
      </c>
      <c r="AK976" s="411">
        <f t="shared" ref="AK976" si="2964">AK975</f>
        <v>0</v>
      </c>
      <c r="AL976" s="411">
        <f t="shared" ref="AL976" si="2965">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6">Z978</f>
        <v>0</v>
      </c>
      <c r="AA979" s="411">
        <f t="shared" ref="AA979" si="2967">AA978</f>
        <v>0</v>
      </c>
      <c r="AB979" s="411">
        <f t="shared" ref="AB979" si="2968">AB978</f>
        <v>0</v>
      </c>
      <c r="AC979" s="411">
        <f t="shared" ref="AC979" si="2969">AC978</f>
        <v>0</v>
      </c>
      <c r="AD979" s="411">
        <f t="shared" ref="AD979" si="2970">AD978</f>
        <v>0</v>
      </c>
      <c r="AE979" s="411">
        <f t="shared" ref="AE979" si="2971">AE978</f>
        <v>0</v>
      </c>
      <c r="AF979" s="411">
        <f t="shared" ref="AF979" si="2972">AF978</f>
        <v>0</v>
      </c>
      <c r="AG979" s="411">
        <f t="shared" ref="AG979" si="2973">AG978</f>
        <v>0</v>
      </c>
      <c r="AH979" s="411">
        <f t="shared" ref="AH979" si="2974">AH978</f>
        <v>0</v>
      </c>
      <c r="AI979" s="411">
        <f t="shared" ref="AI979" si="2975">AI978</f>
        <v>0</v>
      </c>
      <c r="AJ979" s="411">
        <f t="shared" ref="AJ979" si="2976">AJ978</f>
        <v>0</v>
      </c>
      <c r="AK979" s="411">
        <f t="shared" ref="AK979" si="2977">AK978</f>
        <v>0</v>
      </c>
      <c r="AL979" s="411">
        <f t="shared" ref="AL979" si="2978">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79">Z981</f>
        <v>0</v>
      </c>
      <c r="AA982" s="411">
        <f t="shared" ref="AA982" si="2980">AA981</f>
        <v>0</v>
      </c>
      <c r="AB982" s="411">
        <f t="shared" ref="AB982" si="2981">AB981</f>
        <v>0</v>
      </c>
      <c r="AC982" s="411">
        <f t="shared" ref="AC982" si="2982">AC981</f>
        <v>0</v>
      </c>
      <c r="AD982" s="411">
        <f t="shared" ref="AD982" si="2983">AD981</f>
        <v>0</v>
      </c>
      <c r="AE982" s="411">
        <f t="shared" ref="AE982" si="2984">AE981</f>
        <v>0</v>
      </c>
      <c r="AF982" s="411">
        <f t="shared" ref="AF982" si="2985">AF981</f>
        <v>0</v>
      </c>
      <c r="AG982" s="411">
        <f t="shared" ref="AG982" si="2986">AG981</f>
        <v>0</v>
      </c>
      <c r="AH982" s="411">
        <f t="shared" ref="AH982" si="2987">AH981</f>
        <v>0</v>
      </c>
      <c r="AI982" s="411">
        <f t="shared" ref="AI982" si="2988">AI981</f>
        <v>0</v>
      </c>
      <c r="AJ982" s="411">
        <f t="shared" ref="AJ982" si="2989">AJ981</f>
        <v>0</v>
      </c>
      <c r="AK982" s="411">
        <f t="shared" ref="AK982" si="2990">AK981</f>
        <v>0</v>
      </c>
      <c r="AL982" s="411">
        <f t="shared" ref="AL982" si="2991">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2">Z985</f>
        <v>0</v>
      </c>
      <c r="AA986" s="411">
        <f t="shared" ref="AA986" si="2993">AA985</f>
        <v>0</v>
      </c>
      <c r="AB986" s="411">
        <f t="shared" ref="AB986" si="2994">AB985</f>
        <v>0</v>
      </c>
      <c r="AC986" s="411">
        <f t="shared" ref="AC986" si="2995">AC985</f>
        <v>0</v>
      </c>
      <c r="AD986" s="411">
        <f t="shared" ref="AD986" si="2996">AD985</f>
        <v>0</v>
      </c>
      <c r="AE986" s="411">
        <f t="shared" ref="AE986" si="2997">AE985</f>
        <v>0</v>
      </c>
      <c r="AF986" s="411">
        <f t="shared" ref="AF986" si="2998">AF985</f>
        <v>0</v>
      </c>
      <c r="AG986" s="411">
        <f t="shared" ref="AG986" si="2999">AG985</f>
        <v>0</v>
      </c>
      <c r="AH986" s="411">
        <f t="shared" ref="AH986" si="3000">AH985</f>
        <v>0</v>
      </c>
      <c r="AI986" s="411">
        <f t="shared" ref="AI986" si="3001">AI985</f>
        <v>0</v>
      </c>
      <c r="AJ986" s="411">
        <f t="shared" ref="AJ986" si="3002">AJ985</f>
        <v>0</v>
      </c>
      <c r="AK986" s="411">
        <f t="shared" ref="AK986" si="3003">AK985</f>
        <v>0</v>
      </c>
      <c r="AL986" s="411">
        <f t="shared" ref="AL986" si="3004">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5">Z988</f>
        <v>0</v>
      </c>
      <c r="AA989" s="411">
        <f t="shared" ref="AA989" si="3006">AA988</f>
        <v>0</v>
      </c>
      <c r="AB989" s="411">
        <f t="shared" ref="AB989" si="3007">AB988</f>
        <v>0</v>
      </c>
      <c r="AC989" s="411">
        <f t="shared" ref="AC989" si="3008">AC988</f>
        <v>0</v>
      </c>
      <c r="AD989" s="411">
        <f t="shared" ref="AD989" si="3009">AD988</f>
        <v>0</v>
      </c>
      <c r="AE989" s="411">
        <f t="shared" ref="AE989" si="3010">AE988</f>
        <v>0</v>
      </c>
      <c r="AF989" s="411">
        <f t="shared" ref="AF989" si="3011">AF988</f>
        <v>0</v>
      </c>
      <c r="AG989" s="411">
        <f t="shared" ref="AG989" si="3012">AG988</f>
        <v>0</v>
      </c>
      <c r="AH989" s="411">
        <f t="shared" ref="AH989" si="3013">AH988</f>
        <v>0</v>
      </c>
      <c r="AI989" s="411">
        <f t="shared" ref="AI989" si="3014">AI988</f>
        <v>0</v>
      </c>
      <c r="AJ989" s="411">
        <f t="shared" ref="AJ989" si="3015">AJ988</f>
        <v>0</v>
      </c>
      <c r="AK989" s="411">
        <f t="shared" ref="AK989" si="3016">AK988</f>
        <v>0</v>
      </c>
      <c r="AL989" s="411">
        <f t="shared" ref="AL989" si="3017">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8">Z991</f>
        <v>0</v>
      </c>
      <c r="AA992" s="411">
        <f t="shared" ref="AA992" si="3019">AA991</f>
        <v>0</v>
      </c>
      <c r="AB992" s="411">
        <f t="shared" ref="AB992" si="3020">AB991</f>
        <v>0</v>
      </c>
      <c r="AC992" s="411">
        <f t="shared" ref="AC992" si="3021">AC991</f>
        <v>0</v>
      </c>
      <c r="AD992" s="411">
        <f t="shared" ref="AD992" si="3022">AD991</f>
        <v>0</v>
      </c>
      <c r="AE992" s="411">
        <f t="shared" ref="AE992" si="3023">AE991</f>
        <v>0</v>
      </c>
      <c r="AF992" s="411">
        <f t="shared" ref="AF992" si="3024">AF991</f>
        <v>0</v>
      </c>
      <c r="AG992" s="411">
        <f t="shared" ref="AG992" si="3025">AG991</f>
        <v>0</v>
      </c>
      <c r="AH992" s="411">
        <f t="shared" ref="AH992" si="3026">AH991</f>
        <v>0</v>
      </c>
      <c r="AI992" s="411">
        <f t="shared" ref="AI992" si="3027">AI991</f>
        <v>0</v>
      </c>
      <c r="AJ992" s="411">
        <f t="shared" ref="AJ992" si="3028">AJ991</f>
        <v>0</v>
      </c>
      <c r="AK992" s="411">
        <f t="shared" ref="AK992" si="3029">AK991</f>
        <v>0</v>
      </c>
      <c r="AL992" s="411">
        <f t="shared" ref="AL992" si="3030">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1">Z995</f>
        <v>0</v>
      </c>
      <c r="AA996" s="411">
        <f t="shared" ref="AA996" si="3032">AA995</f>
        <v>0</v>
      </c>
      <c r="AB996" s="411">
        <f t="shared" ref="AB996" si="3033">AB995</f>
        <v>0</v>
      </c>
      <c r="AC996" s="411">
        <f t="shared" ref="AC996" si="3034">AC995</f>
        <v>0</v>
      </c>
      <c r="AD996" s="411">
        <f t="shared" ref="AD996" si="3035">AD995</f>
        <v>0</v>
      </c>
      <c r="AE996" s="411">
        <f t="shared" ref="AE996" si="3036">AE995</f>
        <v>0</v>
      </c>
      <c r="AF996" s="411">
        <f t="shared" ref="AF996" si="3037">AF995</f>
        <v>0</v>
      </c>
      <c r="AG996" s="411">
        <f t="shared" ref="AG996" si="3038">AG995</f>
        <v>0</v>
      </c>
      <c r="AH996" s="411">
        <f t="shared" ref="AH996" si="3039">AH995</f>
        <v>0</v>
      </c>
      <c r="AI996" s="411">
        <f t="shared" ref="AI996" si="3040">AI995</f>
        <v>0</v>
      </c>
      <c r="AJ996" s="411">
        <f t="shared" ref="AJ996" si="3041">AJ995</f>
        <v>0</v>
      </c>
      <c r="AK996" s="411">
        <f t="shared" ref="AK996" si="3042">AK995</f>
        <v>0</v>
      </c>
      <c r="AL996" s="411">
        <f t="shared" ref="AL996" si="3043">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4">AA999</f>
        <v>0</v>
      </c>
      <c r="AB1000" s="411">
        <f t="shared" si="3044"/>
        <v>0</v>
      </c>
      <c r="AC1000" s="411">
        <f t="shared" si="3044"/>
        <v>0</v>
      </c>
      <c r="AD1000" s="411">
        <f>AD999</f>
        <v>0</v>
      </c>
      <c r="AE1000" s="411">
        <f t="shared" si="3044"/>
        <v>0</v>
      </c>
      <c r="AF1000" s="411">
        <f t="shared" si="3044"/>
        <v>0</v>
      </c>
      <c r="AG1000" s="411">
        <f t="shared" si="3044"/>
        <v>0</v>
      </c>
      <c r="AH1000" s="411">
        <f t="shared" si="3044"/>
        <v>0</v>
      </c>
      <c r="AI1000" s="411">
        <f t="shared" si="3044"/>
        <v>0</v>
      </c>
      <c r="AJ1000" s="411">
        <f t="shared" si="3044"/>
        <v>0</v>
      </c>
      <c r="AK1000" s="411">
        <f t="shared" si="3044"/>
        <v>0</v>
      </c>
      <c r="AL1000" s="411">
        <f t="shared" si="3044"/>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5">Z1002</f>
        <v>0</v>
      </c>
      <c r="AA1003" s="411">
        <f t="shared" si="3045"/>
        <v>0</v>
      </c>
      <c r="AB1003" s="411">
        <f t="shared" si="3045"/>
        <v>0</v>
      </c>
      <c r="AC1003" s="411">
        <f t="shared" si="3045"/>
        <v>0</v>
      </c>
      <c r="AD1003" s="411">
        <f t="shared" si="3045"/>
        <v>0</v>
      </c>
      <c r="AE1003" s="411">
        <f t="shared" si="3045"/>
        <v>0</v>
      </c>
      <c r="AF1003" s="411">
        <f t="shared" si="3045"/>
        <v>0</v>
      </c>
      <c r="AG1003" s="411">
        <f t="shared" si="3045"/>
        <v>0</v>
      </c>
      <c r="AH1003" s="411">
        <f t="shared" si="3045"/>
        <v>0</v>
      </c>
      <c r="AI1003" s="411">
        <f t="shared" si="3045"/>
        <v>0</v>
      </c>
      <c r="AJ1003" s="411">
        <f t="shared" si="3045"/>
        <v>0</v>
      </c>
      <c r="AK1003" s="411">
        <f t="shared" si="3045"/>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6">Z1006</f>
        <v>0</v>
      </c>
      <c r="AA1007" s="411">
        <f t="shared" si="3046"/>
        <v>0</v>
      </c>
      <c r="AB1007" s="411">
        <f t="shared" si="3046"/>
        <v>0</v>
      </c>
      <c r="AC1007" s="411">
        <f t="shared" si="3046"/>
        <v>0</v>
      </c>
      <c r="AD1007" s="411">
        <f t="shared" si="3046"/>
        <v>0</v>
      </c>
      <c r="AE1007" s="411">
        <f t="shared" si="3046"/>
        <v>0</v>
      </c>
      <c r="AF1007" s="411">
        <f t="shared" si="3046"/>
        <v>0</v>
      </c>
      <c r="AG1007" s="411">
        <f t="shared" si="3046"/>
        <v>0</v>
      </c>
      <c r="AH1007" s="411">
        <f t="shared" si="3046"/>
        <v>0</v>
      </c>
      <c r="AI1007" s="411">
        <f t="shared" si="3046"/>
        <v>0</v>
      </c>
      <c r="AJ1007" s="411">
        <f t="shared" si="3046"/>
        <v>0</v>
      </c>
      <c r="AK1007" s="411">
        <f t="shared" si="3046"/>
        <v>0</v>
      </c>
      <c r="AL1007" s="411">
        <f t="shared" si="3046"/>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7">Z1009</f>
        <v>0</v>
      </c>
      <c r="AA1010" s="411">
        <f t="shared" si="3047"/>
        <v>0</v>
      </c>
      <c r="AB1010" s="411">
        <f t="shared" si="3047"/>
        <v>0</v>
      </c>
      <c r="AC1010" s="411">
        <f t="shared" si="3047"/>
        <v>0</v>
      </c>
      <c r="AD1010" s="411">
        <f t="shared" si="3047"/>
        <v>0</v>
      </c>
      <c r="AE1010" s="411">
        <f t="shared" si="3047"/>
        <v>0</v>
      </c>
      <c r="AF1010" s="411">
        <f t="shared" si="3047"/>
        <v>0</v>
      </c>
      <c r="AG1010" s="411">
        <f t="shared" si="3047"/>
        <v>0</v>
      </c>
      <c r="AH1010" s="411">
        <f t="shared" si="3047"/>
        <v>0</v>
      </c>
      <c r="AI1010" s="411">
        <f t="shared" si="3047"/>
        <v>0</v>
      </c>
      <c r="AJ1010" s="411">
        <f t="shared" si="3047"/>
        <v>0</v>
      </c>
      <c r="AK1010" s="411">
        <f t="shared" si="3047"/>
        <v>0</v>
      </c>
      <c r="AL1010" s="411">
        <f t="shared" si="3047"/>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8">Z1012</f>
        <v>0</v>
      </c>
      <c r="AA1013" s="411">
        <f t="shared" si="3048"/>
        <v>0</v>
      </c>
      <c r="AB1013" s="411">
        <f t="shared" si="3048"/>
        <v>0</v>
      </c>
      <c r="AC1013" s="411">
        <f t="shared" si="3048"/>
        <v>0</v>
      </c>
      <c r="AD1013" s="411">
        <f t="shared" si="3048"/>
        <v>0</v>
      </c>
      <c r="AE1013" s="411">
        <f t="shared" si="3048"/>
        <v>0</v>
      </c>
      <c r="AF1013" s="411">
        <f t="shared" si="3048"/>
        <v>0</v>
      </c>
      <c r="AG1013" s="411">
        <f t="shared" si="3048"/>
        <v>0</v>
      </c>
      <c r="AH1013" s="411">
        <f t="shared" si="3048"/>
        <v>0</v>
      </c>
      <c r="AI1013" s="411">
        <f t="shared" si="3048"/>
        <v>0</v>
      </c>
      <c r="AJ1013" s="411">
        <f t="shared" si="3048"/>
        <v>0</v>
      </c>
      <c r="AK1013" s="411">
        <f t="shared" si="3048"/>
        <v>0</v>
      </c>
      <c r="AL1013" s="411">
        <f t="shared" si="3048"/>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49">Y1015</f>
        <v>0</v>
      </c>
      <c r="Z1016" s="411">
        <f t="shared" si="3049"/>
        <v>0</v>
      </c>
      <c r="AA1016" s="411">
        <f t="shared" si="3049"/>
        <v>0</v>
      </c>
      <c r="AB1016" s="411">
        <f t="shared" si="3049"/>
        <v>0</v>
      </c>
      <c r="AC1016" s="411">
        <f t="shared" si="3049"/>
        <v>0</v>
      </c>
      <c r="AD1016" s="411">
        <f t="shared" si="3049"/>
        <v>0</v>
      </c>
      <c r="AE1016" s="411">
        <f t="shared" si="3049"/>
        <v>0</v>
      </c>
      <c r="AF1016" s="411">
        <f t="shared" si="3049"/>
        <v>0</v>
      </c>
      <c r="AG1016" s="411">
        <f t="shared" si="3049"/>
        <v>0</v>
      </c>
      <c r="AH1016" s="411">
        <f t="shared" si="3049"/>
        <v>0</v>
      </c>
      <c r="AI1016" s="411">
        <f t="shared" si="3049"/>
        <v>0</v>
      </c>
      <c r="AJ1016" s="411">
        <f t="shared" si="3049"/>
        <v>0</v>
      </c>
      <c r="AK1016" s="411">
        <f t="shared" si="3049"/>
        <v>0</v>
      </c>
      <c r="AL1016" s="411">
        <f t="shared" si="3049"/>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0">Z1020</f>
        <v>0</v>
      </c>
      <c r="AA1021" s="411">
        <f t="shared" ref="AA1021" si="3051">AA1020</f>
        <v>0</v>
      </c>
      <c r="AB1021" s="411">
        <f t="shared" ref="AB1021" si="3052">AB1020</f>
        <v>0</v>
      </c>
      <c r="AC1021" s="411">
        <f t="shared" ref="AC1021" si="3053">AC1020</f>
        <v>0</v>
      </c>
      <c r="AD1021" s="411">
        <f t="shared" ref="AD1021" si="3054">AD1020</f>
        <v>0</v>
      </c>
      <c r="AE1021" s="411">
        <f t="shared" ref="AE1021" si="3055">AE1020</f>
        <v>0</v>
      </c>
      <c r="AF1021" s="411">
        <f t="shared" ref="AF1021" si="3056">AF1020</f>
        <v>0</v>
      </c>
      <c r="AG1021" s="411">
        <f t="shared" ref="AG1021" si="3057">AG1020</f>
        <v>0</v>
      </c>
      <c r="AH1021" s="411">
        <f t="shared" ref="AH1021" si="3058">AH1020</f>
        <v>0</v>
      </c>
      <c r="AI1021" s="411">
        <f t="shared" ref="AI1021" si="3059">AI1020</f>
        <v>0</v>
      </c>
      <c r="AJ1021" s="411">
        <f t="shared" ref="AJ1021" si="3060">AJ1020</f>
        <v>0</v>
      </c>
      <c r="AK1021" s="411">
        <f t="shared" ref="AK1021" si="3061">AK1020</f>
        <v>0</v>
      </c>
      <c r="AL1021" s="411">
        <f t="shared" ref="AL1021" si="3062">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3">Z1023</f>
        <v>0</v>
      </c>
      <c r="AA1024" s="411">
        <f t="shared" ref="AA1024" si="3064">AA1023</f>
        <v>0</v>
      </c>
      <c r="AB1024" s="411">
        <f t="shared" ref="AB1024" si="3065">AB1023</f>
        <v>0</v>
      </c>
      <c r="AC1024" s="411">
        <f t="shared" ref="AC1024" si="3066">AC1023</f>
        <v>0</v>
      </c>
      <c r="AD1024" s="411">
        <f t="shared" ref="AD1024" si="3067">AD1023</f>
        <v>0</v>
      </c>
      <c r="AE1024" s="411">
        <f t="shared" ref="AE1024" si="3068">AE1023</f>
        <v>0</v>
      </c>
      <c r="AF1024" s="411">
        <f t="shared" ref="AF1024" si="3069">AF1023</f>
        <v>0</v>
      </c>
      <c r="AG1024" s="411">
        <f t="shared" ref="AG1024" si="3070">AG1023</f>
        <v>0</v>
      </c>
      <c r="AH1024" s="411">
        <f t="shared" ref="AH1024" si="3071">AH1023</f>
        <v>0</v>
      </c>
      <c r="AI1024" s="411">
        <f t="shared" ref="AI1024" si="3072">AI1023</f>
        <v>0</v>
      </c>
      <c r="AJ1024" s="411">
        <f t="shared" ref="AJ1024" si="3073">AJ1023</f>
        <v>0</v>
      </c>
      <c r="AK1024" s="411">
        <f t="shared" ref="AK1024" si="3074">AK1023</f>
        <v>0</v>
      </c>
      <c r="AL1024" s="411">
        <f t="shared" ref="AL1024" si="3075">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6">Z1026</f>
        <v>0</v>
      </c>
      <c r="AA1027" s="411">
        <f t="shared" ref="AA1027" si="3077">AA1026</f>
        <v>0</v>
      </c>
      <c r="AB1027" s="411">
        <f t="shared" ref="AB1027" si="3078">AB1026</f>
        <v>0</v>
      </c>
      <c r="AC1027" s="411">
        <f t="shared" ref="AC1027" si="3079">AC1026</f>
        <v>0</v>
      </c>
      <c r="AD1027" s="411">
        <f t="shared" ref="AD1027" si="3080">AD1026</f>
        <v>0</v>
      </c>
      <c r="AE1027" s="411">
        <f t="shared" ref="AE1027" si="3081">AE1026</f>
        <v>0</v>
      </c>
      <c r="AF1027" s="411">
        <f t="shared" ref="AF1027" si="3082">AF1026</f>
        <v>0</v>
      </c>
      <c r="AG1027" s="411">
        <f t="shared" ref="AG1027" si="3083">AG1026</f>
        <v>0</v>
      </c>
      <c r="AH1027" s="411">
        <f t="shared" ref="AH1027" si="3084">AH1026</f>
        <v>0</v>
      </c>
      <c r="AI1027" s="411">
        <f t="shared" ref="AI1027" si="3085">AI1026</f>
        <v>0</v>
      </c>
      <c r="AJ1027" s="411">
        <f t="shared" ref="AJ1027" si="3086">AJ1026</f>
        <v>0</v>
      </c>
      <c r="AK1027" s="411">
        <f t="shared" ref="AK1027" si="3087">AK1026</f>
        <v>0</v>
      </c>
      <c r="AL1027" s="411">
        <f t="shared" ref="AL1027" si="3088">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9">Z1029</f>
        <v>0</v>
      </c>
      <c r="AA1030" s="411">
        <f t="shared" ref="AA1030" si="3090">AA1029</f>
        <v>0</v>
      </c>
      <c r="AB1030" s="411">
        <f t="shared" ref="AB1030" si="3091">AB1029</f>
        <v>0</v>
      </c>
      <c r="AC1030" s="411">
        <f t="shared" ref="AC1030" si="3092">AC1029</f>
        <v>0</v>
      </c>
      <c r="AD1030" s="411">
        <f t="shared" ref="AD1030" si="3093">AD1029</f>
        <v>0</v>
      </c>
      <c r="AE1030" s="411">
        <f t="shared" ref="AE1030" si="3094">AE1029</f>
        <v>0</v>
      </c>
      <c r="AF1030" s="411">
        <f t="shared" ref="AF1030" si="3095">AF1029</f>
        <v>0</v>
      </c>
      <c r="AG1030" s="411">
        <f t="shared" ref="AG1030" si="3096">AG1029</f>
        <v>0</v>
      </c>
      <c r="AH1030" s="411">
        <f t="shared" ref="AH1030" si="3097">AH1029</f>
        <v>0</v>
      </c>
      <c r="AI1030" s="411">
        <f t="shared" ref="AI1030" si="3098">AI1029</f>
        <v>0</v>
      </c>
      <c r="AJ1030" s="411">
        <f t="shared" ref="AJ1030" si="3099">AJ1029</f>
        <v>0</v>
      </c>
      <c r="AK1030" s="411">
        <f t="shared" ref="AK1030" si="3100">AK1029</f>
        <v>0</v>
      </c>
      <c r="AL1030" s="411">
        <f t="shared" ref="AL1030" si="3101">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2">Z1033</f>
        <v>0</v>
      </c>
      <c r="AA1034" s="411">
        <f t="shared" ref="AA1034" si="3103">AA1033</f>
        <v>0</v>
      </c>
      <c r="AB1034" s="411">
        <f t="shared" ref="AB1034" si="3104">AB1033</f>
        <v>0</v>
      </c>
      <c r="AC1034" s="411">
        <f t="shared" ref="AC1034" si="3105">AC1033</f>
        <v>0</v>
      </c>
      <c r="AD1034" s="411">
        <f t="shared" ref="AD1034" si="3106">AD1033</f>
        <v>0</v>
      </c>
      <c r="AE1034" s="411">
        <f t="shared" ref="AE1034" si="3107">AE1033</f>
        <v>0</v>
      </c>
      <c r="AF1034" s="411">
        <f t="shared" ref="AF1034" si="3108">AF1033</f>
        <v>0</v>
      </c>
      <c r="AG1034" s="411">
        <f t="shared" ref="AG1034" si="3109">AG1033</f>
        <v>0</v>
      </c>
      <c r="AH1034" s="411">
        <f t="shared" ref="AH1034" si="3110">AH1033</f>
        <v>0</v>
      </c>
      <c r="AI1034" s="411">
        <f t="shared" ref="AI1034" si="3111">AI1033</f>
        <v>0</v>
      </c>
      <c r="AJ1034" s="411">
        <f t="shared" ref="AJ1034" si="3112">AJ1033</f>
        <v>0</v>
      </c>
      <c r="AK1034" s="411">
        <f t="shared" ref="AK1034" si="3113">AK1033</f>
        <v>0</v>
      </c>
      <c r="AL1034" s="411">
        <f t="shared" ref="AL1034" si="3114">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5">Z1036</f>
        <v>0</v>
      </c>
      <c r="AA1037" s="411">
        <f t="shared" ref="AA1037" si="3116">AA1036</f>
        <v>0</v>
      </c>
      <c r="AB1037" s="411">
        <f t="shared" ref="AB1037" si="3117">AB1036</f>
        <v>0</v>
      </c>
      <c r="AC1037" s="411">
        <f t="shared" ref="AC1037" si="3118">AC1036</f>
        <v>0</v>
      </c>
      <c r="AD1037" s="411">
        <f t="shared" ref="AD1037" si="3119">AD1036</f>
        <v>0</v>
      </c>
      <c r="AE1037" s="411">
        <f t="shared" ref="AE1037" si="3120">AE1036</f>
        <v>0</v>
      </c>
      <c r="AF1037" s="411">
        <f t="shared" ref="AF1037" si="3121">AF1036</f>
        <v>0</v>
      </c>
      <c r="AG1037" s="411">
        <f t="shared" ref="AG1037" si="3122">AG1036</f>
        <v>0</v>
      </c>
      <c r="AH1037" s="411">
        <f t="shared" ref="AH1037" si="3123">AH1036</f>
        <v>0</v>
      </c>
      <c r="AI1037" s="411">
        <f t="shared" ref="AI1037" si="3124">AI1036</f>
        <v>0</v>
      </c>
      <c r="AJ1037" s="411">
        <f t="shared" ref="AJ1037" si="3125">AJ1036</f>
        <v>0</v>
      </c>
      <c r="AK1037" s="411">
        <f t="shared" ref="AK1037" si="3126">AK1036</f>
        <v>0</v>
      </c>
      <c r="AL1037" s="411">
        <f t="shared" ref="AL1037" si="3127">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8">Z1039</f>
        <v>0</v>
      </c>
      <c r="AA1040" s="411">
        <f t="shared" ref="AA1040" si="3129">AA1039</f>
        <v>0</v>
      </c>
      <c r="AB1040" s="411">
        <f t="shared" ref="AB1040" si="3130">AB1039</f>
        <v>0</v>
      </c>
      <c r="AC1040" s="411">
        <f t="shared" ref="AC1040" si="3131">AC1039</f>
        <v>0</v>
      </c>
      <c r="AD1040" s="411">
        <f t="shared" ref="AD1040" si="3132">AD1039</f>
        <v>0</v>
      </c>
      <c r="AE1040" s="411">
        <f t="shared" ref="AE1040" si="3133">AE1039</f>
        <v>0</v>
      </c>
      <c r="AF1040" s="411">
        <f t="shared" ref="AF1040" si="3134">AF1039</f>
        <v>0</v>
      </c>
      <c r="AG1040" s="411">
        <f t="shared" ref="AG1040" si="3135">AG1039</f>
        <v>0</v>
      </c>
      <c r="AH1040" s="411">
        <f t="shared" ref="AH1040" si="3136">AH1039</f>
        <v>0</v>
      </c>
      <c r="AI1040" s="411">
        <f t="shared" ref="AI1040" si="3137">AI1039</f>
        <v>0</v>
      </c>
      <c r="AJ1040" s="411">
        <f t="shared" ref="AJ1040" si="3138">AJ1039</f>
        <v>0</v>
      </c>
      <c r="AK1040" s="411">
        <f t="shared" ref="AK1040" si="3139">AK1039</f>
        <v>0</v>
      </c>
      <c r="AL1040" s="411">
        <f t="shared" ref="AL1040" si="3140">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1">AA1042</f>
        <v>0</v>
      </c>
      <c r="AB1043" s="411">
        <f t="shared" ref="AB1043" si="3142">AB1042</f>
        <v>0</v>
      </c>
      <c r="AC1043" s="411">
        <f t="shared" ref="AC1043" si="3143">AC1042</f>
        <v>0</v>
      </c>
      <c r="AD1043" s="411">
        <f t="shared" ref="AD1043" si="3144">AD1042</f>
        <v>0</v>
      </c>
      <c r="AE1043" s="411">
        <f>AE1042</f>
        <v>0</v>
      </c>
      <c r="AF1043" s="411">
        <f t="shared" ref="AF1043" si="3145">AF1042</f>
        <v>0</v>
      </c>
      <c r="AG1043" s="411">
        <f t="shared" ref="AG1043" si="3146">AG1042</f>
        <v>0</v>
      </c>
      <c r="AH1043" s="411">
        <f t="shared" ref="AH1043" si="3147">AH1042</f>
        <v>0</v>
      </c>
      <c r="AI1043" s="411">
        <f t="shared" ref="AI1043" si="3148">AI1042</f>
        <v>0</v>
      </c>
      <c r="AJ1043" s="411">
        <f t="shared" ref="AJ1043" si="3149">AJ1042</f>
        <v>0</v>
      </c>
      <c r="AK1043" s="411">
        <f t="shared" ref="AK1043" si="3150">AK1042</f>
        <v>0</v>
      </c>
      <c r="AL1043" s="411">
        <f t="shared" ref="AL1043" si="3151">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2">Z1045</f>
        <v>0</v>
      </c>
      <c r="AA1046" s="411">
        <f t="shared" ref="AA1046" si="3153">AA1045</f>
        <v>0</v>
      </c>
      <c r="AB1046" s="411">
        <f t="shared" ref="AB1046" si="3154">AB1045</f>
        <v>0</v>
      </c>
      <c r="AC1046" s="411">
        <f t="shared" ref="AC1046" si="3155">AC1045</f>
        <v>0</v>
      </c>
      <c r="AD1046" s="411">
        <f t="shared" ref="AD1046" si="3156">AD1045</f>
        <v>0</v>
      </c>
      <c r="AE1046" s="411">
        <f t="shared" ref="AE1046" si="3157">AE1045</f>
        <v>0</v>
      </c>
      <c r="AF1046" s="411">
        <f t="shared" ref="AF1046" si="3158">AF1045</f>
        <v>0</v>
      </c>
      <c r="AG1046" s="411">
        <f t="shared" ref="AG1046" si="3159">AG1045</f>
        <v>0</v>
      </c>
      <c r="AH1046" s="411">
        <f t="shared" ref="AH1046" si="3160">AH1045</f>
        <v>0</v>
      </c>
      <c r="AI1046" s="411">
        <f t="shared" ref="AI1046" si="3161">AI1045</f>
        <v>0</v>
      </c>
      <c r="AJ1046" s="411">
        <f t="shared" ref="AJ1046" si="3162">AJ1045</f>
        <v>0</v>
      </c>
      <c r="AK1046" s="411">
        <f t="shared" ref="AK1046" si="3163">AK1045</f>
        <v>0</v>
      </c>
      <c r="AL1046" s="411">
        <f t="shared" ref="AL1046" si="3164">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5">Z1048</f>
        <v>0</v>
      </c>
      <c r="AA1049" s="411">
        <f t="shared" ref="AA1049" si="3166">AA1048</f>
        <v>0</v>
      </c>
      <c r="AB1049" s="411">
        <f t="shared" ref="AB1049" si="3167">AB1048</f>
        <v>0</v>
      </c>
      <c r="AC1049" s="411">
        <f t="shared" ref="AC1049" si="3168">AC1048</f>
        <v>0</v>
      </c>
      <c r="AD1049" s="411">
        <f t="shared" ref="AD1049" si="3169">AD1048</f>
        <v>0</v>
      </c>
      <c r="AE1049" s="411">
        <f t="shared" ref="AE1049" si="3170">AE1048</f>
        <v>0</v>
      </c>
      <c r="AF1049" s="411">
        <f t="shared" ref="AF1049" si="3171">AF1048</f>
        <v>0</v>
      </c>
      <c r="AG1049" s="411">
        <f t="shared" ref="AG1049" si="3172">AG1048</f>
        <v>0</v>
      </c>
      <c r="AH1049" s="411">
        <f t="shared" ref="AH1049" si="3173">AH1048</f>
        <v>0</v>
      </c>
      <c r="AI1049" s="411">
        <f t="shared" ref="AI1049" si="3174">AI1048</f>
        <v>0</v>
      </c>
      <c r="AJ1049" s="411">
        <f t="shared" ref="AJ1049" si="3175">AJ1048</f>
        <v>0</v>
      </c>
      <c r="AK1049" s="411">
        <f t="shared" ref="AK1049" si="3176">AK1048</f>
        <v>0</v>
      </c>
      <c r="AL1049" s="411">
        <f t="shared" ref="AL1049" si="3177">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8">Z1051</f>
        <v>0</v>
      </c>
      <c r="AA1052" s="411">
        <f t="shared" ref="AA1052" si="3179">AA1051</f>
        <v>0</v>
      </c>
      <c r="AB1052" s="411">
        <f t="shared" ref="AB1052" si="3180">AB1051</f>
        <v>0</v>
      </c>
      <c r="AC1052" s="411">
        <f t="shared" ref="AC1052" si="3181">AC1051</f>
        <v>0</v>
      </c>
      <c r="AD1052" s="411">
        <f t="shared" ref="AD1052" si="3182">AD1051</f>
        <v>0</v>
      </c>
      <c r="AE1052" s="411">
        <f t="shared" ref="AE1052" si="3183">AE1051</f>
        <v>0</v>
      </c>
      <c r="AF1052" s="411">
        <f t="shared" ref="AF1052" si="3184">AF1051</f>
        <v>0</v>
      </c>
      <c r="AG1052" s="411">
        <f t="shared" ref="AG1052" si="3185">AG1051</f>
        <v>0</v>
      </c>
      <c r="AH1052" s="411">
        <f t="shared" ref="AH1052" si="3186">AH1051</f>
        <v>0</v>
      </c>
      <c r="AI1052" s="411">
        <f t="shared" ref="AI1052" si="3187">AI1051</f>
        <v>0</v>
      </c>
      <c r="AJ1052" s="411">
        <f t="shared" ref="AJ1052" si="3188">AJ1051</f>
        <v>0</v>
      </c>
      <c r="AK1052" s="411">
        <f t="shared" ref="AK1052" si="3189">AK1051</f>
        <v>0</v>
      </c>
      <c r="AL1052" s="411">
        <f t="shared" ref="AL1052" si="3190">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1">Z1054</f>
        <v>0</v>
      </c>
      <c r="AA1055" s="411">
        <f t="shared" ref="AA1055" si="3192">AA1054</f>
        <v>0</v>
      </c>
      <c r="AB1055" s="411">
        <f t="shared" ref="AB1055" si="3193">AB1054</f>
        <v>0</v>
      </c>
      <c r="AC1055" s="411">
        <f t="shared" ref="AC1055" si="3194">AC1054</f>
        <v>0</v>
      </c>
      <c r="AD1055" s="411">
        <f t="shared" ref="AD1055" si="3195">AD1054</f>
        <v>0</v>
      </c>
      <c r="AE1055" s="411">
        <f t="shared" ref="AE1055" si="3196">AE1054</f>
        <v>0</v>
      </c>
      <c r="AF1055" s="411">
        <f t="shared" ref="AF1055" si="3197">AF1054</f>
        <v>0</v>
      </c>
      <c r="AG1055" s="411">
        <f t="shared" ref="AG1055" si="3198">AG1054</f>
        <v>0</v>
      </c>
      <c r="AH1055" s="411">
        <f t="shared" ref="AH1055" si="3199">AH1054</f>
        <v>0</v>
      </c>
      <c r="AI1055" s="411">
        <f t="shared" ref="AI1055" si="3200">AI1054</f>
        <v>0</v>
      </c>
      <c r="AJ1055" s="411">
        <f t="shared" ref="AJ1055" si="3201">AJ1054</f>
        <v>0</v>
      </c>
      <c r="AK1055" s="411">
        <f t="shared" ref="AK1055" si="3202">AK1054</f>
        <v>0</v>
      </c>
      <c r="AL1055" s="411">
        <f t="shared" ref="AL1055" si="3203">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4">Z1058</f>
        <v>0</v>
      </c>
      <c r="AA1059" s="411">
        <f t="shared" ref="AA1059" si="3205">AA1058</f>
        <v>0</v>
      </c>
      <c r="AB1059" s="411">
        <f t="shared" ref="AB1059" si="3206">AB1058</f>
        <v>0</v>
      </c>
      <c r="AC1059" s="411">
        <f t="shared" ref="AC1059" si="3207">AC1058</f>
        <v>0</v>
      </c>
      <c r="AD1059" s="411">
        <f t="shared" ref="AD1059" si="3208">AD1058</f>
        <v>0</v>
      </c>
      <c r="AE1059" s="411">
        <f t="shared" ref="AE1059" si="3209">AE1058</f>
        <v>0</v>
      </c>
      <c r="AF1059" s="411">
        <f t="shared" ref="AF1059" si="3210">AF1058</f>
        <v>0</v>
      </c>
      <c r="AG1059" s="411">
        <f t="shared" ref="AG1059" si="3211">AG1058</f>
        <v>0</v>
      </c>
      <c r="AH1059" s="411">
        <f t="shared" ref="AH1059" si="3212">AH1058</f>
        <v>0</v>
      </c>
      <c r="AI1059" s="411">
        <f t="shared" ref="AI1059" si="3213">AI1058</f>
        <v>0</v>
      </c>
      <c r="AJ1059" s="411">
        <f t="shared" ref="AJ1059" si="3214">AJ1058</f>
        <v>0</v>
      </c>
      <c r="AK1059" s="411">
        <f t="shared" ref="AK1059" si="3215">AK1058</f>
        <v>0</v>
      </c>
      <c r="AL1059" s="411">
        <f t="shared" ref="AL1059" si="3216">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7">Z1061</f>
        <v>0</v>
      </c>
      <c r="AA1062" s="411">
        <f t="shared" ref="AA1062" si="3218">AA1061</f>
        <v>0</v>
      </c>
      <c r="AB1062" s="411">
        <f t="shared" ref="AB1062" si="3219">AB1061</f>
        <v>0</v>
      </c>
      <c r="AC1062" s="411">
        <f t="shared" ref="AC1062" si="3220">AC1061</f>
        <v>0</v>
      </c>
      <c r="AD1062" s="411">
        <f t="shared" ref="AD1062" si="3221">AD1061</f>
        <v>0</v>
      </c>
      <c r="AE1062" s="411">
        <f t="shared" ref="AE1062" si="3222">AE1061</f>
        <v>0</v>
      </c>
      <c r="AF1062" s="411">
        <f t="shared" ref="AF1062" si="3223">AF1061</f>
        <v>0</v>
      </c>
      <c r="AG1062" s="411">
        <f t="shared" ref="AG1062" si="3224">AG1061</f>
        <v>0</v>
      </c>
      <c r="AH1062" s="411">
        <f t="shared" ref="AH1062" si="3225">AH1061</f>
        <v>0</v>
      </c>
      <c r="AI1062" s="411">
        <f t="shared" ref="AI1062" si="3226">AI1061</f>
        <v>0</v>
      </c>
      <c r="AJ1062" s="411">
        <f t="shared" ref="AJ1062" si="3227">AJ1061</f>
        <v>0</v>
      </c>
      <c r="AK1062" s="411">
        <f t="shared" ref="AK1062" si="3228">AK1061</f>
        <v>0</v>
      </c>
      <c r="AL1062" s="411">
        <f t="shared" ref="AL1062" si="3229">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0">Z1064</f>
        <v>0</v>
      </c>
      <c r="AA1065" s="411">
        <f t="shared" ref="AA1065" si="3231">AA1064</f>
        <v>0</v>
      </c>
      <c r="AB1065" s="411">
        <f t="shared" ref="AB1065" si="3232">AB1064</f>
        <v>0</v>
      </c>
      <c r="AC1065" s="411">
        <f t="shared" ref="AC1065" si="3233">AC1064</f>
        <v>0</v>
      </c>
      <c r="AD1065" s="411">
        <f t="shared" ref="AD1065" si="3234">AD1064</f>
        <v>0</v>
      </c>
      <c r="AE1065" s="411">
        <f t="shared" ref="AE1065" si="3235">AE1064</f>
        <v>0</v>
      </c>
      <c r="AF1065" s="411">
        <f t="shared" ref="AF1065" si="3236">AF1064</f>
        <v>0</v>
      </c>
      <c r="AG1065" s="411">
        <f t="shared" ref="AG1065" si="3237">AG1064</f>
        <v>0</v>
      </c>
      <c r="AH1065" s="411">
        <f t="shared" ref="AH1065" si="3238">AH1064</f>
        <v>0</v>
      </c>
      <c r="AI1065" s="411">
        <f t="shared" ref="AI1065" si="3239">AI1064</f>
        <v>0</v>
      </c>
      <c r="AJ1065" s="411">
        <f t="shared" ref="AJ1065" si="3240">AJ1064</f>
        <v>0</v>
      </c>
      <c r="AK1065" s="411">
        <f t="shared" ref="AK1065" si="3241">AK1064</f>
        <v>0</v>
      </c>
      <c r="AL1065" s="411">
        <f t="shared" ref="AL1065" si="3242">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3">Z1068</f>
        <v>0</v>
      </c>
      <c r="AA1069" s="411">
        <f t="shared" ref="AA1069" si="3244">AA1068</f>
        <v>0</v>
      </c>
      <c r="AB1069" s="411">
        <f t="shared" ref="AB1069" si="3245">AB1068</f>
        <v>0</v>
      </c>
      <c r="AC1069" s="411">
        <f t="shared" ref="AC1069" si="3246">AC1068</f>
        <v>0</v>
      </c>
      <c r="AD1069" s="411">
        <f t="shared" ref="AD1069" si="3247">AD1068</f>
        <v>0</v>
      </c>
      <c r="AE1069" s="411">
        <f t="shared" ref="AE1069" si="3248">AE1068</f>
        <v>0</v>
      </c>
      <c r="AF1069" s="411">
        <f t="shared" ref="AF1069" si="3249">AF1068</f>
        <v>0</v>
      </c>
      <c r="AG1069" s="411">
        <f t="shared" ref="AG1069" si="3250">AG1068</f>
        <v>0</v>
      </c>
      <c r="AH1069" s="411">
        <f t="shared" ref="AH1069" si="3251">AH1068</f>
        <v>0</v>
      </c>
      <c r="AI1069" s="411">
        <f t="shared" ref="AI1069" si="3252">AI1068</f>
        <v>0</v>
      </c>
      <c r="AJ1069" s="411">
        <f t="shared" ref="AJ1069" si="3253">AJ1068</f>
        <v>0</v>
      </c>
      <c r="AK1069" s="411">
        <f t="shared" ref="AK1069" si="3254">AK1068</f>
        <v>0</v>
      </c>
      <c r="AL1069" s="411">
        <f t="shared" ref="AL1069" si="3255">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6">Z1071</f>
        <v>0</v>
      </c>
      <c r="AA1072" s="411">
        <f t="shared" ref="AA1072" si="3257">AA1071</f>
        <v>0</v>
      </c>
      <c r="AB1072" s="411">
        <f t="shared" ref="AB1072" si="3258">AB1071</f>
        <v>0</v>
      </c>
      <c r="AC1072" s="411">
        <f t="shared" ref="AC1072" si="3259">AC1071</f>
        <v>0</v>
      </c>
      <c r="AD1072" s="411">
        <f t="shared" ref="AD1072" si="3260">AD1071</f>
        <v>0</v>
      </c>
      <c r="AE1072" s="411">
        <f t="shared" ref="AE1072" si="3261">AE1071</f>
        <v>0</v>
      </c>
      <c r="AF1072" s="411">
        <f t="shared" ref="AF1072" si="3262">AF1071</f>
        <v>0</v>
      </c>
      <c r="AG1072" s="411">
        <f t="shared" ref="AG1072" si="3263">AG1071</f>
        <v>0</v>
      </c>
      <c r="AH1072" s="411">
        <f t="shared" ref="AH1072" si="3264">AH1071</f>
        <v>0</v>
      </c>
      <c r="AI1072" s="411">
        <f t="shared" ref="AI1072" si="3265">AI1071</f>
        <v>0</v>
      </c>
      <c r="AJ1072" s="411">
        <f t="shared" ref="AJ1072" si="3266">AJ1071</f>
        <v>0</v>
      </c>
      <c r="AK1072" s="411">
        <f t="shared" ref="AK1072" si="3267">AK1071</f>
        <v>0</v>
      </c>
      <c r="AL1072" s="411">
        <f t="shared" ref="AL1072" si="3268">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9">Z1074</f>
        <v>0</v>
      </c>
      <c r="AA1075" s="411">
        <f t="shared" ref="AA1075" si="3270">AA1074</f>
        <v>0</v>
      </c>
      <c r="AB1075" s="411">
        <f t="shared" ref="AB1075" si="3271">AB1074</f>
        <v>0</v>
      </c>
      <c r="AC1075" s="411">
        <f t="shared" ref="AC1075" si="3272">AC1074</f>
        <v>0</v>
      </c>
      <c r="AD1075" s="411">
        <f t="shared" ref="AD1075" si="3273">AD1074</f>
        <v>0</v>
      </c>
      <c r="AE1075" s="411">
        <f t="shared" ref="AE1075" si="3274">AE1074</f>
        <v>0</v>
      </c>
      <c r="AF1075" s="411">
        <f t="shared" ref="AF1075" si="3275">AF1074</f>
        <v>0</v>
      </c>
      <c r="AG1075" s="411">
        <f t="shared" ref="AG1075" si="3276">AG1074</f>
        <v>0</v>
      </c>
      <c r="AH1075" s="411">
        <f t="shared" ref="AH1075" si="3277">AH1074</f>
        <v>0</v>
      </c>
      <c r="AI1075" s="411">
        <f t="shared" ref="AI1075" si="3278">AI1074</f>
        <v>0</v>
      </c>
      <c r="AJ1075" s="411">
        <f t="shared" ref="AJ1075" si="3279">AJ1074</f>
        <v>0</v>
      </c>
      <c r="AK1075" s="411">
        <f t="shared" ref="AK1075" si="3280">AK1074</f>
        <v>0</v>
      </c>
      <c r="AL1075" s="411">
        <f t="shared" ref="AL1075" si="3281">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2">Z1077</f>
        <v>0</v>
      </c>
      <c r="AA1078" s="411">
        <f t="shared" ref="AA1078" si="3283">AA1077</f>
        <v>0</v>
      </c>
      <c r="AB1078" s="411">
        <f t="shared" ref="AB1078" si="3284">AB1077</f>
        <v>0</v>
      </c>
      <c r="AC1078" s="411">
        <f t="shared" ref="AC1078" si="3285">AC1077</f>
        <v>0</v>
      </c>
      <c r="AD1078" s="411">
        <f t="shared" ref="AD1078" si="3286">AD1077</f>
        <v>0</v>
      </c>
      <c r="AE1078" s="411">
        <f t="shared" ref="AE1078" si="3287">AE1077</f>
        <v>0</v>
      </c>
      <c r="AF1078" s="411">
        <f t="shared" ref="AF1078" si="3288">AF1077</f>
        <v>0</v>
      </c>
      <c r="AG1078" s="411">
        <f t="shared" ref="AG1078" si="3289">AG1077</f>
        <v>0</v>
      </c>
      <c r="AH1078" s="411">
        <f t="shared" ref="AH1078" si="3290">AH1077</f>
        <v>0</v>
      </c>
      <c r="AI1078" s="411">
        <f t="shared" ref="AI1078" si="3291">AI1077</f>
        <v>0</v>
      </c>
      <c r="AJ1078" s="411">
        <f t="shared" ref="AJ1078" si="3292">AJ1077</f>
        <v>0</v>
      </c>
      <c r="AK1078" s="411">
        <f t="shared" ref="AK1078" si="3293">AK1077</f>
        <v>0</v>
      </c>
      <c r="AL1078" s="411">
        <f t="shared" ref="AL1078" si="3294">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5">Z1080</f>
        <v>0</v>
      </c>
      <c r="AA1081" s="411">
        <f t="shared" ref="AA1081" si="3296">AA1080</f>
        <v>0</v>
      </c>
      <c r="AB1081" s="411">
        <f t="shared" ref="AB1081" si="3297">AB1080</f>
        <v>0</v>
      </c>
      <c r="AC1081" s="411">
        <f t="shared" ref="AC1081" si="3298">AC1080</f>
        <v>0</v>
      </c>
      <c r="AD1081" s="411">
        <f t="shared" ref="AD1081" si="3299">AD1080</f>
        <v>0</v>
      </c>
      <c r="AE1081" s="411">
        <f t="shared" ref="AE1081" si="3300">AE1080</f>
        <v>0</v>
      </c>
      <c r="AF1081" s="411">
        <f t="shared" ref="AF1081" si="3301">AF1080</f>
        <v>0</v>
      </c>
      <c r="AG1081" s="411">
        <f t="shared" ref="AG1081" si="3302">AG1080</f>
        <v>0</v>
      </c>
      <c r="AH1081" s="411">
        <f t="shared" ref="AH1081" si="3303">AH1080</f>
        <v>0</v>
      </c>
      <c r="AI1081" s="411">
        <f t="shared" ref="AI1081" si="3304">AI1080</f>
        <v>0</v>
      </c>
      <c r="AJ1081" s="411">
        <f t="shared" ref="AJ1081" si="3305">AJ1080</f>
        <v>0</v>
      </c>
      <c r="AK1081" s="411">
        <f t="shared" ref="AK1081" si="3306">AK1080</f>
        <v>0</v>
      </c>
      <c r="AL1081" s="411">
        <f t="shared" ref="AL1081" si="330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8">Z1083</f>
        <v>0</v>
      </c>
      <c r="AA1084" s="411">
        <f t="shared" ref="AA1084" si="3309">AA1083</f>
        <v>0</v>
      </c>
      <c r="AB1084" s="411">
        <f t="shared" ref="AB1084" si="3310">AB1083</f>
        <v>0</v>
      </c>
      <c r="AC1084" s="411">
        <f t="shared" ref="AC1084" si="3311">AC1083</f>
        <v>0</v>
      </c>
      <c r="AD1084" s="411">
        <f t="shared" ref="AD1084" si="3312">AD1083</f>
        <v>0</v>
      </c>
      <c r="AE1084" s="411">
        <f t="shared" ref="AE1084" si="3313">AE1083</f>
        <v>0</v>
      </c>
      <c r="AF1084" s="411">
        <f t="shared" ref="AF1084" si="3314">AF1083</f>
        <v>0</v>
      </c>
      <c r="AG1084" s="411">
        <f t="shared" ref="AG1084" si="3315">AG1083</f>
        <v>0</v>
      </c>
      <c r="AH1084" s="411">
        <f t="shared" ref="AH1084" si="3316">AH1083</f>
        <v>0</v>
      </c>
      <c r="AI1084" s="411">
        <f t="shared" ref="AI1084" si="3317">AI1083</f>
        <v>0</v>
      </c>
      <c r="AJ1084" s="411">
        <f t="shared" ref="AJ1084" si="3318">AJ1083</f>
        <v>0</v>
      </c>
      <c r="AK1084" s="411">
        <f t="shared" ref="AK1084" si="3319">AK1083</f>
        <v>0</v>
      </c>
      <c r="AL1084" s="411">
        <f t="shared" ref="AL1084" si="3320">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1">Z1086</f>
        <v>0</v>
      </c>
      <c r="AA1087" s="411">
        <f t="shared" ref="AA1087" si="3322">AA1086</f>
        <v>0</v>
      </c>
      <c r="AB1087" s="411">
        <f t="shared" ref="AB1087" si="3323">AB1086</f>
        <v>0</v>
      </c>
      <c r="AC1087" s="411">
        <f t="shared" ref="AC1087" si="3324">AC1086</f>
        <v>0</v>
      </c>
      <c r="AD1087" s="411">
        <f t="shared" ref="AD1087" si="3325">AD1086</f>
        <v>0</v>
      </c>
      <c r="AE1087" s="411">
        <f t="shared" ref="AE1087" si="3326">AE1086</f>
        <v>0</v>
      </c>
      <c r="AF1087" s="411">
        <f t="shared" ref="AF1087" si="3327">AF1086</f>
        <v>0</v>
      </c>
      <c r="AG1087" s="411">
        <f t="shared" ref="AG1087" si="3328">AG1086</f>
        <v>0</v>
      </c>
      <c r="AH1087" s="411">
        <f t="shared" ref="AH1087" si="3329">AH1086</f>
        <v>0</v>
      </c>
      <c r="AI1087" s="411">
        <f t="shared" ref="AI1087" si="3330">AI1086</f>
        <v>0</v>
      </c>
      <c r="AJ1087" s="411">
        <f t="shared" ref="AJ1087" si="3331">AJ1086</f>
        <v>0</v>
      </c>
      <c r="AK1087" s="411">
        <f t="shared" ref="AK1087" si="3332">AK1086</f>
        <v>0</v>
      </c>
      <c r="AL1087" s="411">
        <f t="shared" ref="AL1087" si="3333">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4">Z1089</f>
        <v>0</v>
      </c>
      <c r="AA1090" s="411">
        <f t="shared" ref="AA1090" si="3335">AA1089</f>
        <v>0</v>
      </c>
      <c r="AB1090" s="411">
        <f t="shared" ref="AB1090" si="3336">AB1089</f>
        <v>0</v>
      </c>
      <c r="AC1090" s="411">
        <f t="shared" ref="AC1090" si="3337">AC1089</f>
        <v>0</v>
      </c>
      <c r="AD1090" s="411">
        <f t="shared" ref="AD1090" si="3338">AD1089</f>
        <v>0</v>
      </c>
      <c r="AE1090" s="411">
        <f t="shared" ref="AE1090" si="3339">AE1089</f>
        <v>0</v>
      </c>
      <c r="AF1090" s="411">
        <f t="shared" ref="AF1090" si="3340">AF1089</f>
        <v>0</v>
      </c>
      <c r="AG1090" s="411">
        <f t="shared" ref="AG1090" si="3341">AG1089</f>
        <v>0</v>
      </c>
      <c r="AH1090" s="411">
        <f t="shared" ref="AH1090" si="3342">AH1089</f>
        <v>0</v>
      </c>
      <c r="AI1090" s="411">
        <f t="shared" ref="AI1090" si="3343">AI1089</f>
        <v>0</v>
      </c>
      <c r="AJ1090" s="411">
        <f t="shared" ref="AJ1090" si="3344">AJ1089</f>
        <v>0</v>
      </c>
      <c r="AK1090" s="411">
        <f t="shared" ref="AK1090" si="3345">AK1089</f>
        <v>0</v>
      </c>
      <c r="AL1090" s="411">
        <f t="shared" ref="AL1090" si="3346">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7">Z1092</f>
        <v>0</v>
      </c>
      <c r="AA1093" s="411">
        <f t="shared" ref="AA1093" si="3348">AA1092</f>
        <v>0</v>
      </c>
      <c r="AB1093" s="411">
        <f t="shared" ref="AB1093" si="3349">AB1092</f>
        <v>0</v>
      </c>
      <c r="AC1093" s="411">
        <f t="shared" ref="AC1093" si="3350">AC1092</f>
        <v>0</v>
      </c>
      <c r="AD1093" s="411">
        <f t="shared" ref="AD1093" si="3351">AD1092</f>
        <v>0</v>
      </c>
      <c r="AE1093" s="411">
        <f t="shared" ref="AE1093" si="3352">AE1092</f>
        <v>0</v>
      </c>
      <c r="AF1093" s="411">
        <f t="shared" ref="AF1093" si="3353">AF1092</f>
        <v>0</v>
      </c>
      <c r="AG1093" s="411">
        <f t="shared" ref="AG1093" si="3354">AG1092</f>
        <v>0</v>
      </c>
      <c r="AH1093" s="411">
        <f t="shared" ref="AH1093" si="3355">AH1092</f>
        <v>0</v>
      </c>
      <c r="AI1093" s="411">
        <f t="shared" ref="AI1093" si="3356">AI1092</f>
        <v>0</v>
      </c>
      <c r="AJ1093" s="411">
        <f t="shared" ref="AJ1093" si="3357">AJ1092</f>
        <v>0</v>
      </c>
      <c r="AK1093" s="411">
        <f t="shared" ref="AK1093" si="3358">AK1092</f>
        <v>0</v>
      </c>
      <c r="AL1093" s="411">
        <f t="shared" ref="AL1093" si="3359">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0">Z1095</f>
        <v>0</v>
      </c>
      <c r="AA1096" s="411">
        <f t="shared" ref="AA1096" si="3361">AA1095</f>
        <v>0</v>
      </c>
      <c r="AB1096" s="411">
        <f t="shared" ref="AB1096" si="3362">AB1095</f>
        <v>0</v>
      </c>
      <c r="AC1096" s="411">
        <f t="shared" ref="AC1096" si="3363">AC1095</f>
        <v>0</v>
      </c>
      <c r="AD1096" s="411">
        <f t="shared" ref="AD1096" si="3364">AD1095</f>
        <v>0</v>
      </c>
      <c r="AE1096" s="411">
        <f t="shared" ref="AE1096" si="3365">AE1095</f>
        <v>0</v>
      </c>
      <c r="AF1096" s="411">
        <f t="shared" ref="AF1096" si="3366">AF1095</f>
        <v>0</v>
      </c>
      <c r="AG1096" s="411">
        <f t="shared" ref="AG1096" si="3367">AG1095</f>
        <v>0</v>
      </c>
      <c r="AH1096" s="411">
        <f t="shared" ref="AH1096" si="3368">AH1095</f>
        <v>0</v>
      </c>
      <c r="AI1096" s="411">
        <f t="shared" ref="AI1096" si="3369">AI1095</f>
        <v>0</v>
      </c>
      <c r="AJ1096" s="411">
        <f t="shared" ref="AJ1096" si="3370">AJ1095</f>
        <v>0</v>
      </c>
      <c r="AK1096" s="411">
        <f t="shared" ref="AK1096" si="3371">AK1095</f>
        <v>0</v>
      </c>
      <c r="AL1096" s="411">
        <f t="shared" ref="AL1096" si="3372">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1"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3">Z1098</f>
        <v>0</v>
      </c>
      <c r="AA1099" s="411">
        <f t="shared" ref="AA1099" si="3374">AA1098</f>
        <v>0</v>
      </c>
      <c r="AB1099" s="411">
        <f t="shared" ref="AB1099" si="3375">AB1098</f>
        <v>0</v>
      </c>
      <c r="AC1099" s="411">
        <f t="shared" ref="AC1099" si="3376">AC1098</f>
        <v>0</v>
      </c>
      <c r="AD1099" s="411">
        <f t="shared" ref="AD1099" si="3377">AD1098</f>
        <v>0</v>
      </c>
      <c r="AE1099" s="411">
        <f t="shared" ref="AE1099" si="3378">AE1098</f>
        <v>0</v>
      </c>
      <c r="AF1099" s="411">
        <f t="shared" ref="AF1099" si="3379">AF1098</f>
        <v>0</v>
      </c>
      <c r="AG1099" s="411">
        <f t="shared" ref="AG1099" si="3380">AG1098</f>
        <v>0</v>
      </c>
      <c r="AH1099" s="411">
        <f t="shared" ref="AH1099" si="3381">AH1098</f>
        <v>0</v>
      </c>
      <c r="AI1099" s="411">
        <f t="shared" ref="AI1099" si="3382">AI1098</f>
        <v>0</v>
      </c>
      <c r="AJ1099" s="411">
        <f t="shared" ref="AJ1099" si="3383">AJ1098</f>
        <v>0</v>
      </c>
      <c r="AK1099" s="411">
        <f t="shared" ref="AK1099" si="3384">AK1098</f>
        <v>0</v>
      </c>
      <c r="AL1099" s="411">
        <f t="shared" ref="AL1099" si="3385">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6">Z1101</f>
        <v>0</v>
      </c>
      <c r="AA1102" s="411">
        <f t="shared" ref="AA1102" si="3387">AA1101</f>
        <v>0</v>
      </c>
      <c r="AB1102" s="411">
        <f t="shared" ref="AB1102" si="3388">AB1101</f>
        <v>0</v>
      </c>
      <c r="AC1102" s="411">
        <f t="shared" ref="AC1102" si="3389">AC1101</f>
        <v>0</v>
      </c>
      <c r="AD1102" s="411">
        <f t="shared" ref="AD1102" si="3390">AD1101</f>
        <v>0</v>
      </c>
      <c r="AE1102" s="411">
        <f t="shared" ref="AE1102" si="3391">AE1101</f>
        <v>0</v>
      </c>
      <c r="AF1102" s="411">
        <f t="shared" ref="AF1102" si="3392">AF1101</f>
        <v>0</v>
      </c>
      <c r="AG1102" s="411">
        <f t="shared" ref="AG1102" si="3393">AG1101</f>
        <v>0</v>
      </c>
      <c r="AH1102" s="411">
        <f t="shared" ref="AH1102" si="3394">AH1101</f>
        <v>0</v>
      </c>
      <c r="AI1102" s="411">
        <f t="shared" ref="AI1102" si="3395">AI1101</f>
        <v>0</v>
      </c>
      <c r="AJ1102" s="411">
        <f t="shared" ref="AJ1102" si="3396">AJ1101</f>
        <v>0</v>
      </c>
      <c r="AK1102" s="411">
        <f t="shared" ref="AK1102" si="3397">AK1101</f>
        <v>0</v>
      </c>
      <c r="AL1102" s="411">
        <f t="shared" ref="AL1102" si="3398">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9">Z1104</f>
        <v>0</v>
      </c>
      <c r="AA1105" s="411">
        <f t="shared" ref="AA1105" si="3400">AA1104</f>
        <v>0</v>
      </c>
      <c r="AB1105" s="411">
        <f t="shared" ref="AB1105" si="3401">AB1104</f>
        <v>0</v>
      </c>
      <c r="AC1105" s="411">
        <f t="shared" ref="AC1105" si="3402">AC1104</f>
        <v>0</v>
      </c>
      <c r="AD1105" s="411">
        <f t="shared" ref="AD1105" si="3403">AD1104</f>
        <v>0</v>
      </c>
      <c r="AE1105" s="411">
        <f t="shared" ref="AE1105" si="3404">AE1104</f>
        <v>0</v>
      </c>
      <c r="AF1105" s="411">
        <f t="shared" ref="AF1105" si="3405">AF1104</f>
        <v>0</v>
      </c>
      <c r="AG1105" s="411">
        <f t="shared" ref="AG1105" si="3406">AG1104</f>
        <v>0</v>
      </c>
      <c r="AH1105" s="411">
        <f t="shared" ref="AH1105" si="3407">AH1104</f>
        <v>0</v>
      </c>
      <c r="AI1105" s="411">
        <f t="shared" ref="AI1105" si="3408">AI1104</f>
        <v>0</v>
      </c>
      <c r="AJ1105" s="411">
        <f t="shared" ref="AJ1105" si="3409">AJ1104</f>
        <v>0</v>
      </c>
      <c r="AK1105" s="411">
        <f t="shared" ref="AK1105" si="3410">AK1104</f>
        <v>0</v>
      </c>
      <c r="AL1105" s="411">
        <f t="shared" ref="AL1105" si="3411">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2">Z1107</f>
        <v>0</v>
      </c>
      <c r="AA1108" s="411">
        <f t="shared" ref="AA1108" si="3413">AA1107</f>
        <v>0</v>
      </c>
      <c r="AB1108" s="411">
        <f t="shared" ref="AB1108" si="3414">AB1107</f>
        <v>0</v>
      </c>
      <c r="AC1108" s="411">
        <f t="shared" ref="AC1108" si="3415">AC1107</f>
        <v>0</v>
      </c>
      <c r="AD1108" s="411">
        <f t="shared" ref="AD1108" si="3416">AD1107</f>
        <v>0</v>
      </c>
      <c r="AE1108" s="411">
        <f t="shared" ref="AE1108" si="3417">AE1107</f>
        <v>0</v>
      </c>
      <c r="AF1108" s="411">
        <f t="shared" ref="AF1108" si="3418">AF1107</f>
        <v>0</v>
      </c>
      <c r="AG1108" s="411">
        <f t="shared" ref="AG1108" si="3419">AG1107</f>
        <v>0</v>
      </c>
      <c r="AH1108" s="411">
        <f t="shared" ref="AH1108" si="3420">AH1107</f>
        <v>0</v>
      </c>
      <c r="AI1108" s="411">
        <f t="shared" ref="AI1108" si="3421">AI1107</f>
        <v>0</v>
      </c>
      <c r="AJ1108" s="411">
        <f t="shared" ref="AJ1108" si="3422">AJ1107</f>
        <v>0</v>
      </c>
      <c r="AK1108" s="411">
        <f t="shared" ref="AK1108" si="3423">AK1107</f>
        <v>0</v>
      </c>
      <c r="AL1108" s="411">
        <f t="shared" ref="AL1108" si="3424">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5">SUM(Y1114:AL1114)</f>
        <v>0</v>
      </c>
    </row>
    <row r="1115" spans="1:39">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5"/>
        <v>0</v>
      </c>
    </row>
    <row r="1116" spans="1:39">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5"/>
        <v>0</v>
      </c>
    </row>
    <row r="1117" spans="1:39">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5"/>
        <v>0</v>
      </c>
    </row>
    <row r="1118" spans="1:39">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6">Y212*Y1113</f>
        <v>0</v>
      </c>
      <c r="Z1118" s="378">
        <f t="shared" si="3426"/>
        <v>0</v>
      </c>
      <c r="AA1118" s="378">
        <f t="shared" si="3426"/>
        <v>0</v>
      </c>
      <c r="AB1118" s="378">
        <f t="shared" si="3426"/>
        <v>0</v>
      </c>
      <c r="AC1118" s="378">
        <f t="shared" si="3426"/>
        <v>0</v>
      </c>
      <c r="AD1118" s="378">
        <f t="shared" si="3426"/>
        <v>0</v>
      </c>
      <c r="AE1118" s="378">
        <f t="shared" si="3426"/>
        <v>0</v>
      </c>
      <c r="AF1118" s="378">
        <f t="shared" si="3426"/>
        <v>0</v>
      </c>
      <c r="AG1118" s="378">
        <f t="shared" si="3426"/>
        <v>0</v>
      </c>
      <c r="AH1118" s="378">
        <f t="shared" si="3426"/>
        <v>0</v>
      </c>
      <c r="AI1118" s="378">
        <f t="shared" si="3426"/>
        <v>0</v>
      </c>
      <c r="AJ1118" s="378">
        <f t="shared" si="3426"/>
        <v>0</v>
      </c>
      <c r="AK1118" s="378">
        <f t="shared" si="3426"/>
        <v>0</v>
      </c>
      <c r="AL1118" s="378">
        <f t="shared" si="3426"/>
        <v>0</v>
      </c>
      <c r="AM1118" s="629">
        <f t="shared" si="3425"/>
        <v>0</v>
      </c>
    </row>
    <row r="1119" spans="1:39">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7">Y395*Y1113</f>
        <v>0</v>
      </c>
      <c r="Z1119" s="378">
        <f t="shared" si="3427"/>
        <v>0</v>
      </c>
      <c r="AA1119" s="378">
        <f t="shared" si="3427"/>
        <v>0</v>
      </c>
      <c r="AB1119" s="378">
        <f t="shared" si="3427"/>
        <v>0</v>
      </c>
      <c r="AC1119" s="378">
        <f t="shared" si="3427"/>
        <v>0</v>
      </c>
      <c r="AD1119" s="378">
        <f t="shared" si="3427"/>
        <v>0</v>
      </c>
      <c r="AE1119" s="378">
        <f t="shared" si="3427"/>
        <v>0</v>
      </c>
      <c r="AF1119" s="378">
        <f t="shared" si="3427"/>
        <v>0</v>
      </c>
      <c r="AG1119" s="378">
        <f t="shared" si="3427"/>
        <v>0</v>
      </c>
      <c r="AH1119" s="378">
        <f t="shared" si="3427"/>
        <v>0</v>
      </c>
      <c r="AI1119" s="378">
        <f t="shared" si="3427"/>
        <v>0</v>
      </c>
      <c r="AJ1119" s="378">
        <f t="shared" si="3427"/>
        <v>0</v>
      </c>
      <c r="AK1119" s="378">
        <f t="shared" si="3427"/>
        <v>0</v>
      </c>
      <c r="AL1119" s="378">
        <f t="shared" si="3427"/>
        <v>0</v>
      </c>
      <c r="AM1119" s="629">
        <f t="shared" si="3425"/>
        <v>0</v>
      </c>
    </row>
    <row r="1120" spans="1:39">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8">Y578*Y1113</f>
        <v>0</v>
      </c>
      <c r="Z1120" s="378">
        <f t="shared" si="3428"/>
        <v>0</v>
      </c>
      <c r="AA1120" s="378">
        <f t="shared" si="3428"/>
        <v>0</v>
      </c>
      <c r="AB1120" s="378">
        <f t="shared" si="3428"/>
        <v>0</v>
      </c>
      <c r="AC1120" s="378">
        <f t="shared" si="3428"/>
        <v>0</v>
      </c>
      <c r="AD1120" s="378">
        <f t="shared" si="3428"/>
        <v>0</v>
      </c>
      <c r="AE1120" s="378">
        <f t="shared" si="3428"/>
        <v>0</v>
      </c>
      <c r="AF1120" s="378">
        <f t="shared" si="3428"/>
        <v>0</v>
      </c>
      <c r="AG1120" s="378">
        <f t="shared" si="3428"/>
        <v>0</v>
      </c>
      <c r="AH1120" s="378">
        <f t="shared" si="3428"/>
        <v>0</v>
      </c>
      <c r="AI1120" s="378">
        <f t="shared" si="3428"/>
        <v>0</v>
      </c>
      <c r="AJ1120" s="378">
        <f t="shared" si="3428"/>
        <v>0</v>
      </c>
      <c r="AK1120" s="378">
        <f t="shared" si="3428"/>
        <v>0</v>
      </c>
      <c r="AL1120" s="378">
        <f t="shared" si="3428"/>
        <v>0</v>
      </c>
      <c r="AM1120" s="629">
        <f t="shared" si="3425"/>
        <v>0</v>
      </c>
    </row>
    <row r="1121" spans="2:39">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9">Y761*Y1113</f>
        <v>0</v>
      </c>
      <c r="Z1121" s="378">
        <f t="shared" si="3429"/>
        <v>0</v>
      </c>
      <c r="AA1121" s="378">
        <f t="shared" si="3429"/>
        <v>0</v>
      </c>
      <c r="AB1121" s="378">
        <f t="shared" si="3429"/>
        <v>0</v>
      </c>
      <c r="AC1121" s="378">
        <f t="shared" si="3429"/>
        <v>0</v>
      </c>
      <c r="AD1121" s="378">
        <f t="shared" si="3429"/>
        <v>0</v>
      </c>
      <c r="AE1121" s="378">
        <f t="shared" si="3429"/>
        <v>0</v>
      </c>
      <c r="AF1121" s="378">
        <f t="shared" si="3429"/>
        <v>0</v>
      </c>
      <c r="AG1121" s="378">
        <f t="shared" si="3429"/>
        <v>0</v>
      </c>
      <c r="AH1121" s="378">
        <f t="shared" si="3429"/>
        <v>0</v>
      </c>
      <c r="AI1121" s="378">
        <f t="shared" si="3429"/>
        <v>0</v>
      </c>
      <c r="AJ1121" s="378">
        <f t="shared" si="3429"/>
        <v>0</v>
      </c>
      <c r="AK1121" s="378">
        <f t="shared" si="3429"/>
        <v>0</v>
      </c>
      <c r="AL1121" s="378">
        <f t="shared" si="3429"/>
        <v>0</v>
      </c>
      <c r="AM1121" s="629">
        <f t="shared" si="3425"/>
        <v>0</v>
      </c>
    </row>
    <row r="1122" spans="2:39">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0">Y944*Y1113</f>
        <v>0</v>
      </c>
      <c r="Z1122" s="378">
        <f t="shared" si="3430"/>
        <v>0</v>
      </c>
      <c r="AA1122" s="378">
        <f t="shared" si="3430"/>
        <v>0</v>
      </c>
      <c r="AB1122" s="378">
        <f t="shared" si="3430"/>
        <v>0</v>
      </c>
      <c r="AC1122" s="378">
        <f t="shared" si="3430"/>
        <v>0</v>
      </c>
      <c r="AD1122" s="378">
        <f t="shared" si="3430"/>
        <v>0</v>
      </c>
      <c r="AE1122" s="378">
        <f t="shared" si="3430"/>
        <v>0</v>
      </c>
      <c r="AF1122" s="378">
        <f t="shared" si="3430"/>
        <v>0</v>
      </c>
      <c r="AG1122" s="378">
        <f t="shared" si="3430"/>
        <v>0</v>
      </c>
      <c r="AH1122" s="378">
        <f t="shared" si="3430"/>
        <v>0</v>
      </c>
      <c r="AI1122" s="378">
        <f t="shared" si="3430"/>
        <v>0</v>
      </c>
      <c r="AJ1122" s="378">
        <f t="shared" si="3430"/>
        <v>0</v>
      </c>
      <c r="AK1122" s="378">
        <f t="shared" si="3430"/>
        <v>0</v>
      </c>
      <c r="AL1122" s="378">
        <f t="shared" si="3430"/>
        <v>0</v>
      </c>
      <c r="AM1122" s="629">
        <f t="shared" si="3425"/>
        <v>0</v>
      </c>
    </row>
    <row r="1123" spans="2:39">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1">AA1110*AA1113</f>
        <v>0</v>
      </c>
      <c r="AB1123" s="378">
        <f t="shared" si="3431"/>
        <v>0</v>
      </c>
      <c r="AC1123" s="378">
        <f t="shared" si="3431"/>
        <v>0</v>
      </c>
      <c r="AD1123" s="378">
        <f t="shared" si="3431"/>
        <v>0</v>
      </c>
      <c r="AE1123" s="378">
        <f t="shared" si="3431"/>
        <v>0</v>
      </c>
      <c r="AF1123" s="378">
        <f t="shared" si="3431"/>
        <v>0</v>
      </c>
      <c r="AG1123" s="378">
        <f t="shared" si="3431"/>
        <v>0</v>
      </c>
      <c r="AH1123" s="378">
        <f t="shared" si="3431"/>
        <v>0</v>
      </c>
      <c r="AI1123" s="378">
        <f t="shared" si="3431"/>
        <v>0</v>
      </c>
      <c r="AJ1123" s="378">
        <f t="shared" si="3431"/>
        <v>0</v>
      </c>
      <c r="AK1123" s="378">
        <f t="shared" si="3431"/>
        <v>0</v>
      </c>
      <c r="AL1123" s="378">
        <f t="shared" si="3431"/>
        <v>0</v>
      </c>
      <c r="AM1123" s="629">
        <f t="shared" si="3425"/>
        <v>0</v>
      </c>
    </row>
    <row r="1124" spans="2:39" ht="15.7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2">SUM(Z1114:Z1123)</f>
        <v>0</v>
      </c>
      <c r="AA1124" s="346">
        <f t="shared" si="3432"/>
        <v>0</v>
      </c>
      <c r="AB1124" s="346">
        <f t="shared" si="3432"/>
        <v>0</v>
      </c>
      <c r="AC1124" s="346">
        <f t="shared" si="3432"/>
        <v>0</v>
      </c>
      <c r="AD1124" s="346">
        <f t="shared" si="3432"/>
        <v>0</v>
      </c>
      <c r="AE1124" s="346">
        <f t="shared" si="3432"/>
        <v>0</v>
      </c>
      <c r="AF1124" s="346">
        <f>SUM(AF1114:AF1123)</f>
        <v>0</v>
      </c>
      <c r="AG1124" s="346">
        <f t="shared" ref="AG1124:AL1124" si="3433">SUM(AG1114:AG1123)</f>
        <v>0</v>
      </c>
      <c r="AH1124" s="346">
        <f t="shared" si="3433"/>
        <v>0</v>
      </c>
      <c r="AI1124" s="346">
        <f t="shared" si="3433"/>
        <v>0</v>
      </c>
      <c r="AJ1124" s="346">
        <f t="shared" si="3433"/>
        <v>0</v>
      </c>
      <c r="AK1124" s="346">
        <f t="shared" si="3433"/>
        <v>0</v>
      </c>
      <c r="AL1124" s="346">
        <f t="shared" si="3433"/>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4">Z1111*Z1113</f>
        <v>0</v>
      </c>
      <c r="AA1125" s="347">
        <f>AA1111*AA1113</f>
        <v>0</v>
      </c>
      <c r="AB1125" s="347">
        <f t="shared" si="3434"/>
        <v>0</v>
      </c>
      <c r="AC1125" s="347">
        <f t="shared" si="3434"/>
        <v>0</v>
      </c>
      <c r="AD1125" s="347">
        <f t="shared" si="3434"/>
        <v>0</v>
      </c>
      <c r="AE1125" s="347">
        <f t="shared" si="3434"/>
        <v>0</v>
      </c>
      <c r="AF1125" s="347">
        <f t="shared" ref="AF1125:AL1125" si="3435">AF1111*AF1113</f>
        <v>0</v>
      </c>
      <c r="AG1125" s="347">
        <f t="shared" si="3435"/>
        <v>0</v>
      </c>
      <c r="AH1125" s="347">
        <f t="shared" si="3435"/>
        <v>0</v>
      </c>
      <c r="AI1125" s="347">
        <f t="shared" si="3435"/>
        <v>0</v>
      </c>
      <c r="AJ1125" s="347">
        <f t="shared" si="3435"/>
        <v>0</v>
      </c>
      <c r="AK1125" s="347">
        <f t="shared" si="3435"/>
        <v>0</v>
      </c>
      <c r="AL1125" s="347">
        <f t="shared" si="3435"/>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587</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527</v>
      </c>
    </row>
  </sheetData>
  <sheetProtection formatCells="0" formatColumns="0" formatRows="0" insertColumns="0" insertRows="0" insertHyperlinks="0" deleteColumns="0" deleteRows="0" sort="0" autoFilter="0" pivotTables="0"/>
  <mergeCells count="48">
    <mergeCell ref="Y565:AC566"/>
    <mergeCell ref="Y748:AC749"/>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Y199:AC2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505" right="0.70866141732283505" top="0.74803149606299202" bottom="0.74803149606299202" header="0.31496062992126" footer="0.31496062992126"/>
  <pageSetup paperSize="3" scale="50" fitToHeight="3" orientation="landscape" r:id="rId1"/>
  <headerFooter>
    <oddFooter>&amp;R&amp;P of &amp;N</oddFooter>
  </headerFooter>
  <rowBreaks count="2" manualBreakCount="2">
    <brk id="215" max="16383" man="1"/>
    <brk id="398" max="16383" man="1"/>
  </rowBreaks>
  <ignoredErrors>
    <ignoredError sqref="E561:M561"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26" zoomScale="90" zoomScaleNormal="90" workbookViewId="0">
      <selection activeCell="C46" sqref="C46"/>
    </sheetView>
  </sheetViews>
  <sheetFormatPr defaultColWidth="9.140625" defaultRowHeight="15"/>
  <cols>
    <col min="1" max="1" width="4.42578125" style="12" customWidth="1"/>
    <col min="2" max="2" width="19.42578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42578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552</v>
      </c>
      <c r="D6" s="177"/>
      <c r="E6" s="177"/>
      <c r="F6" s="17"/>
      <c r="G6" s="177"/>
      <c r="H6" s="178"/>
      <c r="I6" s="179"/>
      <c r="J6" s="179"/>
      <c r="K6" s="179"/>
      <c r="L6" s="179"/>
      <c r="M6" s="179"/>
      <c r="N6" s="177"/>
      <c r="O6" s="177"/>
      <c r="P6" s="177"/>
      <c r="Q6" s="177"/>
      <c r="R6" s="177"/>
      <c r="S6" s="177"/>
      <c r="T6" s="177"/>
      <c r="U6" s="177"/>
      <c r="V6" s="177"/>
      <c r="W6" s="17"/>
    </row>
    <row r="7" spans="1:28" s="9" customFormat="1" ht="25.3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506</v>
      </c>
      <c r="C8" s="905" t="s">
        <v>666</v>
      </c>
      <c r="D8" s="905"/>
      <c r="E8" s="905"/>
      <c r="F8" s="905"/>
      <c r="G8" s="905"/>
      <c r="H8" s="905"/>
      <c r="I8" s="905"/>
      <c r="J8" s="905"/>
      <c r="K8" s="905"/>
      <c r="L8" s="905"/>
      <c r="M8" s="905"/>
      <c r="N8" s="905"/>
      <c r="O8" s="905"/>
      <c r="P8" s="905"/>
      <c r="Q8" s="905"/>
      <c r="R8" s="905"/>
      <c r="S8" s="905"/>
      <c r="T8" s="105"/>
      <c r="U8" s="105"/>
      <c r="V8" s="105"/>
      <c r="W8" s="105"/>
    </row>
    <row r="9" spans="1:28" s="9" customFormat="1" ht="47.1" customHeight="1">
      <c r="B9" s="55"/>
      <c r="C9" s="862" t="s">
        <v>678</v>
      </c>
      <c r="D9" s="862"/>
      <c r="E9" s="862"/>
      <c r="F9" s="862"/>
      <c r="G9" s="862"/>
      <c r="H9" s="862"/>
      <c r="I9" s="862"/>
      <c r="J9" s="862"/>
      <c r="K9" s="862"/>
      <c r="L9" s="862"/>
      <c r="M9" s="862"/>
      <c r="N9" s="862"/>
      <c r="O9" s="862"/>
      <c r="P9" s="862"/>
      <c r="Q9" s="862"/>
      <c r="R9" s="862"/>
      <c r="S9" s="862"/>
      <c r="T9" s="105"/>
      <c r="U9" s="105"/>
      <c r="V9" s="105"/>
      <c r="W9" s="105"/>
    </row>
    <row r="10" spans="1:28" s="9" customFormat="1" ht="38.1" customHeight="1">
      <c r="B10" s="88"/>
      <c r="C10" s="885" t="s">
        <v>679</v>
      </c>
      <c r="D10" s="862"/>
      <c r="E10" s="862"/>
      <c r="F10" s="862"/>
      <c r="G10" s="862"/>
      <c r="H10" s="862"/>
      <c r="I10" s="862"/>
      <c r="J10" s="862"/>
      <c r="K10" s="862"/>
      <c r="L10" s="862"/>
      <c r="M10" s="862"/>
      <c r="N10" s="862"/>
      <c r="O10" s="862"/>
      <c r="P10" s="862"/>
      <c r="Q10" s="862"/>
      <c r="R10" s="862"/>
      <c r="S10" s="862"/>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04" t="s">
        <v>235</v>
      </c>
      <c r="C12" s="904"/>
      <c r="D12" s="181"/>
      <c r="E12" s="182" t="s">
        <v>236</v>
      </c>
      <c r="F12" s="51"/>
      <c r="G12" s="51"/>
      <c r="H12" s="44"/>
      <c r="I12" s="51"/>
      <c r="K12" s="592" t="s">
        <v>536</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GS&gt;50kW</v>
      </c>
      <c r="L14" s="204" t="str">
        <f>'1.  LRAMVA Summary'!G52</f>
        <v>Unmetered Scattered Load</v>
      </c>
      <c r="M14" s="204" t="str">
        <f>'1.  LRAMVA Summary'!H52</f>
        <v>Streetlighting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1">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1">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1">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1">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1">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1">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233">
        <f>+C46</f>
        <v>2.1700000000000001E-2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233">
        <f>+C47</f>
        <v>2.1700000000000001E-2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7.8756030786488775</v>
      </c>
      <c r="J91" s="230">
        <f>(SUM('1.  LRAMVA Summary'!E$54:E$68)+SUM('1.  LRAMVA Summary'!E$69:E$70)*(MONTH($E91)-1)/12)*$H91</f>
        <v>6.0611537704492306</v>
      </c>
      <c r="K91" s="230">
        <f>(SUM('1.  LRAMVA Summary'!F$54:F$68)+SUM('1.  LRAMVA Summary'!F$69:F$70)*(MONTH($E91)-1)/12)*$H91</f>
        <v>13.996652088770592</v>
      </c>
      <c r="L91" s="230">
        <f>(SUM('1.  LRAMVA Summary'!G$54:G$68)+SUM('1.  LRAMVA Summary'!G$69:G$70)*(MONTH($E91)-1)/12)*$H91</f>
        <v>-0.10906103541666667</v>
      </c>
      <c r="M91" s="230">
        <f>(SUM('1.  LRAMVA Summary'!H$54:H$68)+SUM('1.  LRAMVA Summary'!H$69:H$70)*(MONTH($E91)-1)/12)*$H91</f>
        <v>-9.10036875E-2</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27.733344214952034</v>
      </c>
    </row>
    <row r="92" spans="2:23" s="9" customFormat="1" ht="14.25" customHeight="1">
      <c r="B92" s="66"/>
      <c r="E92" s="214">
        <v>42430</v>
      </c>
      <c r="F92" s="214" t="s">
        <v>183</v>
      </c>
      <c r="G92" s="215" t="s">
        <v>65</v>
      </c>
      <c r="H92" s="229">
        <f t="shared" si="34"/>
        <v>9.1666666666666665E-4</v>
      </c>
      <c r="I92" s="230">
        <f>(SUM('1.  LRAMVA Summary'!D$54:D$68)+SUM('1.  LRAMVA Summary'!D$69:D$70)*(MONTH($E92)-1)/12)*$H92</f>
        <v>15.751206157297755</v>
      </c>
      <c r="J92" s="230">
        <f>(SUM('1.  LRAMVA Summary'!E$54:E$68)+SUM('1.  LRAMVA Summary'!E$69:E$70)*(MONTH($E92)-1)/12)*$H92</f>
        <v>12.122307540898461</v>
      </c>
      <c r="K92" s="230">
        <f>(SUM('1.  LRAMVA Summary'!F$54:F$68)+SUM('1.  LRAMVA Summary'!F$69:F$70)*(MONTH($E92)-1)/12)*$H92</f>
        <v>27.993304177541184</v>
      </c>
      <c r="L92" s="230">
        <f>(SUM('1.  LRAMVA Summary'!G$54:G$68)+SUM('1.  LRAMVA Summary'!G$69:G$70)*(MONTH($E92)-1)/12)*$H92</f>
        <v>-0.21812207083333335</v>
      </c>
      <c r="M92" s="230">
        <f>(SUM('1.  LRAMVA Summary'!H$54:H$68)+SUM('1.  LRAMVA Summary'!H$69:H$70)*(MONTH($E92)-1)/12)*$H92</f>
        <v>-0.182007375</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55.466688429904067</v>
      </c>
    </row>
    <row r="93" spans="2:23" s="8" customFormat="1">
      <c r="B93" s="239"/>
      <c r="D93" s="9"/>
      <c r="E93" s="214">
        <v>42461</v>
      </c>
      <c r="F93" s="214" t="s">
        <v>183</v>
      </c>
      <c r="G93" s="215" t="s">
        <v>66</v>
      </c>
      <c r="H93" s="229">
        <f>$C$36/12</f>
        <v>9.1666666666666665E-4</v>
      </c>
      <c r="I93" s="230">
        <f>(SUM('1.  LRAMVA Summary'!D$54:D$68)+SUM('1.  LRAMVA Summary'!D$69:D$70)*(MONTH($E93)-1)/12)*$H93</f>
        <v>23.626809235946631</v>
      </c>
      <c r="J93" s="230">
        <f>(SUM('1.  LRAMVA Summary'!E$54:E$68)+SUM('1.  LRAMVA Summary'!E$69:E$70)*(MONTH($E93)-1)/12)*$H93</f>
        <v>18.183461311347692</v>
      </c>
      <c r="K93" s="230">
        <f>(SUM('1.  LRAMVA Summary'!F$54:F$68)+SUM('1.  LRAMVA Summary'!F$69:F$70)*(MONTH($E93)-1)/12)*$H93</f>
        <v>41.989956266311772</v>
      </c>
      <c r="L93" s="230">
        <f>(SUM('1.  LRAMVA Summary'!G$54:G$68)+SUM('1.  LRAMVA Summary'!G$69:G$70)*(MONTH($E93)-1)/12)*$H93</f>
        <v>-0.32718310625000002</v>
      </c>
      <c r="M93" s="230">
        <f>(SUM('1.  LRAMVA Summary'!H$54:H$68)+SUM('1.  LRAMVA Summary'!H$69:H$70)*(MONTH($E93)-1)/12)*$H93</f>
        <v>-0.27301106250000001</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83.20003264485608</v>
      </c>
    </row>
    <row r="94" spans="2:23" s="9" customFormat="1">
      <c r="B94" s="66"/>
      <c r="E94" s="214">
        <v>42491</v>
      </c>
      <c r="F94" s="214" t="s">
        <v>183</v>
      </c>
      <c r="G94" s="215" t="s">
        <v>66</v>
      </c>
      <c r="H94" s="229">
        <f t="shared" ref="H94:H95" si="36">$C$36/12</f>
        <v>9.1666666666666665E-4</v>
      </c>
      <c r="I94" s="230">
        <f>(SUM('1.  LRAMVA Summary'!D$54:D$68)+SUM('1.  LRAMVA Summary'!D$69:D$70)*(MONTH($E94)-1)/12)*$H94</f>
        <v>31.50241231459551</v>
      </c>
      <c r="J94" s="230">
        <f>(SUM('1.  LRAMVA Summary'!E$54:E$68)+SUM('1.  LRAMVA Summary'!E$69:E$70)*(MONTH($E94)-1)/12)*$H94</f>
        <v>24.244615081796923</v>
      </c>
      <c r="K94" s="230">
        <f>(SUM('1.  LRAMVA Summary'!F$54:F$68)+SUM('1.  LRAMVA Summary'!F$69:F$70)*(MONTH($E94)-1)/12)*$H94</f>
        <v>55.986608355082367</v>
      </c>
      <c r="L94" s="230">
        <f>(SUM('1.  LRAMVA Summary'!G$54:G$68)+SUM('1.  LRAMVA Summary'!G$69:G$70)*(MONTH($E94)-1)/12)*$H94</f>
        <v>-0.4362441416666667</v>
      </c>
      <c r="M94" s="230">
        <f>(SUM('1.  LRAMVA Summary'!H$54:H$68)+SUM('1.  LRAMVA Summary'!H$69:H$70)*(MONTH($E94)-1)/12)*$H94</f>
        <v>-0.36401475</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110.93337685980813</v>
      </c>
    </row>
    <row r="95" spans="2:23" s="238" customFormat="1">
      <c r="B95" s="237"/>
      <c r="D95" s="9"/>
      <c r="E95" s="214">
        <v>42522</v>
      </c>
      <c r="F95" s="214" t="s">
        <v>183</v>
      </c>
      <c r="G95" s="215" t="s">
        <v>66</v>
      </c>
      <c r="H95" s="229">
        <f t="shared" si="36"/>
        <v>9.1666666666666665E-4</v>
      </c>
      <c r="I95" s="230">
        <f>(SUM('1.  LRAMVA Summary'!D$54:D$68)+SUM('1.  LRAMVA Summary'!D$69:D$70)*(MONTH($E95)-1)/12)*$H95</f>
        <v>39.378015393244389</v>
      </c>
      <c r="J95" s="230">
        <f>(SUM('1.  LRAMVA Summary'!E$54:E$68)+SUM('1.  LRAMVA Summary'!E$69:E$70)*(MONTH($E95)-1)/12)*$H95</f>
        <v>30.305768852246157</v>
      </c>
      <c r="K95" s="230">
        <f>(SUM('1.  LRAMVA Summary'!F$54:F$68)+SUM('1.  LRAMVA Summary'!F$69:F$70)*(MONTH($E95)-1)/12)*$H95</f>
        <v>69.983260443852956</v>
      </c>
      <c r="L95" s="230">
        <f>(SUM('1.  LRAMVA Summary'!G$54:G$68)+SUM('1.  LRAMVA Summary'!G$69:G$70)*(MONTH($E95)-1)/12)*$H95</f>
        <v>-0.54530517708333337</v>
      </c>
      <c r="M95" s="230">
        <f>(SUM('1.  LRAMVA Summary'!H$54:H$68)+SUM('1.  LRAMVA Summary'!H$69:H$70)*(MONTH($E95)-1)/12)*$H95</f>
        <v>-0.45501843749999998</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138.66672107476018</v>
      </c>
    </row>
    <row r="96" spans="2:23" s="9" customFormat="1">
      <c r="B96" s="66"/>
      <c r="E96" s="214">
        <v>42552</v>
      </c>
      <c r="F96" s="214" t="s">
        <v>183</v>
      </c>
      <c r="G96" s="215" t="s">
        <v>68</v>
      </c>
      <c r="H96" s="229">
        <f>$C$37/12</f>
        <v>9.1666666666666665E-4</v>
      </c>
      <c r="I96" s="230">
        <f>(SUM('1.  LRAMVA Summary'!D$54:D$68)+SUM('1.  LRAMVA Summary'!D$69:D$70)*(MONTH($E96)-1)/12)*$H96</f>
        <v>47.253618471893262</v>
      </c>
      <c r="J96" s="230">
        <f>(SUM('1.  LRAMVA Summary'!E$54:E$68)+SUM('1.  LRAMVA Summary'!E$69:E$70)*(MONTH($E96)-1)/12)*$H96</f>
        <v>36.366922622695384</v>
      </c>
      <c r="K96" s="230">
        <f>(SUM('1.  LRAMVA Summary'!F$54:F$68)+SUM('1.  LRAMVA Summary'!F$69:F$70)*(MONTH($E96)-1)/12)*$H96</f>
        <v>83.979912532623544</v>
      </c>
      <c r="L96" s="230">
        <f>(SUM('1.  LRAMVA Summary'!G$54:G$68)+SUM('1.  LRAMVA Summary'!G$69:G$70)*(MONTH($E96)-1)/12)*$H96</f>
        <v>-0.65436621250000004</v>
      </c>
      <c r="M96" s="230">
        <f>(SUM('1.  LRAMVA Summary'!H$54:H$68)+SUM('1.  LRAMVA Summary'!H$69:H$70)*(MONTH($E96)-1)/12)*$H96</f>
        <v>-0.54602212500000002</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166.40006528971216</v>
      </c>
    </row>
    <row r="97" spans="2:23" s="9" customFormat="1">
      <c r="B97" s="66"/>
      <c r="E97" s="214">
        <v>42583</v>
      </c>
      <c r="F97" s="214" t="s">
        <v>183</v>
      </c>
      <c r="G97" s="215" t="s">
        <v>68</v>
      </c>
      <c r="H97" s="229">
        <f t="shared" ref="H97:H98" si="37">$C$37/12</f>
        <v>9.1666666666666665E-4</v>
      </c>
      <c r="I97" s="230">
        <f>(SUM('1.  LRAMVA Summary'!D$54:D$68)+SUM('1.  LRAMVA Summary'!D$69:D$70)*(MONTH($E97)-1)/12)*$H97</f>
        <v>55.129221550542148</v>
      </c>
      <c r="J97" s="230">
        <f>(SUM('1.  LRAMVA Summary'!E$54:E$68)+SUM('1.  LRAMVA Summary'!E$69:E$70)*(MONTH($E97)-1)/12)*$H97</f>
        <v>42.428076393144622</v>
      </c>
      <c r="K97" s="230">
        <f>(SUM('1.  LRAMVA Summary'!F$54:F$68)+SUM('1.  LRAMVA Summary'!F$69:F$70)*(MONTH($E97)-1)/12)*$H97</f>
        <v>97.976564621394147</v>
      </c>
      <c r="L97" s="230">
        <f>(SUM('1.  LRAMVA Summary'!G$54:G$68)+SUM('1.  LRAMVA Summary'!G$69:G$70)*(MONTH($E97)-1)/12)*$H97</f>
        <v>-0.76342724791666672</v>
      </c>
      <c r="M97" s="230">
        <f>(SUM('1.  LRAMVA Summary'!H$54:H$68)+SUM('1.  LRAMVA Summary'!H$69:H$70)*(MONTH($E97)-1)/12)*$H97</f>
        <v>-0.63702581250000001</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194.13340950466423</v>
      </c>
    </row>
    <row r="98" spans="2:23" s="9" customFormat="1">
      <c r="B98" s="66"/>
      <c r="E98" s="214">
        <v>42614</v>
      </c>
      <c r="F98" s="214" t="s">
        <v>183</v>
      </c>
      <c r="G98" s="215" t="s">
        <v>68</v>
      </c>
      <c r="H98" s="229">
        <f t="shared" si="37"/>
        <v>9.1666666666666665E-4</v>
      </c>
      <c r="I98" s="230">
        <f>(SUM('1.  LRAMVA Summary'!D$54:D$68)+SUM('1.  LRAMVA Summary'!D$69:D$70)*(MONTH($E98)-1)/12)*$H98</f>
        <v>63.00482462919102</v>
      </c>
      <c r="J98" s="230">
        <f>(SUM('1.  LRAMVA Summary'!E$54:E$68)+SUM('1.  LRAMVA Summary'!E$69:E$70)*(MONTH($E98)-1)/12)*$H98</f>
        <v>48.489230163593845</v>
      </c>
      <c r="K98" s="230">
        <f>(SUM('1.  LRAMVA Summary'!F$54:F$68)+SUM('1.  LRAMVA Summary'!F$69:F$70)*(MONTH($E98)-1)/12)*$H98</f>
        <v>111.97321671016473</v>
      </c>
      <c r="L98" s="230">
        <f>(SUM('1.  LRAMVA Summary'!G$54:G$68)+SUM('1.  LRAMVA Summary'!G$69:G$70)*(MONTH($E98)-1)/12)*$H98</f>
        <v>-0.87248828333333339</v>
      </c>
      <c r="M98" s="230">
        <f>(SUM('1.  LRAMVA Summary'!H$54:H$68)+SUM('1.  LRAMVA Summary'!H$69:H$70)*(MONTH($E98)-1)/12)*$H98</f>
        <v>-0.7280295</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221.86675371961627</v>
      </c>
    </row>
    <row r="99" spans="2:23" s="9" customFormat="1">
      <c r="B99" s="66"/>
      <c r="E99" s="214">
        <v>42644</v>
      </c>
      <c r="F99" s="214" t="s">
        <v>183</v>
      </c>
      <c r="G99" s="215" t="s">
        <v>69</v>
      </c>
      <c r="H99" s="210">
        <f>$C$38/12</f>
        <v>9.1666666666666665E-4</v>
      </c>
      <c r="I99" s="230">
        <f>(SUM('1.  LRAMVA Summary'!D$54:D$68)+SUM('1.  LRAMVA Summary'!D$69:D$70)*(MONTH($E99)-1)/12)*$H99</f>
        <v>70.880427707839914</v>
      </c>
      <c r="J99" s="230">
        <f>(SUM('1.  LRAMVA Summary'!E$54:E$68)+SUM('1.  LRAMVA Summary'!E$69:E$70)*(MONTH($E99)-1)/12)*$H99</f>
        <v>54.550383934043076</v>
      </c>
      <c r="K99" s="230">
        <f>(SUM('1.  LRAMVA Summary'!F$54:F$68)+SUM('1.  LRAMVA Summary'!F$69:F$70)*(MONTH($E99)-1)/12)*$H99</f>
        <v>125.96986879893531</v>
      </c>
      <c r="L99" s="230">
        <f>(SUM('1.  LRAMVA Summary'!G$54:G$68)+SUM('1.  LRAMVA Summary'!G$69:G$70)*(MONTH($E99)-1)/12)*$H99</f>
        <v>-0.98154931875000007</v>
      </c>
      <c r="M99" s="230">
        <f>(SUM('1.  LRAMVA Summary'!H$54:H$68)+SUM('1.  LRAMVA Summary'!H$69:H$70)*(MONTH($E99)-1)/12)*$H99</f>
        <v>-0.81903318749999998</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249.60009793456828</v>
      </c>
    </row>
    <row r="100" spans="2:23" s="9" customFormat="1">
      <c r="B100" s="66"/>
      <c r="E100" s="214">
        <v>42675</v>
      </c>
      <c r="F100" s="214" t="s">
        <v>183</v>
      </c>
      <c r="G100" s="215" t="s">
        <v>69</v>
      </c>
      <c r="H100" s="210">
        <f t="shared" ref="H100:H101" si="38">$C$38/12</f>
        <v>9.1666666666666665E-4</v>
      </c>
      <c r="I100" s="230">
        <f>(SUM('1.  LRAMVA Summary'!D$54:D$68)+SUM('1.  LRAMVA Summary'!D$69:D$70)*(MONTH($E100)-1)/12)*$H100</f>
        <v>78.756030786488779</v>
      </c>
      <c r="J100" s="230">
        <f>(SUM('1.  LRAMVA Summary'!E$54:E$68)+SUM('1.  LRAMVA Summary'!E$69:E$70)*(MONTH($E100)-1)/12)*$H100</f>
        <v>60.611537704492314</v>
      </c>
      <c r="K100" s="230">
        <f>(SUM('1.  LRAMVA Summary'!F$54:F$68)+SUM('1.  LRAMVA Summary'!F$69:F$70)*(MONTH($E100)-1)/12)*$H100</f>
        <v>139.96652088770591</v>
      </c>
      <c r="L100" s="230">
        <f>(SUM('1.  LRAMVA Summary'!G$54:G$68)+SUM('1.  LRAMVA Summary'!G$69:G$70)*(MONTH($E100)-1)/12)*$H100</f>
        <v>-1.0906103541666667</v>
      </c>
      <c r="M100" s="230">
        <f>(SUM('1.  LRAMVA Summary'!H$54:H$68)+SUM('1.  LRAMVA Summary'!H$69:H$70)*(MONTH($E100)-1)/12)*$H100</f>
        <v>-0.91003687499999997</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277.33344214952035</v>
      </c>
    </row>
    <row r="101" spans="2:23" s="9" customFormat="1">
      <c r="B101" s="66"/>
      <c r="E101" s="214">
        <v>42705</v>
      </c>
      <c r="F101" s="214" t="s">
        <v>183</v>
      </c>
      <c r="G101" s="215" t="s">
        <v>69</v>
      </c>
      <c r="H101" s="210">
        <f t="shared" si="38"/>
        <v>9.1666666666666665E-4</v>
      </c>
      <c r="I101" s="230">
        <f>(SUM('1.  LRAMVA Summary'!D$54:D$68)+SUM('1.  LRAMVA Summary'!D$69:D$70)*(MONTH($E101)-1)/12)*$H101</f>
        <v>86.631633865137658</v>
      </c>
      <c r="J101" s="230">
        <f>(SUM('1.  LRAMVA Summary'!E$54:E$68)+SUM('1.  LRAMVA Summary'!E$69:E$70)*(MONTH($E101)-1)/12)*$H101</f>
        <v>66.67269147494153</v>
      </c>
      <c r="K101" s="230">
        <f>(SUM('1.  LRAMVA Summary'!F$54:F$68)+SUM('1.  LRAMVA Summary'!F$69:F$70)*(MONTH($E101)-1)/12)*$H101</f>
        <v>153.9631729764765</v>
      </c>
      <c r="L101" s="230">
        <f>(SUM('1.  LRAMVA Summary'!G$54:G$68)+SUM('1.  LRAMVA Summary'!G$69:G$70)*(MONTH($E101)-1)/12)*$H101</f>
        <v>-1.1996713895833333</v>
      </c>
      <c r="M101" s="230">
        <f>(SUM('1.  LRAMVA Summary'!H$54:H$68)+SUM('1.  LRAMVA Summary'!H$69:H$70)*(MONTH($E101)-1)/12)*$H101</f>
        <v>-1.0010405625000001</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305.06678636447236</v>
      </c>
    </row>
    <row r="102" spans="2:23" s="9" customFormat="1" ht="15.75" thickBot="1">
      <c r="B102" s="66"/>
      <c r="E102" s="216" t="s">
        <v>466</v>
      </c>
      <c r="F102" s="216"/>
      <c r="G102" s="217"/>
      <c r="H102" s="218"/>
      <c r="I102" s="219">
        <f>SUM(I89:I101)</f>
        <v>519.78980319082598</v>
      </c>
      <c r="J102" s="219">
        <f>SUM(J89:J101)</f>
        <v>400.03614884964924</v>
      </c>
      <c r="K102" s="219">
        <f t="shared" ref="K102:O102" si="39">SUM(K89:K101)</f>
        <v>923.77903785885894</v>
      </c>
      <c r="L102" s="219">
        <f t="shared" si="39"/>
        <v>-7.1980283375000003</v>
      </c>
      <c r="M102" s="219">
        <f t="shared" si="39"/>
        <v>-6.0062433750000004</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1830.4007181868342</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519.78980319082598</v>
      </c>
      <c r="J104" s="228">
        <f t="shared" ref="J104" si="41">J102+J103</f>
        <v>400.03614884964924</v>
      </c>
      <c r="K104" s="228">
        <f t="shared" ref="K104" si="42">K102+K103</f>
        <v>923.77903785885894</v>
      </c>
      <c r="L104" s="228">
        <f t="shared" ref="L104" si="43">L102+L103</f>
        <v>-7.1980283375000003</v>
      </c>
      <c r="M104" s="228">
        <f t="shared" ref="M104" si="44">M102+M103</f>
        <v>-6.0062433750000004</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1830.4007181868342</v>
      </c>
    </row>
    <row r="105" spans="2:23" s="9" customFormat="1">
      <c r="B105" s="66"/>
      <c r="E105" s="214">
        <v>42736</v>
      </c>
      <c r="F105" s="214" t="s">
        <v>184</v>
      </c>
      <c r="G105" s="215" t="s">
        <v>65</v>
      </c>
      <c r="H105" s="240">
        <f>$C$39/12</f>
        <v>9.1666666666666665E-4</v>
      </c>
      <c r="I105" s="230">
        <f>(SUM('1.  LRAMVA Summary'!D$54:D$71)+SUM('1.  LRAMVA Summary'!D$72:D$73)*(MONTH($E105)-1)/12)*$H105</f>
        <v>94.507236943786538</v>
      </c>
      <c r="J105" s="230">
        <f>(SUM('1.  LRAMVA Summary'!E$54:E$71)+SUM('1.  LRAMVA Summary'!E$72:E$73)*(MONTH($E105)-1)/12)*$H105</f>
        <v>72.733845245390768</v>
      </c>
      <c r="K105" s="230">
        <f>(SUM('1.  LRAMVA Summary'!F$54:F$71)+SUM('1.  LRAMVA Summary'!F$72:F$73)*(MONTH($E105)-1)/12)*$H105</f>
        <v>167.95982506524709</v>
      </c>
      <c r="L105" s="230">
        <f>(SUM('1.  LRAMVA Summary'!G$54:G$71)+SUM('1.  LRAMVA Summary'!G$72:G$73)*(MONTH($E105)-1)/12)*$H105</f>
        <v>-1.3087324250000001</v>
      </c>
      <c r="M105" s="230">
        <f>(SUM('1.  LRAMVA Summary'!H$54:H$71)+SUM('1.  LRAMVA Summary'!H$72:H$73)*(MONTH($E105)-1)/12)*$H105</f>
        <v>-1.09204425</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332.80013057942432</v>
      </c>
    </row>
    <row r="106" spans="2:23" s="9" customFormat="1">
      <c r="B106" s="66"/>
      <c r="E106" s="214">
        <v>42767</v>
      </c>
      <c r="F106" s="214" t="s">
        <v>184</v>
      </c>
      <c r="G106" s="215" t="s">
        <v>65</v>
      </c>
      <c r="H106" s="240">
        <f t="shared" ref="H106:H107" si="48">$C$39/12</f>
        <v>9.1666666666666665E-4</v>
      </c>
      <c r="I106" s="230">
        <f>(SUM('1.  LRAMVA Summary'!D$54:D$71)+SUM('1.  LRAMVA Summary'!D$72:D$73)*(MONTH($E106)-1)/12)*$H106</f>
        <v>94.507236943786538</v>
      </c>
      <c r="J106" s="230">
        <f>(SUM('1.  LRAMVA Summary'!E$54:E$71)+SUM('1.  LRAMVA Summary'!E$72:E$73)*(MONTH($E106)-1)/12)*$H106</f>
        <v>72.733845245390768</v>
      </c>
      <c r="K106" s="230">
        <f>(SUM('1.  LRAMVA Summary'!F$54:F$71)+SUM('1.  LRAMVA Summary'!F$72:F$73)*(MONTH($E106)-1)/12)*$H106</f>
        <v>167.95982506524709</v>
      </c>
      <c r="L106" s="230">
        <f>(SUM('1.  LRAMVA Summary'!G$54:G$71)+SUM('1.  LRAMVA Summary'!G$72:G$73)*(MONTH($E106)-1)/12)*$H106</f>
        <v>-1.3087324250000001</v>
      </c>
      <c r="M106" s="230">
        <f>(SUM('1.  LRAMVA Summary'!H$54:H$71)+SUM('1.  LRAMVA Summary'!H$72:H$73)*(MONTH($E106)-1)/12)*$H106</f>
        <v>-1.09204425</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332.80013057942432</v>
      </c>
    </row>
    <row r="107" spans="2:23" s="9" customFormat="1">
      <c r="B107" s="66"/>
      <c r="E107" s="214">
        <v>42795</v>
      </c>
      <c r="F107" s="214" t="s">
        <v>184</v>
      </c>
      <c r="G107" s="215" t="s">
        <v>65</v>
      </c>
      <c r="H107" s="240">
        <f t="shared" si="48"/>
        <v>9.1666666666666665E-4</v>
      </c>
      <c r="I107" s="230">
        <f>(SUM('1.  LRAMVA Summary'!D$54:D$71)+SUM('1.  LRAMVA Summary'!D$72:D$73)*(MONTH($E107)-1)/12)*$H107</f>
        <v>94.507236943786538</v>
      </c>
      <c r="J107" s="230">
        <f>(SUM('1.  LRAMVA Summary'!E$54:E$71)+SUM('1.  LRAMVA Summary'!E$72:E$73)*(MONTH($E107)-1)/12)*$H107</f>
        <v>72.733845245390768</v>
      </c>
      <c r="K107" s="230">
        <f>(SUM('1.  LRAMVA Summary'!F$54:F$71)+SUM('1.  LRAMVA Summary'!F$72:F$73)*(MONTH($E107)-1)/12)*$H107</f>
        <v>167.95982506524709</v>
      </c>
      <c r="L107" s="230">
        <f>(SUM('1.  LRAMVA Summary'!G$54:G$71)+SUM('1.  LRAMVA Summary'!G$72:G$73)*(MONTH($E107)-1)/12)*$H107</f>
        <v>-1.3087324250000001</v>
      </c>
      <c r="M107" s="230">
        <f>(SUM('1.  LRAMVA Summary'!H$54:H$71)+SUM('1.  LRAMVA Summary'!H$72:H$73)*(MONTH($E107)-1)/12)*$H107</f>
        <v>-1.09204425</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332.80013057942432</v>
      </c>
    </row>
    <row r="108" spans="2:23" s="8" customFormat="1">
      <c r="B108" s="239"/>
      <c r="E108" s="214">
        <v>42826</v>
      </c>
      <c r="F108" s="214" t="s">
        <v>184</v>
      </c>
      <c r="G108" s="215" t="s">
        <v>66</v>
      </c>
      <c r="H108" s="240">
        <f>$C$40/12</f>
        <v>9.1666666666666665E-4</v>
      </c>
      <c r="I108" s="230">
        <f>(SUM('1.  LRAMVA Summary'!D$54:D$71)+SUM('1.  LRAMVA Summary'!D$72:D$73)*(MONTH($E108)-1)/12)*$H108</f>
        <v>94.507236943786538</v>
      </c>
      <c r="J108" s="230">
        <f>(SUM('1.  LRAMVA Summary'!E$54:E$71)+SUM('1.  LRAMVA Summary'!E$72:E$73)*(MONTH($E108)-1)/12)*$H108</f>
        <v>72.733845245390768</v>
      </c>
      <c r="K108" s="230">
        <f>(SUM('1.  LRAMVA Summary'!F$54:F$71)+SUM('1.  LRAMVA Summary'!F$72:F$73)*(MONTH($E108)-1)/12)*$H108</f>
        <v>167.95982506524709</v>
      </c>
      <c r="L108" s="230">
        <f>(SUM('1.  LRAMVA Summary'!G$54:G$71)+SUM('1.  LRAMVA Summary'!G$72:G$73)*(MONTH($E108)-1)/12)*$H108</f>
        <v>-1.3087324250000001</v>
      </c>
      <c r="M108" s="230">
        <f>(SUM('1.  LRAMVA Summary'!H$54:H$71)+SUM('1.  LRAMVA Summary'!H$72:H$73)*(MONTH($E108)-1)/12)*$H108</f>
        <v>-1.09204425</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332.80013057942432</v>
      </c>
    </row>
    <row r="109" spans="2:23" s="9" customFormat="1">
      <c r="B109" s="66"/>
      <c r="E109" s="214">
        <v>42856</v>
      </c>
      <c r="F109" s="214" t="s">
        <v>184</v>
      </c>
      <c r="G109" s="215" t="s">
        <v>66</v>
      </c>
      <c r="H109" s="240">
        <f t="shared" ref="H109:H110" si="50">$C$40/12</f>
        <v>9.1666666666666665E-4</v>
      </c>
      <c r="I109" s="230">
        <f>(SUM('1.  LRAMVA Summary'!D$54:D$71)+SUM('1.  LRAMVA Summary'!D$72:D$73)*(MONTH($E109)-1)/12)*$H109</f>
        <v>94.507236943786538</v>
      </c>
      <c r="J109" s="230">
        <f>(SUM('1.  LRAMVA Summary'!E$54:E$71)+SUM('1.  LRAMVA Summary'!E$72:E$73)*(MONTH($E109)-1)/12)*$H109</f>
        <v>72.733845245390768</v>
      </c>
      <c r="K109" s="230">
        <f>(SUM('1.  LRAMVA Summary'!F$54:F$71)+SUM('1.  LRAMVA Summary'!F$72:F$73)*(MONTH($E109)-1)/12)*$H109</f>
        <v>167.95982506524709</v>
      </c>
      <c r="L109" s="230">
        <f>(SUM('1.  LRAMVA Summary'!G$54:G$71)+SUM('1.  LRAMVA Summary'!G$72:G$73)*(MONTH($E109)-1)/12)*$H109</f>
        <v>-1.3087324250000001</v>
      </c>
      <c r="M109" s="230">
        <f>(SUM('1.  LRAMVA Summary'!H$54:H$71)+SUM('1.  LRAMVA Summary'!H$72:H$73)*(MONTH($E109)-1)/12)*$H109</f>
        <v>-1.09204425</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332.80013057942432</v>
      </c>
    </row>
    <row r="110" spans="2:23" s="238" customFormat="1">
      <c r="B110" s="237"/>
      <c r="E110" s="214">
        <v>42887</v>
      </c>
      <c r="F110" s="214" t="s">
        <v>184</v>
      </c>
      <c r="G110" s="215" t="s">
        <v>66</v>
      </c>
      <c r="H110" s="240">
        <f t="shared" si="50"/>
        <v>9.1666666666666665E-4</v>
      </c>
      <c r="I110" s="230">
        <f>(SUM('1.  LRAMVA Summary'!D$54:D$71)+SUM('1.  LRAMVA Summary'!D$72:D$73)*(MONTH($E110)-1)/12)*$H110</f>
        <v>94.507236943786538</v>
      </c>
      <c r="J110" s="230">
        <f>(SUM('1.  LRAMVA Summary'!E$54:E$71)+SUM('1.  LRAMVA Summary'!E$72:E$73)*(MONTH($E110)-1)/12)*$H110</f>
        <v>72.733845245390768</v>
      </c>
      <c r="K110" s="230">
        <f>(SUM('1.  LRAMVA Summary'!F$54:F$71)+SUM('1.  LRAMVA Summary'!F$72:F$73)*(MONTH($E110)-1)/12)*$H110</f>
        <v>167.95982506524709</v>
      </c>
      <c r="L110" s="230">
        <f>(SUM('1.  LRAMVA Summary'!G$54:G$71)+SUM('1.  LRAMVA Summary'!G$72:G$73)*(MONTH($E110)-1)/12)*$H110</f>
        <v>-1.3087324250000001</v>
      </c>
      <c r="M110" s="230">
        <f>(SUM('1.  LRAMVA Summary'!H$54:H$71)+SUM('1.  LRAMVA Summary'!H$72:H$73)*(MONTH($E110)-1)/12)*$H110</f>
        <v>-1.09204425</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332.80013057942432</v>
      </c>
    </row>
    <row r="111" spans="2:23" s="9" customFormat="1">
      <c r="B111" s="66"/>
      <c r="E111" s="214">
        <v>42917</v>
      </c>
      <c r="F111" s="214" t="s">
        <v>184</v>
      </c>
      <c r="G111" s="215" t="s">
        <v>68</v>
      </c>
      <c r="H111" s="240">
        <f>$C$41/12</f>
        <v>9.1666666666666665E-4</v>
      </c>
      <c r="I111" s="230">
        <f>(SUM('1.  LRAMVA Summary'!D$54:D$71)+SUM('1.  LRAMVA Summary'!D$72:D$73)*(MONTH($E111)-1)/12)*$H111</f>
        <v>94.507236943786538</v>
      </c>
      <c r="J111" s="230">
        <f>(SUM('1.  LRAMVA Summary'!E$54:E$71)+SUM('1.  LRAMVA Summary'!E$72:E$73)*(MONTH($E111)-1)/12)*$H111</f>
        <v>72.733845245390768</v>
      </c>
      <c r="K111" s="230">
        <f>(SUM('1.  LRAMVA Summary'!F$54:F$71)+SUM('1.  LRAMVA Summary'!F$72:F$73)*(MONTH($E111)-1)/12)*$H111</f>
        <v>167.95982506524709</v>
      </c>
      <c r="L111" s="230">
        <f>(SUM('1.  LRAMVA Summary'!G$54:G$71)+SUM('1.  LRAMVA Summary'!G$72:G$73)*(MONTH($E111)-1)/12)*$H111</f>
        <v>-1.3087324250000001</v>
      </c>
      <c r="M111" s="230">
        <f>(SUM('1.  LRAMVA Summary'!H$54:H$71)+SUM('1.  LRAMVA Summary'!H$72:H$73)*(MONTH($E111)-1)/12)*$H111</f>
        <v>-1.09204425</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332.80013057942432</v>
      </c>
    </row>
    <row r="112" spans="2:23" s="9" customFormat="1">
      <c r="B112" s="66"/>
      <c r="E112" s="214">
        <v>42948</v>
      </c>
      <c r="F112" s="214" t="s">
        <v>184</v>
      </c>
      <c r="G112" s="215" t="s">
        <v>68</v>
      </c>
      <c r="H112" s="240">
        <f t="shared" ref="H112:H113" si="51">$C$41/12</f>
        <v>9.1666666666666665E-4</v>
      </c>
      <c r="I112" s="230">
        <f>(SUM('1.  LRAMVA Summary'!D$54:D$71)+SUM('1.  LRAMVA Summary'!D$72:D$73)*(MONTH($E112)-1)/12)*$H112</f>
        <v>94.507236943786538</v>
      </c>
      <c r="J112" s="230">
        <f>(SUM('1.  LRAMVA Summary'!E$54:E$71)+SUM('1.  LRAMVA Summary'!E$72:E$73)*(MONTH($E112)-1)/12)*$H112</f>
        <v>72.733845245390768</v>
      </c>
      <c r="K112" s="230">
        <f>(SUM('1.  LRAMVA Summary'!F$54:F$71)+SUM('1.  LRAMVA Summary'!F$72:F$73)*(MONTH($E112)-1)/12)*$H112</f>
        <v>167.95982506524709</v>
      </c>
      <c r="L112" s="230">
        <f>(SUM('1.  LRAMVA Summary'!G$54:G$71)+SUM('1.  LRAMVA Summary'!G$72:G$73)*(MONTH($E112)-1)/12)*$H112</f>
        <v>-1.3087324250000001</v>
      </c>
      <c r="M112" s="230">
        <f>(SUM('1.  LRAMVA Summary'!H$54:H$71)+SUM('1.  LRAMVA Summary'!H$72:H$73)*(MONTH($E112)-1)/12)*$H112</f>
        <v>-1.09204425</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332.80013057942432</v>
      </c>
    </row>
    <row r="113" spans="2:23" s="9" customFormat="1">
      <c r="B113" s="66"/>
      <c r="E113" s="214">
        <v>42979</v>
      </c>
      <c r="F113" s="214" t="s">
        <v>184</v>
      </c>
      <c r="G113" s="215" t="s">
        <v>68</v>
      </c>
      <c r="H113" s="240">
        <f t="shared" si="51"/>
        <v>9.1666666666666665E-4</v>
      </c>
      <c r="I113" s="230">
        <f>(SUM('1.  LRAMVA Summary'!D$54:D$71)+SUM('1.  LRAMVA Summary'!D$72:D$73)*(MONTH($E113)-1)/12)*$H113</f>
        <v>94.507236943786538</v>
      </c>
      <c r="J113" s="230">
        <f>(SUM('1.  LRAMVA Summary'!E$54:E$71)+SUM('1.  LRAMVA Summary'!E$72:E$73)*(MONTH($E113)-1)/12)*$H113</f>
        <v>72.733845245390768</v>
      </c>
      <c r="K113" s="230">
        <f>(SUM('1.  LRAMVA Summary'!F$54:F$71)+SUM('1.  LRAMVA Summary'!F$72:F$73)*(MONTH($E113)-1)/12)*$H113</f>
        <v>167.95982506524709</v>
      </c>
      <c r="L113" s="230">
        <f>(SUM('1.  LRAMVA Summary'!G$54:G$71)+SUM('1.  LRAMVA Summary'!G$72:G$73)*(MONTH($E113)-1)/12)*$H113</f>
        <v>-1.3087324250000001</v>
      </c>
      <c r="M113" s="230">
        <f>(SUM('1.  LRAMVA Summary'!H$54:H$71)+SUM('1.  LRAMVA Summary'!H$72:H$73)*(MONTH($E113)-1)/12)*$H113</f>
        <v>-1.09204425</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332.80013057942432</v>
      </c>
    </row>
    <row r="114" spans="2:23" s="9" customFormat="1">
      <c r="B114" s="66"/>
      <c r="E114" s="214">
        <v>43009</v>
      </c>
      <c r="F114" s="214" t="s">
        <v>184</v>
      </c>
      <c r="G114" s="215" t="s">
        <v>69</v>
      </c>
      <c r="H114" s="240">
        <f>$C$42/12</f>
        <v>1.25E-3</v>
      </c>
      <c r="I114" s="230">
        <f>(SUM('1.  LRAMVA Summary'!D$54:D$71)+SUM('1.  LRAMVA Summary'!D$72:D$73)*(MONTH($E114)-1)/12)*$H114</f>
        <v>128.87350492334528</v>
      </c>
      <c r="J114" s="230">
        <f>(SUM('1.  LRAMVA Summary'!E$54:E$71)+SUM('1.  LRAMVA Summary'!E$72:E$73)*(MONTH($E114)-1)/12)*$H114</f>
        <v>99.182516243714687</v>
      </c>
      <c r="K114" s="230">
        <f>(SUM('1.  LRAMVA Summary'!F$54:F$71)+SUM('1.  LRAMVA Summary'!F$72:F$73)*(MONTH($E114)-1)/12)*$H114</f>
        <v>229.03612508897331</v>
      </c>
      <c r="L114" s="230">
        <f>(SUM('1.  LRAMVA Summary'!G$54:G$71)+SUM('1.  LRAMVA Summary'!G$72:G$73)*(MONTH($E114)-1)/12)*$H114</f>
        <v>-1.7846351250000001</v>
      </c>
      <c r="M114" s="230">
        <f>(SUM('1.  LRAMVA Summary'!H$54:H$71)+SUM('1.  LRAMVA Summary'!H$72:H$73)*(MONTH($E114)-1)/12)*$H114</f>
        <v>-1.4891512500000001</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453.81835988103325</v>
      </c>
    </row>
    <row r="115" spans="2:23" s="9" customFormat="1">
      <c r="B115" s="66"/>
      <c r="E115" s="214">
        <v>43040</v>
      </c>
      <c r="F115" s="214" t="s">
        <v>184</v>
      </c>
      <c r="G115" s="215" t="s">
        <v>69</v>
      </c>
      <c r="H115" s="240">
        <f t="shared" ref="H115:H116" si="52">$C$42/12</f>
        <v>1.25E-3</v>
      </c>
      <c r="I115" s="230">
        <f>(SUM('1.  LRAMVA Summary'!D$54:D$71)+SUM('1.  LRAMVA Summary'!D$72:D$73)*(MONTH($E115)-1)/12)*$H115</f>
        <v>128.87350492334528</v>
      </c>
      <c r="J115" s="230">
        <f>(SUM('1.  LRAMVA Summary'!E$54:E$71)+SUM('1.  LRAMVA Summary'!E$72:E$73)*(MONTH($E115)-1)/12)*$H115</f>
        <v>99.182516243714687</v>
      </c>
      <c r="K115" s="230">
        <f>(SUM('1.  LRAMVA Summary'!F$54:F$71)+SUM('1.  LRAMVA Summary'!F$72:F$73)*(MONTH($E115)-1)/12)*$H115</f>
        <v>229.03612508897331</v>
      </c>
      <c r="L115" s="230">
        <f>(SUM('1.  LRAMVA Summary'!G$54:G$71)+SUM('1.  LRAMVA Summary'!G$72:G$73)*(MONTH($E115)-1)/12)*$H115</f>
        <v>-1.7846351250000001</v>
      </c>
      <c r="M115" s="230">
        <f>(SUM('1.  LRAMVA Summary'!H$54:H$71)+SUM('1.  LRAMVA Summary'!H$72:H$73)*(MONTH($E115)-1)/12)*$H115</f>
        <v>-1.4891512500000001</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453.81835988103325</v>
      </c>
    </row>
    <row r="116" spans="2:23" s="9" customFormat="1">
      <c r="B116" s="66"/>
      <c r="E116" s="214">
        <v>43070</v>
      </c>
      <c r="F116" s="214" t="s">
        <v>184</v>
      </c>
      <c r="G116" s="215" t="s">
        <v>69</v>
      </c>
      <c r="H116" s="240">
        <f t="shared" si="52"/>
        <v>1.25E-3</v>
      </c>
      <c r="I116" s="230">
        <f>(SUM('1.  LRAMVA Summary'!D$54:D$71)+SUM('1.  LRAMVA Summary'!D$72:D$73)*(MONTH($E116)-1)/12)*$H116</f>
        <v>128.87350492334528</v>
      </c>
      <c r="J116" s="230">
        <f>(SUM('1.  LRAMVA Summary'!E$54:E$71)+SUM('1.  LRAMVA Summary'!E$72:E$73)*(MONTH($E116)-1)/12)*$H116</f>
        <v>99.182516243714687</v>
      </c>
      <c r="K116" s="230">
        <f>(SUM('1.  LRAMVA Summary'!F$54:F$71)+SUM('1.  LRAMVA Summary'!F$72:F$73)*(MONTH($E116)-1)/12)*$H116</f>
        <v>229.03612508897331</v>
      </c>
      <c r="L116" s="230">
        <f>(SUM('1.  LRAMVA Summary'!G$54:G$71)+SUM('1.  LRAMVA Summary'!G$72:G$73)*(MONTH($E116)-1)/12)*$H116</f>
        <v>-1.7846351250000001</v>
      </c>
      <c r="M116" s="230">
        <f>(SUM('1.  LRAMVA Summary'!H$54:H$71)+SUM('1.  LRAMVA Summary'!H$72:H$73)*(MONTH($E116)-1)/12)*$H116</f>
        <v>-1.4891512500000001</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453.81835988103325</v>
      </c>
    </row>
    <row r="117" spans="2:23" s="9" customFormat="1" ht="15.75" thickBot="1">
      <c r="B117" s="66"/>
      <c r="E117" s="216" t="s">
        <v>467</v>
      </c>
      <c r="F117" s="216"/>
      <c r="G117" s="217"/>
      <c r="H117" s="218"/>
      <c r="I117" s="219">
        <f>SUM(I104:I116)</f>
        <v>1756.9754504549405</v>
      </c>
      <c r="J117" s="219">
        <f>SUM(J104:J116)</f>
        <v>1352.18830478931</v>
      </c>
      <c r="K117" s="219">
        <f t="shared" ref="K117:O117" si="53">SUM(K104:K116)</f>
        <v>3122.5258387130025</v>
      </c>
      <c r="L117" s="219">
        <f t="shared" si="53"/>
        <v>-24.330525537500005</v>
      </c>
      <c r="M117" s="219">
        <f t="shared" si="53"/>
        <v>-20.302095375000004</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6187.0569730447505</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1756.9754504549405</v>
      </c>
      <c r="J119" s="228">
        <f t="shared" ref="J119" si="55">J117+J118</f>
        <v>1352.18830478931</v>
      </c>
      <c r="K119" s="228">
        <f t="shared" ref="K119" si="56">K117+K118</f>
        <v>3122.5258387130025</v>
      </c>
      <c r="L119" s="228">
        <f t="shared" ref="L119" si="57">L117+L118</f>
        <v>-24.330525537500005</v>
      </c>
      <c r="M119" s="228">
        <f t="shared" ref="M119" si="58">M117+M118</f>
        <v>-20.302095375000004</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6187.0569730447505</v>
      </c>
    </row>
    <row r="120" spans="2:23" s="9" customFormat="1">
      <c r="B120" s="66"/>
      <c r="E120" s="214">
        <v>43101</v>
      </c>
      <c r="F120" s="214" t="s">
        <v>185</v>
      </c>
      <c r="G120" s="215" t="s">
        <v>65</v>
      </c>
      <c r="H120" s="240">
        <f>$C$43/12</f>
        <v>1.25E-3</v>
      </c>
      <c r="I120" s="230">
        <f>(SUM('1.  LRAMVA Summary'!D$54:D$74)+SUM('1.  LRAMVA Summary'!D$75:D$76)*(MONTH($E120)-1)/12)*$H120</f>
        <v>128.87350492334528</v>
      </c>
      <c r="J120" s="230">
        <f>(SUM('1.  LRAMVA Summary'!E$54:E$74)+SUM('1.  LRAMVA Summary'!E$75:E$76)*(MONTH($E120)-1)/12)*$H120</f>
        <v>99.182516243714687</v>
      </c>
      <c r="K120" s="230">
        <f>(SUM('1.  LRAMVA Summary'!F$54:F$74)+SUM('1.  LRAMVA Summary'!F$75:F$76)*(MONTH($E120)-1)/12)*$H120</f>
        <v>229.03612508897331</v>
      </c>
      <c r="L120" s="230">
        <f>(SUM('1.  LRAMVA Summary'!G$54:G$74)+SUM('1.  LRAMVA Summary'!G$75:G$76)*(MONTH($E120)-1)/12)*$H120</f>
        <v>-1.7846351250000001</v>
      </c>
      <c r="M120" s="230">
        <f>(SUM('1.  LRAMVA Summary'!H$54:H$74)+SUM('1.  LRAMVA Summary'!H$75:H$76)*(MONTH($E120)-1)/12)*$H120</f>
        <v>-1.4891512500000001</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453.81835988103325</v>
      </c>
    </row>
    <row r="121" spans="2:23" s="9" customFormat="1">
      <c r="B121" s="66"/>
      <c r="E121" s="214">
        <v>43132</v>
      </c>
      <c r="F121" s="214" t="s">
        <v>185</v>
      </c>
      <c r="G121" s="215" t="s">
        <v>65</v>
      </c>
      <c r="H121" s="240">
        <f t="shared" ref="H121:H122" si="62">$C$43/12</f>
        <v>1.25E-3</v>
      </c>
      <c r="I121" s="230">
        <f>(SUM('1.  LRAMVA Summary'!D$54:D$74)+SUM('1.  LRAMVA Summary'!D$75:D$76)*(MONTH($E121)-1)/12)*$H121</f>
        <v>128.87350492334528</v>
      </c>
      <c r="J121" s="230">
        <f>(SUM('1.  LRAMVA Summary'!E$54:E$74)+SUM('1.  LRAMVA Summary'!E$75:E$76)*(MONTH($E121)-1)/12)*$H121</f>
        <v>99.182516243714687</v>
      </c>
      <c r="K121" s="230">
        <f>(SUM('1.  LRAMVA Summary'!F$54:F$74)+SUM('1.  LRAMVA Summary'!F$75:F$76)*(MONTH($E121)-1)/12)*$H121</f>
        <v>229.03612508897331</v>
      </c>
      <c r="L121" s="230">
        <f>(SUM('1.  LRAMVA Summary'!G$54:G$74)+SUM('1.  LRAMVA Summary'!G$75:G$76)*(MONTH($E121)-1)/12)*$H121</f>
        <v>-1.7846351250000001</v>
      </c>
      <c r="M121" s="230">
        <f>(SUM('1.  LRAMVA Summary'!H$54:H$74)+SUM('1.  LRAMVA Summary'!H$75:H$76)*(MONTH($E121)-1)/12)*$H121</f>
        <v>-1.4891512500000001</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453.81835988103325</v>
      </c>
    </row>
    <row r="122" spans="2:23" s="9" customFormat="1">
      <c r="B122" s="66"/>
      <c r="E122" s="214">
        <v>43160</v>
      </c>
      <c r="F122" s="214" t="s">
        <v>185</v>
      </c>
      <c r="G122" s="215" t="s">
        <v>65</v>
      </c>
      <c r="H122" s="240">
        <f t="shared" si="62"/>
        <v>1.25E-3</v>
      </c>
      <c r="I122" s="230">
        <f>(SUM('1.  LRAMVA Summary'!D$54:D$74)+SUM('1.  LRAMVA Summary'!D$75:D$76)*(MONTH($E122)-1)/12)*$H122</f>
        <v>128.87350492334528</v>
      </c>
      <c r="J122" s="230">
        <f>(SUM('1.  LRAMVA Summary'!E$54:E$74)+SUM('1.  LRAMVA Summary'!E$75:E$76)*(MONTH($E122)-1)/12)*$H122</f>
        <v>99.182516243714687</v>
      </c>
      <c r="K122" s="230">
        <f>(SUM('1.  LRAMVA Summary'!F$54:F$74)+SUM('1.  LRAMVA Summary'!F$75:F$76)*(MONTH($E122)-1)/12)*$H122</f>
        <v>229.03612508897331</v>
      </c>
      <c r="L122" s="230">
        <f>(SUM('1.  LRAMVA Summary'!G$54:G$74)+SUM('1.  LRAMVA Summary'!G$75:G$76)*(MONTH($E122)-1)/12)*$H122</f>
        <v>-1.7846351250000001</v>
      </c>
      <c r="M122" s="230">
        <f>(SUM('1.  LRAMVA Summary'!H$54:H$74)+SUM('1.  LRAMVA Summary'!H$75:H$76)*(MONTH($E122)-1)/12)*$H122</f>
        <v>-1.4891512500000001</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453.81835988103325</v>
      </c>
    </row>
    <row r="123" spans="2:23" s="8" customFormat="1">
      <c r="B123" s="239"/>
      <c r="E123" s="214">
        <v>43191</v>
      </c>
      <c r="F123" s="214" t="s">
        <v>185</v>
      </c>
      <c r="G123" s="215" t="s">
        <v>66</v>
      </c>
      <c r="H123" s="240">
        <f>$C$44/12</f>
        <v>1.575E-3</v>
      </c>
      <c r="I123" s="230">
        <f>(SUM('1.  LRAMVA Summary'!D$54:D$74)+SUM('1.  LRAMVA Summary'!D$75:D$76)*(MONTH($E123)-1)/12)*$H123</f>
        <v>162.38061620341506</v>
      </c>
      <c r="J123" s="230">
        <f>(SUM('1.  LRAMVA Summary'!E$54:E$74)+SUM('1.  LRAMVA Summary'!E$75:E$76)*(MONTH($E123)-1)/12)*$H123</f>
        <v>124.96997046708051</v>
      </c>
      <c r="K123" s="230">
        <f>(SUM('1.  LRAMVA Summary'!F$54:F$74)+SUM('1.  LRAMVA Summary'!F$75:F$76)*(MONTH($E123)-1)/12)*$H123</f>
        <v>288.5855176121064</v>
      </c>
      <c r="L123" s="230">
        <f>(SUM('1.  LRAMVA Summary'!G$54:G$74)+SUM('1.  LRAMVA Summary'!G$75:G$76)*(MONTH($E123)-1)/12)*$H123</f>
        <v>-2.2486402575</v>
      </c>
      <c r="M123" s="230">
        <f>(SUM('1.  LRAMVA Summary'!H$54:H$74)+SUM('1.  LRAMVA Summary'!H$75:H$76)*(MONTH($E123)-1)/12)*$H123</f>
        <v>-1.8763305750000003</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571.81113345010192</v>
      </c>
    </row>
    <row r="124" spans="2:23" s="9" customFormat="1">
      <c r="B124" s="66"/>
      <c r="E124" s="214">
        <v>43221</v>
      </c>
      <c r="F124" s="214" t="s">
        <v>185</v>
      </c>
      <c r="G124" s="215" t="s">
        <v>66</v>
      </c>
      <c r="H124" s="240">
        <f t="shared" ref="H124:H125" si="64">$C$44/12</f>
        <v>1.575E-3</v>
      </c>
      <c r="I124" s="230">
        <f>(SUM('1.  LRAMVA Summary'!D$54:D$74)+SUM('1.  LRAMVA Summary'!D$75:D$76)*(MONTH($E124)-1)/12)*$H124</f>
        <v>162.38061620341506</v>
      </c>
      <c r="J124" s="230">
        <f>(SUM('1.  LRAMVA Summary'!E$54:E$74)+SUM('1.  LRAMVA Summary'!E$75:E$76)*(MONTH($E124)-1)/12)*$H124</f>
        <v>124.96997046708051</v>
      </c>
      <c r="K124" s="230">
        <f>(SUM('1.  LRAMVA Summary'!F$54:F$74)+SUM('1.  LRAMVA Summary'!F$75:F$76)*(MONTH($E124)-1)/12)*$H124</f>
        <v>288.5855176121064</v>
      </c>
      <c r="L124" s="230">
        <f>(SUM('1.  LRAMVA Summary'!G$54:G$74)+SUM('1.  LRAMVA Summary'!G$75:G$76)*(MONTH($E124)-1)/12)*$H124</f>
        <v>-2.2486402575</v>
      </c>
      <c r="M124" s="230">
        <f>(SUM('1.  LRAMVA Summary'!H$54:H$74)+SUM('1.  LRAMVA Summary'!H$75:H$76)*(MONTH($E124)-1)/12)*$H124</f>
        <v>-1.8763305750000003</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571.81113345010192</v>
      </c>
    </row>
    <row r="125" spans="2:23" s="238" customFormat="1">
      <c r="B125" s="237"/>
      <c r="E125" s="214">
        <v>43252</v>
      </c>
      <c r="F125" s="214" t="s">
        <v>185</v>
      </c>
      <c r="G125" s="215" t="s">
        <v>66</v>
      </c>
      <c r="H125" s="240">
        <f t="shared" si="64"/>
        <v>1.575E-3</v>
      </c>
      <c r="I125" s="230">
        <f>(SUM('1.  LRAMVA Summary'!D$54:D$74)+SUM('1.  LRAMVA Summary'!D$75:D$76)*(MONTH($E125)-1)/12)*$H125</f>
        <v>162.38061620341506</v>
      </c>
      <c r="J125" s="230">
        <f>(SUM('1.  LRAMVA Summary'!E$54:E$74)+SUM('1.  LRAMVA Summary'!E$75:E$76)*(MONTH($E125)-1)/12)*$H125</f>
        <v>124.96997046708051</v>
      </c>
      <c r="K125" s="230">
        <f>(SUM('1.  LRAMVA Summary'!F$54:F$74)+SUM('1.  LRAMVA Summary'!F$75:F$76)*(MONTH($E125)-1)/12)*$H125</f>
        <v>288.5855176121064</v>
      </c>
      <c r="L125" s="230">
        <f>(SUM('1.  LRAMVA Summary'!G$54:G$74)+SUM('1.  LRAMVA Summary'!G$75:G$76)*(MONTH($E125)-1)/12)*$H125</f>
        <v>-2.2486402575</v>
      </c>
      <c r="M125" s="230">
        <f>(SUM('1.  LRAMVA Summary'!H$54:H$74)+SUM('1.  LRAMVA Summary'!H$75:H$76)*(MONTH($E125)-1)/12)*$H125</f>
        <v>-1.8763305750000003</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571.81113345010192</v>
      </c>
    </row>
    <row r="126" spans="2:23" s="9" customFormat="1">
      <c r="B126" s="66"/>
      <c r="E126" s="214">
        <v>43282</v>
      </c>
      <c r="F126" s="214" t="s">
        <v>185</v>
      </c>
      <c r="G126" s="215" t="s">
        <v>68</v>
      </c>
      <c r="H126" s="240">
        <f>$C$45/12</f>
        <v>1.575E-3</v>
      </c>
      <c r="I126" s="230">
        <f>(SUM('1.  LRAMVA Summary'!D$54:D$74)+SUM('1.  LRAMVA Summary'!D$75:D$76)*(MONTH($E126)-1)/12)*$H126</f>
        <v>162.38061620341506</v>
      </c>
      <c r="J126" s="230">
        <f>(SUM('1.  LRAMVA Summary'!E$54:E$74)+SUM('1.  LRAMVA Summary'!E$75:E$76)*(MONTH($E126)-1)/12)*$H126</f>
        <v>124.96997046708051</v>
      </c>
      <c r="K126" s="230">
        <f>(SUM('1.  LRAMVA Summary'!F$54:F$74)+SUM('1.  LRAMVA Summary'!F$75:F$76)*(MONTH($E126)-1)/12)*$H126</f>
        <v>288.5855176121064</v>
      </c>
      <c r="L126" s="230">
        <f>(SUM('1.  LRAMVA Summary'!G$54:G$74)+SUM('1.  LRAMVA Summary'!G$75:G$76)*(MONTH($E126)-1)/12)*$H126</f>
        <v>-2.2486402575</v>
      </c>
      <c r="M126" s="230">
        <f>(SUM('1.  LRAMVA Summary'!H$54:H$74)+SUM('1.  LRAMVA Summary'!H$75:H$76)*(MONTH($E126)-1)/12)*$H126</f>
        <v>-1.8763305750000003</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571.81113345010192</v>
      </c>
    </row>
    <row r="127" spans="2:23" s="9" customFormat="1">
      <c r="B127" s="66"/>
      <c r="E127" s="214">
        <v>43313</v>
      </c>
      <c r="F127" s="214" t="s">
        <v>185</v>
      </c>
      <c r="G127" s="215" t="s">
        <v>68</v>
      </c>
      <c r="H127" s="240">
        <f t="shared" ref="H127:H128" si="65">$C$45/12</f>
        <v>1.575E-3</v>
      </c>
      <c r="I127" s="230">
        <f>(SUM('1.  LRAMVA Summary'!D$54:D$74)+SUM('1.  LRAMVA Summary'!D$75:D$76)*(MONTH($E127)-1)/12)*$H127</f>
        <v>162.38061620341506</v>
      </c>
      <c r="J127" s="230">
        <f>(SUM('1.  LRAMVA Summary'!E$54:E$74)+SUM('1.  LRAMVA Summary'!E$75:E$76)*(MONTH($E127)-1)/12)*$H127</f>
        <v>124.96997046708051</v>
      </c>
      <c r="K127" s="230">
        <f>(SUM('1.  LRAMVA Summary'!F$54:F$74)+SUM('1.  LRAMVA Summary'!F$75:F$76)*(MONTH($E127)-1)/12)*$H127</f>
        <v>288.5855176121064</v>
      </c>
      <c r="L127" s="230">
        <f>(SUM('1.  LRAMVA Summary'!G$54:G$74)+SUM('1.  LRAMVA Summary'!G$75:G$76)*(MONTH($E127)-1)/12)*$H127</f>
        <v>-2.2486402575</v>
      </c>
      <c r="M127" s="230">
        <f>(SUM('1.  LRAMVA Summary'!H$54:H$74)+SUM('1.  LRAMVA Summary'!H$75:H$76)*(MONTH($E127)-1)/12)*$H127</f>
        <v>-1.8763305750000003</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571.81113345010192</v>
      </c>
    </row>
    <row r="128" spans="2:23" s="9" customFormat="1">
      <c r="B128" s="66"/>
      <c r="E128" s="214">
        <v>43344</v>
      </c>
      <c r="F128" s="214" t="s">
        <v>185</v>
      </c>
      <c r="G128" s="215" t="s">
        <v>68</v>
      </c>
      <c r="H128" s="240">
        <f t="shared" si="65"/>
        <v>1.575E-3</v>
      </c>
      <c r="I128" s="230">
        <f>(SUM('1.  LRAMVA Summary'!D$54:D$74)+SUM('1.  LRAMVA Summary'!D$75:D$76)*(MONTH($E128)-1)/12)*$H128</f>
        <v>162.38061620341506</v>
      </c>
      <c r="J128" s="230">
        <f>(SUM('1.  LRAMVA Summary'!E$54:E$74)+SUM('1.  LRAMVA Summary'!E$75:E$76)*(MONTH($E128)-1)/12)*$H128</f>
        <v>124.96997046708051</v>
      </c>
      <c r="K128" s="230">
        <f>(SUM('1.  LRAMVA Summary'!F$54:F$74)+SUM('1.  LRAMVA Summary'!F$75:F$76)*(MONTH($E128)-1)/12)*$H128</f>
        <v>288.5855176121064</v>
      </c>
      <c r="L128" s="230">
        <f>(SUM('1.  LRAMVA Summary'!G$54:G$74)+SUM('1.  LRAMVA Summary'!G$75:G$76)*(MONTH($E128)-1)/12)*$H128</f>
        <v>-2.2486402575</v>
      </c>
      <c r="M128" s="230">
        <f>(SUM('1.  LRAMVA Summary'!H$54:H$74)+SUM('1.  LRAMVA Summary'!H$75:H$76)*(MONTH($E128)-1)/12)*$H128</f>
        <v>-1.8763305750000003</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571.81113345010192</v>
      </c>
    </row>
    <row r="129" spans="2:23" s="9" customFormat="1">
      <c r="B129" s="66"/>
      <c r="E129" s="214">
        <v>43374</v>
      </c>
      <c r="F129" s="214" t="s">
        <v>185</v>
      </c>
      <c r="G129" s="215" t="s">
        <v>69</v>
      </c>
      <c r="H129" s="240">
        <f>$C$46/12</f>
        <v>1.8083333333333335E-3</v>
      </c>
      <c r="I129" s="230">
        <f>(SUM('1.  LRAMVA Summary'!D$54:D$74)+SUM('1.  LRAMVA Summary'!D$75:D$76)*(MONTH($E129)-1)/12)*$H129</f>
        <v>186.43700378910617</v>
      </c>
      <c r="J129" s="230">
        <f>(SUM('1.  LRAMVA Summary'!E$54:E$74)+SUM('1.  LRAMVA Summary'!E$75:E$76)*(MONTH($E129)-1)/12)*$H129</f>
        <v>143.48404016590726</v>
      </c>
      <c r="K129" s="230">
        <f>(SUM('1.  LRAMVA Summary'!F$54:F$74)+SUM('1.  LRAMVA Summary'!F$75:F$76)*(MONTH($E129)-1)/12)*$H129</f>
        <v>331.33892762871477</v>
      </c>
      <c r="L129" s="230">
        <f>(SUM('1.  LRAMVA Summary'!G$54:G$74)+SUM('1.  LRAMVA Summary'!G$75:G$76)*(MONTH($E129)-1)/12)*$H129</f>
        <v>-2.5817721475000002</v>
      </c>
      <c r="M129" s="230">
        <f>(SUM('1.  LRAMVA Summary'!H$54:H$74)+SUM('1.  LRAMVA Summary'!H$75:H$76)*(MONTH($E129)-1)/12)*$H129</f>
        <v>-2.1543054750000006</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656.52389396122817</v>
      </c>
    </row>
    <row r="130" spans="2:23" s="9" customFormat="1">
      <c r="B130" s="66"/>
      <c r="E130" s="214">
        <v>43405</v>
      </c>
      <c r="F130" s="214" t="s">
        <v>185</v>
      </c>
      <c r="G130" s="215" t="s">
        <v>69</v>
      </c>
      <c r="H130" s="240">
        <f t="shared" ref="H130:H131" si="66">$C$46/12</f>
        <v>1.8083333333333335E-3</v>
      </c>
      <c r="I130" s="230">
        <f>(SUM('1.  LRAMVA Summary'!D$54:D$74)+SUM('1.  LRAMVA Summary'!D$75:D$76)*(MONTH($E130)-1)/12)*$H130</f>
        <v>186.43700378910617</v>
      </c>
      <c r="J130" s="230">
        <f>(SUM('1.  LRAMVA Summary'!E$54:E$74)+SUM('1.  LRAMVA Summary'!E$75:E$76)*(MONTH($E130)-1)/12)*$H130</f>
        <v>143.48404016590726</v>
      </c>
      <c r="K130" s="230">
        <f>(SUM('1.  LRAMVA Summary'!F$54:F$74)+SUM('1.  LRAMVA Summary'!F$75:F$76)*(MONTH($E130)-1)/12)*$H130</f>
        <v>331.33892762871477</v>
      </c>
      <c r="L130" s="230">
        <f>(SUM('1.  LRAMVA Summary'!G$54:G$74)+SUM('1.  LRAMVA Summary'!G$75:G$76)*(MONTH($E130)-1)/12)*$H130</f>
        <v>-2.5817721475000002</v>
      </c>
      <c r="M130" s="230">
        <f>(SUM('1.  LRAMVA Summary'!H$54:H$74)+SUM('1.  LRAMVA Summary'!H$75:H$76)*(MONTH($E130)-1)/12)*$H130</f>
        <v>-2.1543054750000006</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656.52389396122817</v>
      </c>
    </row>
    <row r="131" spans="2:23" s="9" customFormat="1">
      <c r="B131" s="66"/>
      <c r="E131" s="214">
        <v>43435</v>
      </c>
      <c r="F131" s="214" t="s">
        <v>185</v>
      </c>
      <c r="G131" s="215" t="s">
        <v>69</v>
      </c>
      <c r="H131" s="240">
        <f t="shared" si="66"/>
        <v>1.8083333333333335E-3</v>
      </c>
      <c r="I131" s="230">
        <f>(SUM('1.  LRAMVA Summary'!D$54:D$74)+SUM('1.  LRAMVA Summary'!D$75:D$76)*(MONTH($E131)-1)/12)*$H131</f>
        <v>186.43700378910617</v>
      </c>
      <c r="J131" s="230">
        <f>(SUM('1.  LRAMVA Summary'!E$54:E$74)+SUM('1.  LRAMVA Summary'!E$75:E$76)*(MONTH($E131)-1)/12)*$H131</f>
        <v>143.48404016590726</v>
      </c>
      <c r="K131" s="230">
        <f>(SUM('1.  LRAMVA Summary'!F$54:F$74)+SUM('1.  LRAMVA Summary'!F$75:F$76)*(MONTH($E131)-1)/12)*$H131</f>
        <v>331.33892762871477</v>
      </c>
      <c r="L131" s="230">
        <f>(SUM('1.  LRAMVA Summary'!G$54:G$74)+SUM('1.  LRAMVA Summary'!G$75:G$76)*(MONTH($E131)-1)/12)*$H131</f>
        <v>-2.5817721475000002</v>
      </c>
      <c r="M131" s="230">
        <f>(SUM('1.  LRAMVA Summary'!H$54:H$74)+SUM('1.  LRAMVA Summary'!H$75:H$76)*(MONTH($E131)-1)/12)*$H131</f>
        <v>-2.1543054750000006</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656.52389396122817</v>
      </c>
    </row>
    <row r="132" spans="2:23" s="9" customFormat="1" ht="15.75" thickBot="1">
      <c r="B132" s="66"/>
      <c r="E132" s="216" t="s">
        <v>468</v>
      </c>
      <c r="F132" s="216"/>
      <c r="G132" s="217"/>
      <c r="H132" s="218"/>
      <c r="I132" s="219">
        <f>SUM(I119:I131)</f>
        <v>3677.1906738127864</v>
      </c>
      <c r="J132" s="219">
        <f>SUM(J119:J131)</f>
        <v>2830.0077968206583</v>
      </c>
      <c r="K132" s="219">
        <f t="shared" ref="K132:O132" si="67">SUM(K119:K131)</f>
        <v>6535.1641025387053</v>
      </c>
      <c r="L132" s="219">
        <f t="shared" si="67"/>
        <v>-50.921588899999996</v>
      </c>
      <c r="M132" s="219">
        <f t="shared" si="67"/>
        <v>-42.490448999999998</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12948.950535272148</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3677.1906738127864</v>
      </c>
      <c r="J134" s="228">
        <f t="shared" ref="J134" si="69">J132+J133</f>
        <v>2830.0077968206583</v>
      </c>
      <c r="K134" s="228">
        <f t="shared" ref="K134" si="70">K132+K133</f>
        <v>6535.1641025387053</v>
      </c>
      <c r="L134" s="228">
        <f t="shared" ref="L134" si="71">L132+L133</f>
        <v>-50.921588899999996</v>
      </c>
      <c r="M134" s="228">
        <f t="shared" ref="M134" si="72">M132+M133</f>
        <v>-42.490448999999998</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12948.950535272148</v>
      </c>
    </row>
    <row r="135" spans="2:23" s="9" customFormat="1">
      <c r="B135" s="66"/>
      <c r="E135" s="214">
        <v>43466</v>
      </c>
      <c r="F135" s="214" t="s">
        <v>186</v>
      </c>
      <c r="G135" s="215" t="s">
        <v>65</v>
      </c>
      <c r="H135" s="240">
        <f>$C$47/12</f>
        <v>1.8083333333333335E-3</v>
      </c>
      <c r="I135" s="230">
        <f>(SUM('1.  LRAMVA Summary'!D$54:D$77)+SUM('1.  LRAMVA Summary'!D$78:D$79)*(MONTH($E135)-1)/12)*$H135</f>
        <v>186.43700378910617</v>
      </c>
      <c r="J135" s="230">
        <f>(SUM('1.  LRAMVA Summary'!E$54:E$77)+SUM('1.  LRAMVA Summary'!E$78:E$79)*(MONTH($E135)-1)/12)*$H135</f>
        <v>143.48404016590726</v>
      </c>
      <c r="K135" s="230">
        <f>(SUM('1.  LRAMVA Summary'!F$54:F$77)+SUM('1.  LRAMVA Summary'!F$78:F$79)*(MONTH($E135)-1)/12)*$H135</f>
        <v>331.33892762871477</v>
      </c>
      <c r="L135" s="230">
        <f>(SUM('1.  LRAMVA Summary'!G$54:G$77)+SUM('1.  LRAMVA Summary'!G$78:G$79)*(MONTH($E135)-1)/12)*$H135</f>
        <v>-2.5817721475000002</v>
      </c>
      <c r="M135" s="230">
        <f>(SUM('1.  LRAMVA Summary'!H$54:H$77)+SUM('1.  LRAMVA Summary'!H$78:H$79)*(MONTH($E135)-1)/12)*$H135</f>
        <v>-2.1543054750000006</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656.52389396122817</v>
      </c>
    </row>
    <row r="136" spans="2:23" s="9" customFormat="1">
      <c r="B136" s="66"/>
      <c r="E136" s="214">
        <v>43497</v>
      </c>
      <c r="F136" s="214" t="s">
        <v>186</v>
      </c>
      <c r="G136" s="215" t="s">
        <v>65</v>
      </c>
      <c r="H136" s="240">
        <f t="shared" ref="H136:H137" si="75">$C$47/12</f>
        <v>1.8083333333333335E-3</v>
      </c>
      <c r="I136" s="230">
        <f>(SUM('1.  LRAMVA Summary'!D$54:D$77)+SUM('1.  LRAMVA Summary'!D$78:D$79)*(MONTH($E136)-1)/12)*$H136</f>
        <v>186.43700378910617</v>
      </c>
      <c r="J136" s="230">
        <f>(SUM('1.  LRAMVA Summary'!E$54:E$77)+SUM('1.  LRAMVA Summary'!E$78:E$79)*(MONTH($E136)-1)/12)*$H136</f>
        <v>143.48404016590726</v>
      </c>
      <c r="K136" s="230">
        <f>(SUM('1.  LRAMVA Summary'!F$54:F$77)+SUM('1.  LRAMVA Summary'!F$78:F$79)*(MONTH($E136)-1)/12)*$H136</f>
        <v>331.33892762871477</v>
      </c>
      <c r="L136" s="230">
        <f>(SUM('1.  LRAMVA Summary'!G$54:G$77)+SUM('1.  LRAMVA Summary'!G$78:G$79)*(MONTH($E136)-1)/12)*$H136</f>
        <v>-2.5817721475000002</v>
      </c>
      <c r="M136" s="230">
        <f>(SUM('1.  LRAMVA Summary'!H$54:H$77)+SUM('1.  LRAMVA Summary'!H$78:H$79)*(MONTH($E136)-1)/12)*$H136</f>
        <v>-2.1543054750000006</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656.52389396122817</v>
      </c>
    </row>
    <row r="137" spans="2:23" s="9" customFormat="1">
      <c r="B137" s="66"/>
      <c r="E137" s="214">
        <v>43525</v>
      </c>
      <c r="F137" s="214" t="s">
        <v>186</v>
      </c>
      <c r="G137" s="215" t="s">
        <v>65</v>
      </c>
      <c r="H137" s="240">
        <f t="shared" si="75"/>
        <v>1.8083333333333335E-3</v>
      </c>
      <c r="I137" s="230">
        <f>(SUM('1.  LRAMVA Summary'!D$54:D$77)+SUM('1.  LRAMVA Summary'!D$78:D$79)*(MONTH($E137)-1)/12)*$H137</f>
        <v>186.43700378910617</v>
      </c>
      <c r="J137" s="230">
        <f>(SUM('1.  LRAMVA Summary'!E$54:E$77)+SUM('1.  LRAMVA Summary'!E$78:E$79)*(MONTH($E137)-1)/12)*$H137</f>
        <v>143.48404016590726</v>
      </c>
      <c r="K137" s="230">
        <f>(SUM('1.  LRAMVA Summary'!F$54:F$77)+SUM('1.  LRAMVA Summary'!F$78:F$79)*(MONTH($E137)-1)/12)*$H137</f>
        <v>331.33892762871477</v>
      </c>
      <c r="L137" s="230">
        <f>(SUM('1.  LRAMVA Summary'!G$54:G$77)+SUM('1.  LRAMVA Summary'!G$78:G$79)*(MONTH($E137)-1)/12)*$H137</f>
        <v>-2.5817721475000002</v>
      </c>
      <c r="M137" s="230">
        <f>(SUM('1.  LRAMVA Summary'!H$54:H$77)+SUM('1.  LRAMVA Summary'!H$78:H$79)*(MONTH($E137)-1)/12)*$H137</f>
        <v>-2.1543054750000006</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656.52389396122817</v>
      </c>
    </row>
    <row r="138" spans="2:23" s="8" customFormat="1">
      <c r="B138" s="239"/>
      <c r="E138" s="214">
        <v>43556</v>
      </c>
      <c r="F138" s="214" t="s">
        <v>186</v>
      </c>
      <c r="G138" s="215" t="s">
        <v>66</v>
      </c>
      <c r="H138" s="240">
        <f>$C$48/12</f>
        <v>1.8083333333333335E-3</v>
      </c>
      <c r="I138" s="230">
        <f>(SUM('1.  LRAMVA Summary'!D$54:D$77)+SUM('1.  LRAMVA Summary'!D$78:D$79)*(MONTH($E138)-1)/12)*$H138</f>
        <v>186.43700378910617</v>
      </c>
      <c r="J138" s="230">
        <f>(SUM('1.  LRAMVA Summary'!E$54:E$77)+SUM('1.  LRAMVA Summary'!E$78:E$79)*(MONTH($E138)-1)/12)*$H138</f>
        <v>143.48404016590726</v>
      </c>
      <c r="K138" s="230">
        <f>(SUM('1.  LRAMVA Summary'!F$54:F$77)+SUM('1.  LRAMVA Summary'!F$78:F$79)*(MONTH($E138)-1)/12)*$H138</f>
        <v>331.33892762871477</v>
      </c>
      <c r="L138" s="230">
        <f>(SUM('1.  LRAMVA Summary'!G$54:G$77)+SUM('1.  LRAMVA Summary'!G$78:G$79)*(MONTH($E138)-1)/12)*$H138</f>
        <v>-2.5817721475000002</v>
      </c>
      <c r="M138" s="230">
        <f>(SUM('1.  LRAMVA Summary'!H$54:H$77)+SUM('1.  LRAMVA Summary'!H$78:H$79)*(MONTH($E138)-1)/12)*$H138</f>
        <v>-2.1543054750000006</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656.52389396122817</v>
      </c>
    </row>
    <row r="139" spans="2:23" s="9" customFormat="1">
      <c r="B139" s="66"/>
      <c r="E139" s="214">
        <v>43586</v>
      </c>
      <c r="F139" s="214" t="s">
        <v>186</v>
      </c>
      <c r="G139" s="215" t="s">
        <v>66</v>
      </c>
      <c r="H139" s="240">
        <f>$C$48/12</f>
        <v>1.8083333333333335E-3</v>
      </c>
      <c r="I139" s="794"/>
      <c r="J139" s="794"/>
      <c r="K139" s="794"/>
      <c r="L139" s="794"/>
      <c r="M139" s="794"/>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0</v>
      </c>
    </row>
    <row r="140" spans="2:23" s="9" customFormat="1">
      <c r="B140" s="66"/>
      <c r="E140" s="214">
        <v>43617</v>
      </c>
      <c r="F140" s="214" t="s">
        <v>186</v>
      </c>
      <c r="G140" s="215" t="s">
        <v>66</v>
      </c>
      <c r="H140" s="240">
        <f t="shared" ref="H140" si="77">$C$48/12</f>
        <v>1.8083333333333335E-3</v>
      </c>
      <c r="I140" s="794"/>
      <c r="J140" s="794"/>
      <c r="K140" s="794"/>
      <c r="L140" s="794"/>
      <c r="M140" s="794"/>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0</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75" thickBot="1">
      <c r="B147" s="66"/>
      <c r="E147" s="216" t="s">
        <v>469</v>
      </c>
      <c r="F147" s="216"/>
      <c r="G147" s="217"/>
      <c r="H147" s="218"/>
      <c r="I147" s="219">
        <f>SUM(I134:I146)</f>
        <v>4422.9386889692105</v>
      </c>
      <c r="J147" s="219">
        <f>SUM(J134:J146)</f>
        <v>3403.9439574842868</v>
      </c>
      <c r="K147" s="219">
        <f t="shared" ref="K147:O147" si="80">SUM(K134:K146)</f>
        <v>7860.5198130535628</v>
      </c>
      <c r="L147" s="219">
        <f t="shared" si="80"/>
        <v>-61.248677489999984</v>
      </c>
      <c r="M147" s="219">
        <f t="shared" si="80"/>
        <v>-51.107670900000002</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15575.046111117061</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4422.9386889692105</v>
      </c>
      <c r="J149" s="228">
        <f t="shared" ref="J149" si="82">J147+J148</f>
        <v>3403.9439574842868</v>
      </c>
      <c r="K149" s="228">
        <f t="shared" ref="K149" si="83">K147+K148</f>
        <v>7860.5198130535628</v>
      </c>
      <c r="L149" s="228">
        <f t="shared" ref="L149" si="84">L147+L148</f>
        <v>-61.248677489999984</v>
      </c>
      <c r="M149" s="228">
        <f t="shared" ref="M149" si="85">M147+M148</f>
        <v>-51.107670900000002</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15575.046111117061</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470</v>
      </c>
      <c r="F162" s="216"/>
      <c r="G162" s="217"/>
      <c r="H162" s="218"/>
      <c r="I162" s="219">
        <f>SUM(I149:I161)</f>
        <v>4422.9386889692105</v>
      </c>
      <c r="J162" s="219">
        <f>SUM(J149:J161)</f>
        <v>3403.9439574842868</v>
      </c>
      <c r="K162" s="219">
        <f t="shared" ref="K162:O162" si="93">SUM(K149:K161)</f>
        <v>7860.5198130535628</v>
      </c>
      <c r="L162" s="219">
        <f t="shared" si="93"/>
        <v>-61.248677489999984</v>
      </c>
      <c r="M162" s="219">
        <f t="shared" si="93"/>
        <v>-51.107670900000002</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15575.046111117061</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527</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225"/>
  <sheetViews>
    <sheetView topLeftCell="C4" zoomScale="96" zoomScaleNormal="96" workbookViewId="0">
      <pane xSplit="9" ySplit="86" topLeftCell="L99" activePane="bottomRight" state="frozen"/>
      <selection activeCell="C4" sqref="C4"/>
      <selection pane="topRight" activeCell="L4" sqref="L4"/>
      <selection pane="bottomLeft" activeCell="C90" sqref="C90"/>
      <selection pane="bottomRight" activeCell="C24" sqref="C24:G24"/>
    </sheetView>
  </sheetViews>
  <sheetFormatPr defaultColWidth="9.140625" defaultRowHeight="15" outlineLevelRow="1"/>
  <cols>
    <col min="1" max="1" width="5.85546875" style="12" customWidth="1"/>
    <col min="2" max="2" width="24.28515625" style="12" customWidth="1"/>
    <col min="3" max="3" width="11.42578125" style="12" customWidth="1"/>
    <col min="4" max="4" width="27.42578125" style="12" customWidth="1"/>
    <col min="5" max="5" width="35.140625" style="12" customWidth="1"/>
    <col min="6" max="6" width="26.7109375" style="12" customWidth="1"/>
    <col min="7" max="7" width="17" style="12" customWidth="1"/>
    <col min="8" max="8" width="19.42578125" style="12" customWidth="1"/>
    <col min="9" max="10" width="23" style="634" customWidth="1"/>
    <col min="11" max="11" width="2" style="16" customWidth="1"/>
    <col min="12" max="41" width="9.140625" style="12"/>
    <col min="42" max="42" width="2.140625" style="12" customWidth="1"/>
    <col min="43" max="43" width="12.42578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6" t="s">
        <v>406</v>
      </c>
      <c r="E13" s="17"/>
      <c r="F13" s="177"/>
      <c r="G13" s="178"/>
      <c r="H13" s="179"/>
      <c r="K13" s="179"/>
      <c r="L13" s="177"/>
      <c r="M13" s="177"/>
      <c r="N13" s="177"/>
      <c r="O13" s="177"/>
      <c r="P13" s="177"/>
      <c r="Q13" s="180"/>
    </row>
    <row r="14" spans="2:73" ht="30" customHeight="1" outlineLevel="1" thickBot="1">
      <c r="B14" s="90"/>
      <c r="D14" s="610" t="s">
        <v>552</v>
      </c>
      <c r="I14" s="12"/>
      <c r="J14" s="12"/>
      <c r="BU14" s="12"/>
    </row>
    <row r="15" spans="2:73" ht="26.25" customHeight="1" outlineLevel="1">
      <c r="C15" s="90"/>
      <c r="I15" s="12"/>
      <c r="J15" s="12"/>
    </row>
    <row r="16" spans="2:73" ht="23.25" customHeight="1" outlineLevel="1">
      <c r="B16" s="116" t="s">
        <v>506</v>
      </c>
      <c r="C16" s="90"/>
      <c r="D16" s="615" t="s">
        <v>614</v>
      </c>
      <c r="E16" s="605"/>
      <c r="F16" s="605"/>
      <c r="G16" s="616"/>
      <c r="H16" s="605"/>
      <c r="I16" s="605"/>
      <c r="J16" s="605"/>
      <c r="K16" s="639"/>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89" t="s">
        <v>608</v>
      </c>
      <c r="C17" s="90"/>
      <c r="D17" s="611" t="s">
        <v>586</v>
      </c>
      <c r="E17" s="605"/>
      <c r="F17" s="605"/>
      <c r="G17" s="616"/>
      <c r="H17" s="605"/>
      <c r="I17" s="605"/>
      <c r="J17" s="605"/>
      <c r="K17" s="639"/>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621</v>
      </c>
      <c r="E18" s="605"/>
      <c r="F18" s="605"/>
      <c r="G18" s="616"/>
      <c r="H18" s="605"/>
      <c r="I18" s="605"/>
      <c r="J18" s="605"/>
      <c r="K18" s="639"/>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620</v>
      </c>
      <c r="E19" s="605"/>
      <c r="F19" s="605"/>
      <c r="G19" s="616"/>
      <c r="H19" s="605"/>
      <c r="I19" s="605"/>
      <c r="J19" s="605"/>
      <c r="K19" s="639"/>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622</v>
      </c>
      <c r="E20" s="605"/>
      <c r="F20" s="605"/>
      <c r="G20" s="616"/>
      <c r="H20" s="605"/>
      <c r="I20" s="605"/>
      <c r="J20" s="605"/>
      <c r="K20" s="639"/>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694" t="s">
        <v>632</v>
      </c>
      <c r="E21" s="605"/>
      <c r="F21" s="605"/>
      <c r="G21" s="616"/>
      <c r="H21" s="605"/>
      <c r="I21" s="605"/>
      <c r="J21" s="605"/>
      <c r="K21" s="639"/>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591</v>
      </c>
      <c r="H23" s="10"/>
      <c r="I23" s="10"/>
      <c r="J23" s="10"/>
    </row>
    <row r="24" spans="2:73" s="669" customFormat="1" ht="21" customHeight="1">
      <c r="B24" s="693" t="s">
        <v>595</v>
      </c>
      <c r="C24" s="906" t="s">
        <v>596</v>
      </c>
      <c r="D24" s="906"/>
      <c r="E24" s="906"/>
      <c r="F24" s="906"/>
      <c r="G24" s="906"/>
      <c r="H24" s="677" t="s">
        <v>593</v>
      </c>
      <c r="I24" s="677" t="s">
        <v>592</v>
      </c>
      <c r="J24" s="677" t="s">
        <v>594</v>
      </c>
      <c r="K24" s="668"/>
      <c r="L24" s="669" t="s">
        <v>596</v>
      </c>
      <c r="AQ24" s="669" t="s">
        <v>596</v>
      </c>
      <c r="BU24" s="668"/>
    </row>
    <row r="25" spans="2:73" s="250" customFormat="1" ht="49.5" customHeight="1">
      <c r="B25" s="245" t="s">
        <v>473</v>
      </c>
      <c r="C25" s="245" t="s">
        <v>211</v>
      </c>
      <c r="D25" s="628" t="s">
        <v>474</v>
      </c>
      <c r="E25" s="245" t="s">
        <v>208</v>
      </c>
      <c r="F25" s="245" t="s">
        <v>475</v>
      </c>
      <c r="G25" s="245" t="s">
        <v>476</v>
      </c>
      <c r="H25" s="628" t="s">
        <v>477</v>
      </c>
      <c r="I25" s="635" t="s">
        <v>584</v>
      </c>
      <c r="J25" s="642" t="s">
        <v>585</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0"/>
      <c r="I26" s="633"/>
      <c r="J26" s="633"/>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738" t="s">
        <v>785</v>
      </c>
      <c r="C27" s="738" t="s">
        <v>786</v>
      </c>
      <c r="D27" s="738" t="s">
        <v>2</v>
      </c>
      <c r="E27" s="738" t="s">
        <v>684</v>
      </c>
      <c r="F27" s="738" t="s">
        <v>29</v>
      </c>
      <c r="G27" s="738" t="s">
        <v>787</v>
      </c>
      <c r="H27" s="738">
        <v>2011</v>
      </c>
      <c r="I27" s="739" t="s">
        <v>572</v>
      </c>
      <c r="J27" s="739" t="s">
        <v>590</v>
      </c>
      <c r="K27" s="740"/>
      <c r="L27" s="741">
        <v>3.0327393525281838</v>
      </c>
      <c r="M27" s="741">
        <v>3.0327393525281838</v>
      </c>
      <c r="N27" s="741">
        <v>3.0327393525281838</v>
      </c>
      <c r="O27" s="741">
        <v>0.73640211962187885</v>
      </c>
      <c r="P27" s="741">
        <v>0</v>
      </c>
      <c r="Q27" s="741">
        <v>0</v>
      </c>
      <c r="R27" s="741">
        <v>0</v>
      </c>
      <c r="S27" s="741">
        <v>0</v>
      </c>
      <c r="T27" s="741">
        <v>0</v>
      </c>
      <c r="U27" s="741">
        <v>0</v>
      </c>
      <c r="V27" s="741">
        <v>0</v>
      </c>
      <c r="W27" s="741">
        <v>0</v>
      </c>
      <c r="X27" s="741">
        <v>0</v>
      </c>
      <c r="Y27" s="741">
        <v>0</v>
      </c>
      <c r="Z27" s="741">
        <v>0</v>
      </c>
      <c r="AA27" s="741">
        <v>0</v>
      </c>
      <c r="AB27" s="741">
        <v>0</v>
      </c>
      <c r="AC27" s="741">
        <v>0</v>
      </c>
      <c r="AD27" s="741">
        <v>0</v>
      </c>
      <c r="AE27" s="741">
        <v>0</v>
      </c>
      <c r="AF27" s="741">
        <v>0</v>
      </c>
      <c r="AG27" s="741">
        <v>0</v>
      </c>
      <c r="AH27" s="741">
        <v>0</v>
      </c>
      <c r="AI27" s="741">
        <v>0</v>
      </c>
      <c r="AJ27" s="741">
        <v>0</v>
      </c>
      <c r="AK27" s="741">
        <v>0</v>
      </c>
      <c r="AL27" s="741">
        <v>0</v>
      </c>
      <c r="AM27" s="741">
        <v>0</v>
      </c>
      <c r="AN27" s="741">
        <v>0</v>
      </c>
      <c r="AO27" s="741">
        <v>0</v>
      </c>
      <c r="AP27" s="740"/>
      <c r="AQ27" s="741">
        <v>3366.5601914368071</v>
      </c>
      <c r="AR27" s="741">
        <v>3366.5601914368071</v>
      </c>
      <c r="AS27" s="741">
        <v>3366.5601914368071</v>
      </c>
      <c r="AT27" s="741">
        <v>1313.0504703645531</v>
      </c>
      <c r="AU27" s="741">
        <v>0</v>
      </c>
      <c r="AV27" s="741">
        <v>0</v>
      </c>
      <c r="AW27" s="741">
        <v>0</v>
      </c>
      <c r="AX27" s="741">
        <v>0</v>
      </c>
      <c r="AY27" s="741">
        <v>0</v>
      </c>
      <c r="AZ27" s="741">
        <v>0</v>
      </c>
      <c r="BA27" s="741">
        <v>0</v>
      </c>
      <c r="BB27" s="741">
        <v>0</v>
      </c>
      <c r="BC27" s="741">
        <v>0</v>
      </c>
      <c r="BD27" s="741">
        <v>0</v>
      </c>
      <c r="BE27" s="741">
        <v>0</v>
      </c>
      <c r="BF27" s="741">
        <v>0</v>
      </c>
      <c r="BG27" s="741">
        <v>0</v>
      </c>
      <c r="BH27" s="741">
        <v>0</v>
      </c>
      <c r="BI27" s="741">
        <v>0</v>
      </c>
      <c r="BJ27" s="741">
        <v>0</v>
      </c>
      <c r="BK27" s="741">
        <v>0</v>
      </c>
      <c r="BL27" s="741">
        <v>0</v>
      </c>
      <c r="BM27" s="741">
        <v>0</v>
      </c>
      <c r="BN27" s="741">
        <v>0</v>
      </c>
      <c r="BO27" s="741">
        <v>0</v>
      </c>
      <c r="BP27" s="741">
        <v>0</v>
      </c>
      <c r="BQ27" s="741">
        <v>0</v>
      </c>
      <c r="BR27" s="741">
        <v>0</v>
      </c>
      <c r="BS27" s="741">
        <v>0</v>
      </c>
      <c r="BT27" s="741">
        <v>0</v>
      </c>
      <c r="BU27" s="16"/>
    </row>
    <row r="28" spans="2:73" s="17" customFormat="1" ht="15.75">
      <c r="B28" s="738" t="s">
        <v>785</v>
      </c>
      <c r="C28" s="738" t="s">
        <v>786</v>
      </c>
      <c r="D28" s="738" t="s">
        <v>1</v>
      </c>
      <c r="E28" s="738" t="s">
        <v>684</v>
      </c>
      <c r="F28" s="738" t="s">
        <v>29</v>
      </c>
      <c r="G28" s="738" t="s">
        <v>787</v>
      </c>
      <c r="H28" s="738">
        <v>2011</v>
      </c>
      <c r="I28" s="739" t="s">
        <v>572</v>
      </c>
      <c r="J28" s="739" t="s">
        <v>590</v>
      </c>
      <c r="K28" s="740"/>
      <c r="L28" s="741">
        <v>53.707341373778483</v>
      </c>
      <c r="M28" s="741">
        <v>53.707341373778483</v>
      </c>
      <c r="N28" s="741">
        <v>53.707341373778483</v>
      </c>
      <c r="O28" s="741">
        <v>53.027386324298618</v>
      </c>
      <c r="P28" s="741">
        <v>35.666298208810566</v>
      </c>
      <c r="Q28" s="741">
        <v>0</v>
      </c>
      <c r="R28" s="741">
        <v>0</v>
      </c>
      <c r="S28" s="741">
        <v>0</v>
      </c>
      <c r="T28" s="741">
        <v>0</v>
      </c>
      <c r="U28" s="741">
        <v>0</v>
      </c>
      <c r="V28" s="741">
        <v>0</v>
      </c>
      <c r="W28" s="741">
        <v>0</v>
      </c>
      <c r="X28" s="741">
        <v>0</v>
      </c>
      <c r="Y28" s="741">
        <v>0</v>
      </c>
      <c r="Z28" s="741">
        <v>0</v>
      </c>
      <c r="AA28" s="741">
        <v>0</v>
      </c>
      <c r="AB28" s="741">
        <v>0</v>
      </c>
      <c r="AC28" s="741">
        <v>0</v>
      </c>
      <c r="AD28" s="741">
        <v>0</v>
      </c>
      <c r="AE28" s="741">
        <v>0</v>
      </c>
      <c r="AF28" s="741">
        <v>0</v>
      </c>
      <c r="AG28" s="741">
        <v>0</v>
      </c>
      <c r="AH28" s="741">
        <v>0</v>
      </c>
      <c r="AI28" s="741">
        <v>0</v>
      </c>
      <c r="AJ28" s="741">
        <v>0</v>
      </c>
      <c r="AK28" s="741">
        <v>0</v>
      </c>
      <c r="AL28" s="741">
        <v>0</v>
      </c>
      <c r="AM28" s="741">
        <v>0</v>
      </c>
      <c r="AN28" s="741">
        <v>0</v>
      </c>
      <c r="AO28" s="741">
        <v>0</v>
      </c>
      <c r="AP28" s="740"/>
      <c r="AQ28" s="741">
        <v>390643.98299045581</v>
      </c>
      <c r="AR28" s="741">
        <v>390643.98299045581</v>
      </c>
      <c r="AS28" s="741">
        <v>390643.98299045581</v>
      </c>
      <c r="AT28" s="741">
        <v>390035.93018183939</v>
      </c>
      <c r="AU28" s="741">
        <v>271268.43060384365</v>
      </c>
      <c r="AV28" s="741">
        <v>0</v>
      </c>
      <c r="AW28" s="741">
        <v>0</v>
      </c>
      <c r="AX28" s="741">
        <v>0</v>
      </c>
      <c r="AY28" s="741">
        <v>0</v>
      </c>
      <c r="AZ28" s="741">
        <v>0</v>
      </c>
      <c r="BA28" s="741">
        <v>0</v>
      </c>
      <c r="BB28" s="741">
        <v>0</v>
      </c>
      <c r="BC28" s="741">
        <v>0</v>
      </c>
      <c r="BD28" s="741">
        <v>0</v>
      </c>
      <c r="BE28" s="741">
        <v>0</v>
      </c>
      <c r="BF28" s="741">
        <v>0</v>
      </c>
      <c r="BG28" s="741">
        <v>0</v>
      </c>
      <c r="BH28" s="741">
        <v>0</v>
      </c>
      <c r="BI28" s="741">
        <v>0</v>
      </c>
      <c r="BJ28" s="741">
        <v>0</v>
      </c>
      <c r="BK28" s="741">
        <v>0</v>
      </c>
      <c r="BL28" s="741">
        <v>0</v>
      </c>
      <c r="BM28" s="741">
        <v>0</v>
      </c>
      <c r="BN28" s="741">
        <v>0</v>
      </c>
      <c r="BO28" s="741">
        <v>0</v>
      </c>
      <c r="BP28" s="741">
        <v>0</v>
      </c>
      <c r="BQ28" s="741">
        <v>0</v>
      </c>
      <c r="BR28" s="741">
        <v>0</v>
      </c>
      <c r="BS28" s="741">
        <v>0</v>
      </c>
      <c r="BT28" s="741">
        <v>0</v>
      </c>
      <c r="BU28" s="16"/>
    </row>
    <row r="29" spans="2:73" s="17" customFormat="1" ht="16.5" customHeight="1">
      <c r="B29" s="738" t="s">
        <v>785</v>
      </c>
      <c r="C29" s="738" t="s">
        <v>786</v>
      </c>
      <c r="D29" s="738" t="s">
        <v>5</v>
      </c>
      <c r="E29" s="738" t="s">
        <v>684</v>
      </c>
      <c r="F29" s="738" t="s">
        <v>29</v>
      </c>
      <c r="G29" s="738" t="s">
        <v>787</v>
      </c>
      <c r="H29" s="738">
        <v>2011</v>
      </c>
      <c r="I29" s="739" t="s">
        <v>572</v>
      </c>
      <c r="J29" s="739" t="s">
        <v>590</v>
      </c>
      <c r="K29" s="740"/>
      <c r="L29" s="741">
        <v>23.131584263030604</v>
      </c>
      <c r="M29" s="741">
        <v>23.131584263030604</v>
      </c>
      <c r="N29" s="741">
        <v>23.131584263030604</v>
      </c>
      <c r="O29" s="741">
        <v>23.131584263030604</v>
      </c>
      <c r="P29" s="741">
        <v>21.520362957937483</v>
      </c>
      <c r="Q29" s="741">
        <v>19.760171551512496</v>
      </c>
      <c r="R29" s="741">
        <v>15.983661686365638</v>
      </c>
      <c r="S29" s="741">
        <v>15.879594238935175</v>
      </c>
      <c r="T29" s="741">
        <v>19.251006950453288</v>
      </c>
      <c r="U29" s="741">
        <v>9.1320286461641018</v>
      </c>
      <c r="V29" s="741">
        <v>1.298661544522139</v>
      </c>
      <c r="W29" s="741">
        <v>1.2981213641463305</v>
      </c>
      <c r="X29" s="741">
        <v>1.2981213641463305</v>
      </c>
      <c r="Y29" s="741">
        <v>1.2048866297036733</v>
      </c>
      <c r="Z29" s="741">
        <v>1.2048866297036733</v>
      </c>
      <c r="AA29" s="741">
        <v>1.0169689808456326</v>
      </c>
      <c r="AB29" s="741">
        <v>0</v>
      </c>
      <c r="AC29" s="741">
        <v>0</v>
      </c>
      <c r="AD29" s="741">
        <v>0</v>
      </c>
      <c r="AE29" s="741">
        <v>0</v>
      </c>
      <c r="AF29" s="741">
        <v>0</v>
      </c>
      <c r="AG29" s="741">
        <v>0</v>
      </c>
      <c r="AH29" s="741">
        <v>0</v>
      </c>
      <c r="AI29" s="741">
        <v>0</v>
      </c>
      <c r="AJ29" s="741">
        <v>0</v>
      </c>
      <c r="AK29" s="741">
        <v>0</v>
      </c>
      <c r="AL29" s="741">
        <v>0</v>
      </c>
      <c r="AM29" s="741">
        <v>0</v>
      </c>
      <c r="AN29" s="741">
        <v>0</v>
      </c>
      <c r="AO29" s="741">
        <v>0</v>
      </c>
      <c r="AP29" s="740"/>
      <c r="AQ29" s="741">
        <v>404274.49201852741</v>
      </c>
      <c r="AR29" s="741">
        <v>404274.49201852741</v>
      </c>
      <c r="AS29" s="741">
        <v>404274.49201852741</v>
      </c>
      <c r="AT29" s="741">
        <v>404274.49201852741</v>
      </c>
      <c r="AU29" s="741">
        <v>369477.11298523634</v>
      </c>
      <c r="AV29" s="741">
        <v>331462.4421595101</v>
      </c>
      <c r="AW29" s="741">
        <v>249901.55118501864</v>
      </c>
      <c r="AX29" s="741">
        <v>248989.92034552776</v>
      </c>
      <c r="AY29" s="741">
        <v>321801.97020454495</v>
      </c>
      <c r="AZ29" s="741">
        <v>103263.44767448888</v>
      </c>
      <c r="BA29" s="741">
        <v>37181.826700225669</v>
      </c>
      <c r="BB29" s="741">
        <v>32730.122456530949</v>
      </c>
      <c r="BC29" s="741">
        <v>32730.122456530949</v>
      </c>
      <c r="BD29" s="741">
        <v>24172.570154502904</v>
      </c>
      <c r="BE29" s="741">
        <v>24172.570154502904</v>
      </c>
      <c r="BF29" s="741">
        <v>21963.373361389309</v>
      </c>
      <c r="BG29" s="741">
        <v>0</v>
      </c>
      <c r="BH29" s="741">
        <v>0</v>
      </c>
      <c r="BI29" s="741">
        <v>0</v>
      </c>
      <c r="BJ29" s="741">
        <v>0</v>
      </c>
      <c r="BK29" s="741">
        <v>0</v>
      </c>
      <c r="BL29" s="741">
        <v>0</v>
      </c>
      <c r="BM29" s="741">
        <v>0</v>
      </c>
      <c r="BN29" s="741">
        <v>0</v>
      </c>
      <c r="BO29" s="741">
        <v>0</v>
      </c>
      <c r="BP29" s="741">
        <v>0</v>
      </c>
      <c r="BQ29" s="741">
        <v>0</v>
      </c>
      <c r="BR29" s="741">
        <v>0</v>
      </c>
      <c r="BS29" s="741">
        <v>0</v>
      </c>
      <c r="BT29" s="741">
        <v>0</v>
      </c>
      <c r="BU29" s="16"/>
    </row>
    <row r="30" spans="2:73" s="17" customFormat="1" ht="15.75">
      <c r="B30" s="738" t="s">
        <v>785</v>
      </c>
      <c r="C30" s="738" t="s">
        <v>786</v>
      </c>
      <c r="D30" s="738" t="s">
        <v>4</v>
      </c>
      <c r="E30" s="738" t="s">
        <v>684</v>
      </c>
      <c r="F30" s="738" t="s">
        <v>29</v>
      </c>
      <c r="G30" s="738" t="s">
        <v>787</v>
      </c>
      <c r="H30" s="738">
        <v>2011</v>
      </c>
      <c r="I30" s="739" t="s">
        <v>572</v>
      </c>
      <c r="J30" s="739" t="s">
        <v>590</v>
      </c>
      <c r="K30" s="740"/>
      <c r="L30" s="741">
        <v>16.770746870470699</v>
      </c>
      <c r="M30" s="741">
        <v>16.770746870470699</v>
      </c>
      <c r="N30" s="741">
        <v>16.770746870470699</v>
      </c>
      <c r="O30" s="741">
        <v>16.770746870470699</v>
      </c>
      <c r="P30" s="741">
        <v>15.797383608776048</v>
      </c>
      <c r="Q30" s="741">
        <v>14.734025246303483</v>
      </c>
      <c r="R30" s="741">
        <v>12.528861899873439</v>
      </c>
      <c r="S30" s="741">
        <v>12.40563282720181</v>
      </c>
      <c r="T30" s="741">
        <v>14.442354451369024</v>
      </c>
      <c r="U30" s="741">
        <v>8.3293259703366935</v>
      </c>
      <c r="V30" s="741">
        <v>0.96392477738940396</v>
      </c>
      <c r="W30" s="741">
        <v>0.96329095496418482</v>
      </c>
      <c r="X30" s="741">
        <v>0.96329095496418482</v>
      </c>
      <c r="Y30" s="741">
        <v>0.94485358721759194</v>
      </c>
      <c r="Z30" s="741">
        <v>0.94485358721759194</v>
      </c>
      <c r="AA30" s="741">
        <v>0.89635316345623473</v>
      </c>
      <c r="AB30" s="741">
        <v>0</v>
      </c>
      <c r="AC30" s="741">
        <v>0</v>
      </c>
      <c r="AD30" s="741">
        <v>0</v>
      </c>
      <c r="AE30" s="741">
        <v>0</v>
      </c>
      <c r="AF30" s="741">
        <v>0</v>
      </c>
      <c r="AG30" s="741">
        <v>0</v>
      </c>
      <c r="AH30" s="741">
        <v>0</v>
      </c>
      <c r="AI30" s="741">
        <v>0</v>
      </c>
      <c r="AJ30" s="741">
        <v>0</v>
      </c>
      <c r="AK30" s="741">
        <v>0</v>
      </c>
      <c r="AL30" s="741">
        <v>0</v>
      </c>
      <c r="AM30" s="741">
        <v>0</v>
      </c>
      <c r="AN30" s="741">
        <v>0</v>
      </c>
      <c r="AO30" s="741">
        <v>0</v>
      </c>
      <c r="AP30" s="740"/>
      <c r="AQ30" s="741">
        <v>269805.5431491778</v>
      </c>
      <c r="AR30" s="741">
        <v>269805.5431491778</v>
      </c>
      <c r="AS30" s="741">
        <v>269805.5431491778</v>
      </c>
      <c r="AT30" s="741">
        <v>269805.5431491778</v>
      </c>
      <c r="AU30" s="741">
        <v>248783.91797130584</v>
      </c>
      <c r="AV30" s="741">
        <v>225818.67795727879</v>
      </c>
      <c r="AW30" s="741">
        <v>178193.99439985037</v>
      </c>
      <c r="AX30" s="741">
        <v>177114.5077232469</v>
      </c>
      <c r="AY30" s="741">
        <v>221101.37291514588</v>
      </c>
      <c r="AZ30" s="741">
        <v>89078.932283694958</v>
      </c>
      <c r="BA30" s="741">
        <v>26844.322688428972</v>
      </c>
      <c r="BB30" s="741">
        <v>21620.900834434127</v>
      </c>
      <c r="BC30" s="741">
        <v>21620.900834434127</v>
      </c>
      <c r="BD30" s="741">
        <v>19928.626600519372</v>
      </c>
      <c r="BE30" s="741">
        <v>19928.626600519372</v>
      </c>
      <c r="BF30" s="741">
        <v>19358.4460917201</v>
      </c>
      <c r="BG30" s="741">
        <v>0</v>
      </c>
      <c r="BH30" s="741">
        <v>0</v>
      </c>
      <c r="BI30" s="741">
        <v>0</v>
      </c>
      <c r="BJ30" s="741">
        <v>0</v>
      </c>
      <c r="BK30" s="741">
        <v>0</v>
      </c>
      <c r="BL30" s="741">
        <v>0</v>
      </c>
      <c r="BM30" s="741">
        <v>0</v>
      </c>
      <c r="BN30" s="741">
        <v>0</v>
      </c>
      <c r="BO30" s="741">
        <v>0</v>
      </c>
      <c r="BP30" s="741">
        <v>0</v>
      </c>
      <c r="BQ30" s="741">
        <v>0</v>
      </c>
      <c r="BR30" s="741">
        <v>0</v>
      </c>
      <c r="BS30" s="741">
        <v>0</v>
      </c>
      <c r="BT30" s="741">
        <v>0</v>
      </c>
      <c r="BU30" s="16"/>
    </row>
    <row r="31" spans="2:73" s="17" customFormat="1" ht="15.75">
      <c r="B31" s="738" t="s">
        <v>785</v>
      </c>
      <c r="C31" s="738" t="s">
        <v>786</v>
      </c>
      <c r="D31" s="738" t="s">
        <v>3</v>
      </c>
      <c r="E31" s="738" t="s">
        <v>684</v>
      </c>
      <c r="F31" s="738" t="s">
        <v>29</v>
      </c>
      <c r="G31" s="738" t="s">
        <v>787</v>
      </c>
      <c r="H31" s="738">
        <v>2011</v>
      </c>
      <c r="I31" s="739" t="s">
        <v>572</v>
      </c>
      <c r="J31" s="739" t="s">
        <v>590</v>
      </c>
      <c r="K31" s="740"/>
      <c r="L31" s="741">
        <v>714.99637435500267</v>
      </c>
      <c r="M31" s="741">
        <v>714.99637435500267</v>
      </c>
      <c r="N31" s="741">
        <v>714.99637435500267</v>
      </c>
      <c r="O31" s="741">
        <v>714.99637435500267</v>
      </c>
      <c r="P31" s="741">
        <v>714.99637435500267</v>
      </c>
      <c r="Q31" s="741">
        <v>714.99637435500267</v>
      </c>
      <c r="R31" s="741">
        <v>714.99637435500267</v>
      </c>
      <c r="S31" s="741">
        <v>714.99637435500267</v>
      </c>
      <c r="T31" s="741">
        <v>714.99637435500267</v>
      </c>
      <c r="U31" s="741">
        <v>714.99637435500267</v>
      </c>
      <c r="V31" s="741">
        <v>714.99637435500267</v>
      </c>
      <c r="W31" s="741">
        <v>714.99637435500267</v>
      </c>
      <c r="X31" s="741">
        <v>714.99637435500267</v>
      </c>
      <c r="Y31" s="741">
        <v>714.99637435500267</v>
      </c>
      <c r="Z31" s="741">
        <v>714.99637435500267</v>
      </c>
      <c r="AA31" s="741">
        <v>714.99637435500267</v>
      </c>
      <c r="AB31" s="741">
        <v>714.99637435500267</v>
      </c>
      <c r="AC31" s="741">
        <v>714.99637435500267</v>
      </c>
      <c r="AD31" s="741">
        <v>543.45468024026945</v>
      </c>
      <c r="AE31" s="741">
        <v>0</v>
      </c>
      <c r="AF31" s="741">
        <v>0</v>
      </c>
      <c r="AG31" s="741">
        <v>0</v>
      </c>
      <c r="AH31" s="741">
        <v>0</v>
      </c>
      <c r="AI31" s="741">
        <v>0</v>
      </c>
      <c r="AJ31" s="741">
        <v>0</v>
      </c>
      <c r="AK31" s="741">
        <v>0</v>
      </c>
      <c r="AL31" s="741">
        <v>0</v>
      </c>
      <c r="AM31" s="741">
        <v>0</v>
      </c>
      <c r="AN31" s="741">
        <v>0</v>
      </c>
      <c r="AO31" s="741">
        <v>0</v>
      </c>
      <c r="AP31" s="740"/>
      <c r="AQ31" s="741">
        <v>1270156.0624214502</v>
      </c>
      <c r="AR31" s="741">
        <v>1270156.0624214502</v>
      </c>
      <c r="AS31" s="741">
        <v>1270156.0624214502</v>
      </c>
      <c r="AT31" s="741">
        <v>1270156.0624214502</v>
      </c>
      <c r="AU31" s="741">
        <v>1270156.0624214502</v>
      </c>
      <c r="AV31" s="741">
        <v>1270156.0624214502</v>
      </c>
      <c r="AW31" s="741">
        <v>1270156.0624214502</v>
      </c>
      <c r="AX31" s="741">
        <v>1270156.0624214502</v>
      </c>
      <c r="AY31" s="741">
        <v>1270156.0624214502</v>
      </c>
      <c r="AZ31" s="741">
        <v>1270156.0624214502</v>
      </c>
      <c r="BA31" s="741">
        <v>1270156.0624214502</v>
      </c>
      <c r="BB31" s="741">
        <v>1270156.0624214502</v>
      </c>
      <c r="BC31" s="741">
        <v>1270156.0624214502</v>
      </c>
      <c r="BD31" s="741">
        <v>1270156.0624214502</v>
      </c>
      <c r="BE31" s="741">
        <v>1270156.0624214502</v>
      </c>
      <c r="BF31" s="741">
        <v>1270156.0624214502</v>
      </c>
      <c r="BG31" s="741">
        <v>1270156.0624214502</v>
      </c>
      <c r="BH31" s="741">
        <v>1270156.0624214502</v>
      </c>
      <c r="BI31" s="741">
        <v>1116734.5716586087</v>
      </c>
      <c r="BJ31" s="741">
        <v>0</v>
      </c>
      <c r="BK31" s="741">
        <v>0</v>
      </c>
      <c r="BL31" s="741">
        <v>0</v>
      </c>
      <c r="BM31" s="741">
        <v>0</v>
      </c>
      <c r="BN31" s="741">
        <v>0</v>
      </c>
      <c r="BO31" s="741">
        <v>0</v>
      </c>
      <c r="BP31" s="741">
        <v>0</v>
      </c>
      <c r="BQ31" s="741">
        <v>0</v>
      </c>
      <c r="BR31" s="741">
        <v>0</v>
      </c>
      <c r="BS31" s="741">
        <v>0</v>
      </c>
      <c r="BT31" s="741">
        <v>0</v>
      </c>
      <c r="BU31" s="16"/>
    </row>
    <row r="32" spans="2:73" s="17" customFormat="1" ht="15.75">
      <c r="B32" s="738" t="s">
        <v>785</v>
      </c>
      <c r="C32" s="738" t="s">
        <v>786</v>
      </c>
      <c r="D32" s="738" t="s">
        <v>6</v>
      </c>
      <c r="E32" s="738" t="s">
        <v>684</v>
      </c>
      <c r="F32" s="738" t="s">
        <v>29</v>
      </c>
      <c r="G32" s="738" t="s">
        <v>787</v>
      </c>
      <c r="H32" s="738">
        <v>2011</v>
      </c>
      <c r="I32" s="739" t="s">
        <v>572</v>
      </c>
      <c r="J32" s="739" t="s">
        <v>590</v>
      </c>
      <c r="K32" s="740"/>
      <c r="L32" s="741">
        <v>0</v>
      </c>
      <c r="M32" s="741">
        <v>0</v>
      </c>
      <c r="N32" s="741">
        <v>0</v>
      </c>
      <c r="O32" s="741">
        <v>0</v>
      </c>
      <c r="P32" s="741">
        <v>0</v>
      </c>
      <c r="Q32" s="741">
        <v>0</v>
      </c>
      <c r="R32" s="741">
        <v>0</v>
      </c>
      <c r="S32" s="741">
        <v>0</v>
      </c>
      <c r="T32" s="741">
        <v>0</v>
      </c>
      <c r="U32" s="741">
        <v>0</v>
      </c>
      <c r="V32" s="741">
        <v>0</v>
      </c>
      <c r="W32" s="741">
        <v>0</v>
      </c>
      <c r="X32" s="741">
        <v>0</v>
      </c>
      <c r="Y32" s="741">
        <v>0</v>
      </c>
      <c r="Z32" s="741">
        <v>0</v>
      </c>
      <c r="AA32" s="741">
        <v>0</v>
      </c>
      <c r="AB32" s="741">
        <v>0</v>
      </c>
      <c r="AC32" s="741">
        <v>0</v>
      </c>
      <c r="AD32" s="741">
        <v>0</v>
      </c>
      <c r="AE32" s="741">
        <v>0</v>
      </c>
      <c r="AF32" s="741">
        <v>0</v>
      </c>
      <c r="AG32" s="741">
        <v>0</v>
      </c>
      <c r="AH32" s="741">
        <v>0</v>
      </c>
      <c r="AI32" s="741">
        <v>0</v>
      </c>
      <c r="AJ32" s="741">
        <v>0</v>
      </c>
      <c r="AK32" s="741">
        <v>0</v>
      </c>
      <c r="AL32" s="741">
        <v>0</v>
      </c>
      <c r="AM32" s="741">
        <v>0</v>
      </c>
      <c r="AN32" s="741">
        <v>0</v>
      </c>
      <c r="AO32" s="741">
        <v>0</v>
      </c>
      <c r="AP32" s="740"/>
      <c r="AQ32" s="741">
        <v>0</v>
      </c>
      <c r="AR32" s="741">
        <v>0</v>
      </c>
      <c r="AS32" s="741">
        <v>0</v>
      </c>
      <c r="AT32" s="741">
        <v>0</v>
      </c>
      <c r="AU32" s="741">
        <v>0</v>
      </c>
      <c r="AV32" s="741">
        <v>0</v>
      </c>
      <c r="AW32" s="741">
        <v>0</v>
      </c>
      <c r="AX32" s="741">
        <v>0</v>
      </c>
      <c r="AY32" s="741">
        <v>0</v>
      </c>
      <c r="AZ32" s="741">
        <v>0</v>
      </c>
      <c r="BA32" s="741">
        <v>0</v>
      </c>
      <c r="BB32" s="741">
        <v>0</v>
      </c>
      <c r="BC32" s="741">
        <v>0</v>
      </c>
      <c r="BD32" s="741">
        <v>0</v>
      </c>
      <c r="BE32" s="741">
        <v>0</v>
      </c>
      <c r="BF32" s="741">
        <v>0</v>
      </c>
      <c r="BG32" s="741">
        <v>0</v>
      </c>
      <c r="BH32" s="741">
        <v>0</v>
      </c>
      <c r="BI32" s="741">
        <v>0</v>
      </c>
      <c r="BJ32" s="741">
        <v>0</v>
      </c>
      <c r="BK32" s="741">
        <v>0</v>
      </c>
      <c r="BL32" s="741">
        <v>0</v>
      </c>
      <c r="BM32" s="741">
        <v>0</v>
      </c>
      <c r="BN32" s="741">
        <v>0</v>
      </c>
      <c r="BO32" s="741">
        <v>0</v>
      </c>
      <c r="BP32" s="741">
        <v>0</v>
      </c>
      <c r="BQ32" s="741">
        <v>0</v>
      </c>
      <c r="BR32" s="741">
        <v>0</v>
      </c>
      <c r="BS32" s="741">
        <v>0</v>
      </c>
      <c r="BT32" s="741">
        <v>0</v>
      </c>
      <c r="BU32" s="16"/>
    </row>
    <row r="33" spans="2:73" s="17" customFormat="1" ht="15.75">
      <c r="B33" s="738" t="s">
        <v>785</v>
      </c>
      <c r="C33" s="738" t="s">
        <v>788</v>
      </c>
      <c r="D33" s="738" t="s">
        <v>789</v>
      </c>
      <c r="E33" s="738" t="s">
        <v>684</v>
      </c>
      <c r="F33" s="738" t="s">
        <v>790</v>
      </c>
      <c r="G33" s="738" t="s">
        <v>791</v>
      </c>
      <c r="H33" s="738">
        <v>2011</v>
      </c>
      <c r="I33" s="739" t="s">
        <v>572</v>
      </c>
      <c r="J33" s="739" t="s">
        <v>590</v>
      </c>
      <c r="K33" s="740"/>
      <c r="L33" s="741">
        <v>0</v>
      </c>
      <c r="M33" s="741">
        <v>0</v>
      </c>
      <c r="N33" s="741">
        <v>0</v>
      </c>
      <c r="O33" s="741">
        <v>0</v>
      </c>
      <c r="P33" s="741">
        <v>0</v>
      </c>
      <c r="Q33" s="741">
        <v>0</v>
      </c>
      <c r="R33" s="741">
        <v>0</v>
      </c>
      <c r="S33" s="741">
        <v>0</v>
      </c>
      <c r="T33" s="741">
        <v>0</v>
      </c>
      <c r="U33" s="741">
        <v>0</v>
      </c>
      <c r="V33" s="741">
        <v>0</v>
      </c>
      <c r="W33" s="741">
        <v>0</v>
      </c>
      <c r="X33" s="741">
        <v>0</v>
      </c>
      <c r="Y33" s="741">
        <v>0</v>
      </c>
      <c r="Z33" s="741">
        <v>0</v>
      </c>
      <c r="AA33" s="741">
        <v>0</v>
      </c>
      <c r="AB33" s="741">
        <v>0</v>
      </c>
      <c r="AC33" s="741">
        <v>0</v>
      </c>
      <c r="AD33" s="741">
        <v>0</v>
      </c>
      <c r="AE33" s="741">
        <v>0</v>
      </c>
      <c r="AF33" s="741">
        <v>0</v>
      </c>
      <c r="AG33" s="741">
        <v>0</v>
      </c>
      <c r="AH33" s="741">
        <v>0</v>
      </c>
      <c r="AI33" s="741">
        <v>0</v>
      </c>
      <c r="AJ33" s="741">
        <v>0</v>
      </c>
      <c r="AK33" s="741">
        <v>0</v>
      </c>
      <c r="AL33" s="741">
        <v>0</v>
      </c>
      <c r="AM33" s="741">
        <v>0</v>
      </c>
      <c r="AN33" s="741">
        <v>0</v>
      </c>
      <c r="AO33" s="741">
        <v>0</v>
      </c>
      <c r="AP33" s="740"/>
      <c r="AQ33" s="741">
        <v>0</v>
      </c>
      <c r="AR33" s="741">
        <v>0</v>
      </c>
      <c r="AS33" s="741">
        <v>0</v>
      </c>
      <c r="AT33" s="741">
        <v>0</v>
      </c>
      <c r="AU33" s="741">
        <v>0</v>
      </c>
      <c r="AV33" s="741">
        <v>0</v>
      </c>
      <c r="AW33" s="741">
        <v>0</v>
      </c>
      <c r="AX33" s="741">
        <v>0</v>
      </c>
      <c r="AY33" s="741">
        <v>0</v>
      </c>
      <c r="AZ33" s="741">
        <v>0</v>
      </c>
      <c r="BA33" s="741">
        <v>0</v>
      </c>
      <c r="BB33" s="741">
        <v>0</v>
      </c>
      <c r="BC33" s="741">
        <v>0</v>
      </c>
      <c r="BD33" s="741">
        <v>0</v>
      </c>
      <c r="BE33" s="741">
        <v>0</v>
      </c>
      <c r="BF33" s="741">
        <v>0</v>
      </c>
      <c r="BG33" s="741">
        <v>0</v>
      </c>
      <c r="BH33" s="741">
        <v>0</v>
      </c>
      <c r="BI33" s="741">
        <v>0</v>
      </c>
      <c r="BJ33" s="741">
        <v>0</v>
      </c>
      <c r="BK33" s="741">
        <v>0</v>
      </c>
      <c r="BL33" s="741">
        <v>0</v>
      </c>
      <c r="BM33" s="741">
        <v>0</v>
      </c>
      <c r="BN33" s="741">
        <v>0</v>
      </c>
      <c r="BO33" s="741">
        <v>0</v>
      </c>
      <c r="BP33" s="741">
        <v>0</v>
      </c>
      <c r="BQ33" s="741">
        <v>0</v>
      </c>
      <c r="BR33" s="741">
        <v>0</v>
      </c>
      <c r="BS33" s="741">
        <v>0</v>
      </c>
      <c r="BT33" s="741">
        <v>0</v>
      </c>
      <c r="BU33" s="16"/>
    </row>
    <row r="34" spans="2:73" s="17" customFormat="1" ht="15.75">
      <c r="B34" s="738" t="s">
        <v>785</v>
      </c>
      <c r="C34" s="738" t="s">
        <v>788</v>
      </c>
      <c r="D34" s="738" t="s">
        <v>21</v>
      </c>
      <c r="E34" s="738" t="s">
        <v>684</v>
      </c>
      <c r="F34" s="738" t="s">
        <v>790</v>
      </c>
      <c r="G34" s="738" t="s">
        <v>787</v>
      </c>
      <c r="H34" s="738">
        <v>2011</v>
      </c>
      <c r="I34" s="739" t="s">
        <v>572</v>
      </c>
      <c r="J34" s="739" t="s">
        <v>590</v>
      </c>
      <c r="K34" s="740"/>
      <c r="L34" s="741">
        <v>112.2332482400998</v>
      </c>
      <c r="M34" s="741">
        <v>112.2332482400998</v>
      </c>
      <c r="N34" s="741">
        <v>112.2332482400998</v>
      </c>
      <c r="O34" s="741">
        <v>91.611383330664779</v>
      </c>
      <c r="P34" s="741">
        <v>91.611383330664779</v>
      </c>
      <c r="Q34" s="741">
        <v>91.611383330664779</v>
      </c>
      <c r="R34" s="741">
        <v>47.414677577337642</v>
      </c>
      <c r="S34" s="741">
        <v>47.414677577337642</v>
      </c>
      <c r="T34" s="741">
        <v>47.414677577337642</v>
      </c>
      <c r="U34" s="741">
        <v>47.414677577337642</v>
      </c>
      <c r="V34" s="741">
        <v>46.263673691843024</v>
      </c>
      <c r="W34" s="741">
        <v>46.263673691843024</v>
      </c>
      <c r="X34" s="741">
        <v>0</v>
      </c>
      <c r="Y34" s="741">
        <v>0</v>
      </c>
      <c r="Z34" s="741">
        <v>0</v>
      </c>
      <c r="AA34" s="741">
        <v>0</v>
      </c>
      <c r="AB34" s="741">
        <v>0</v>
      </c>
      <c r="AC34" s="741">
        <v>0</v>
      </c>
      <c r="AD34" s="741">
        <v>0</v>
      </c>
      <c r="AE34" s="741">
        <v>0</v>
      </c>
      <c r="AF34" s="741">
        <v>0</v>
      </c>
      <c r="AG34" s="741">
        <v>0</v>
      </c>
      <c r="AH34" s="741">
        <v>0</v>
      </c>
      <c r="AI34" s="741">
        <v>0</v>
      </c>
      <c r="AJ34" s="741">
        <v>0</v>
      </c>
      <c r="AK34" s="741">
        <v>0</v>
      </c>
      <c r="AL34" s="741">
        <v>0</v>
      </c>
      <c r="AM34" s="741">
        <v>0</v>
      </c>
      <c r="AN34" s="741">
        <v>0</v>
      </c>
      <c r="AO34" s="741">
        <v>0</v>
      </c>
      <c r="AP34" s="740"/>
      <c r="AQ34" s="741">
        <v>289028.77984196664</v>
      </c>
      <c r="AR34" s="741">
        <v>289028.77984196664</v>
      </c>
      <c r="AS34" s="741">
        <v>289028.77984196664</v>
      </c>
      <c r="AT34" s="741">
        <v>229061.6062179241</v>
      </c>
      <c r="AU34" s="741">
        <v>229061.6062179241</v>
      </c>
      <c r="AV34" s="741">
        <v>229061.6062179241</v>
      </c>
      <c r="AW34" s="741">
        <v>121137.68393180214</v>
      </c>
      <c r="AX34" s="741">
        <v>121137.68393180214</v>
      </c>
      <c r="AY34" s="741">
        <v>121137.68393180214</v>
      </c>
      <c r="AZ34" s="741">
        <v>121137.68393180214</v>
      </c>
      <c r="BA34" s="741">
        <v>113569.17426298984</v>
      </c>
      <c r="BB34" s="741">
        <v>113569.17426298984</v>
      </c>
      <c r="BC34" s="741">
        <v>0</v>
      </c>
      <c r="BD34" s="741">
        <v>0</v>
      </c>
      <c r="BE34" s="741">
        <v>0</v>
      </c>
      <c r="BF34" s="741">
        <v>0</v>
      </c>
      <c r="BG34" s="741">
        <v>0</v>
      </c>
      <c r="BH34" s="741">
        <v>0</v>
      </c>
      <c r="BI34" s="741">
        <v>0</v>
      </c>
      <c r="BJ34" s="741">
        <v>0</v>
      </c>
      <c r="BK34" s="741">
        <v>0</v>
      </c>
      <c r="BL34" s="741">
        <v>0</v>
      </c>
      <c r="BM34" s="741">
        <v>0</v>
      </c>
      <c r="BN34" s="741">
        <v>0</v>
      </c>
      <c r="BO34" s="741">
        <v>0</v>
      </c>
      <c r="BP34" s="741">
        <v>0</v>
      </c>
      <c r="BQ34" s="741">
        <v>0</v>
      </c>
      <c r="BR34" s="741">
        <v>0</v>
      </c>
      <c r="BS34" s="741">
        <v>0</v>
      </c>
      <c r="BT34" s="741">
        <v>0</v>
      </c>
      <c r="BU34" s="16"/>
    </row>
    <row r="35" spans="2:73" s="17" customFormat="1" ht="15.75">
      <c r="B35" s="738" t="s">
        <v>785</v>
      </c>
      <c r="C35" s="738" t="s">
        <v>788</v>
      </c>
      <c r="D35" s="738" t="s">
        <v>22</v>
      </c>
      <c r="E35" s="738" t="s">
        <v>684</v>
      </c>
      <c r="F35" s="738" t="s">
        <v>790</v>
      </c>
      <c r="G35" s="738" t="s">
        <v>787</v>
      </c>
      <c r="H35" s="738">
        <v>2011</v>
      </c>
      <c r="I35" s="739" t="s">
        <v>572</v>
      </c>
      <c r="J35" s="739" t="s">
        <v>590</v>
      </c>
      <c r="K35" s="740"/>
      <c r="L35" s="741">
        <v>294.74587533743238</v>
      </c>
      <c r="M35" s="741">
        <v>294.74587533743238</v>
      </c>
      <c r="N35" s="741">
        <v>294.74587533743238</v>
      </c>
      <c r="O35" s="741">
        <v>294.74587533743238</v>
      </c>
      <c r="P35" s="741">
        <v>294.74587533743238</v>
      </c>
      <c r="Q35" s="741">
        <v>294.74587533743238</v>
      </c>
      <c r="R35" s="741">
        <v>294.74587533743238</v>
      </c>
      <c r="S35" s="741">
        <v>294.74587533743238</v>
      </c>
      <c r="T35" s="741">
        <v>185.69506197022631</v>
      </c>
      <c r="U35" s="741">
        <v>185.69506197022631</v>
      </c>
      <c r="V35" s="741">
        <v>2.9186761985304885</v>
      </c>
      <c r="W35" s="741">
        <v>2.9186761985304885</v>
      </c>
      <c r="X35" s="741">
        <v>2.9186761985304885</v>
      </c>
      <c r="Y35" s="741">
        <v>0</v>
      </c>
      <c r="Z35" s="741">
        <v>0</v>
      </c>
      <c r="AA35" s="741">
        <v>0</v>
      </c>
      <c r="AB35" s="741">
        <v>0</v>
      </c>
      <c r="AC35" s="741">
        <v>0</v>
      </c>
      <c r="AD35" s="741">
        <v>0</v>
      </c>
      <c r="AE35" s="741">
        <v>0</v>
      </c>
      <c r="AF35" s="741">
        <v>0</v>
      </c>
      <c r="AG35" s="741">
        <v>0</v>
      </c>
      <c r="AH35" s="741">
        <v>0</v>
      </c>
      <c r="AI35" s="741">
        <v>0</v>
      </c>
      <c r="AJ35" s="741">
        <v>0</v>
      </c>
      <c r="AK35" s="741">
        <v>0</v>
      </c>
      <c r="AL35" s="741">
        <v>0</v>
      </c>
      <c r="AM35" s="741">
        <v>0</v>
      </c>
      <c r="AN35" s="741">
        <v>0</v>
      </c>
      <c r="AO35" s="741">
        <v>0</v>
      </c>
      <c r="AP35" s="740"/>
      <c r="AQ35" s="741">
        <v>1495229.5495568444</v>
      </c>
      <c r="AR35" s="741">
        <v>1495229.5495568444</v>
      </c>
      <c r="AS35" s="741">
        <v>1495229.5495568444</v>
      </c>
      <c r="AT35" s="741">
        <v>1495229.5495568444</v>
      </c>
      <c r="AU35" s="741">
        <v>1495229.5495568444</v>
      </c>
      <c r="AV35" s="741">
        <v>1495229.5495568444</v>
      </c>
      <c r="AW35" s="741">
        <v>1495229.5495568444</v>
      </c>
      <c r="AX35" s="741">
        <v>1495229.5495568444</v>
      </c>
      <c r="AY35" s="741">
        <v>1126538.6661992536</v>
      </c>
      <c r="AZ35" s="741">
        <v>1126538.6661992536</v>
      </c>
      <c r="BA35" s="741">
        <v>61782.115267723631</v>
      </c>
      <c r="BB35" s="741">
        <v>61782.115267723631</v>
      </c>
      <c r="BC35" s="741">
        <v>61782.115267723631</v>
      </c>
      <c r="BD35" s="741">
        <v>0</v>
      </c>
      <c r="BE35" s="741">
        <v>0</v>
      </c>
      <c r="BF35" s="741">
        <v>0</v>
      </c>
      <c r="BG35" s="741">
        <v>0</v>
      </c>
      <c r="BH35" s="741">
        <v>0</v>
      </c>
      <c r="BI35" s="741">
        <v>0</v>
      </c>
      <c r="BJ35" s="741">
        <v>0</v>
      </c>
      <c r="BK35" s="741">
        <v>0</v>
      </c>
      <c r="BL35" s="741">
        <v>0</v>
      </c>
      <c r="BM35" s="741">
        <v>0</v>
      </c>
      <c r="BN35" s="741">
        <v>0</v>
      </c>
      <c r="BO35" s="741">
        <v>0</v>
      </c>
      <c r="BP35" s="741">
        <v>0</v>
      </c>
      <c r="BQ35" s="741">
        <v>0</v>
      </c>
      <c r="BR35" s="741">
        <v>0</v>
      </c>
      <c r="BS35" s="741">
        <v>0</v>
      </c>
      <c r="BT35" s="741">
        <v>0</v>
      </c>
      <c r="BU35" s="16"/>
    </row>
    <row r="36" spans="2:73" s="17" customFormat="1" ht="15.75">
      <c r="B36" s="738" t="s">
        <v>785</v>
      </c>
      <c r="C36" s="738" t="s">
        <v>788</v>
      </c>
      <c r="D36" s="738" t="s">
        <v>20</v>
      </c>
      <c r="E36" s="738" t="s">
        <v>684</v>
      </c>
      <c r="F36" s="738" t="s">
        <v>790</v>
      </c>
      <c r="G36" s="738" t="s">
        <v>787</v>
      </c>
      <c r="H36" s="738">
        <v>2011</v>
      </c>
      <c r="I36" s="739" t="s">
        <v>572</v>
      </c>
      <c r="J36" s="739" t="s">
        <v>590</v>
      </c>
      <c r="K36" s="740"/>
      <c r="L36" s="741">
        <v>0</v>
      </c>
      <c r="M36" s="741">
        <v>0</v>
      </c>
      <c r="N36" s="741">
        <v>0</v>
      </c>
      <c r="O36" s="741">
        <v>0</v>
      </c>
      <c r="P36" s="741">
        <v>0</v>
      </c>
      <c r="Q36" s="741">
        <v>0</v>
      </c>
      <c r="R36" s="741">
        <v>0</v>
      </c>
      <c r="S36" s="741">
        <v>0</v>
      </c>
      <c r="T36" s="741">
        <v>0</v>
      </c>
      <c r="U36" s="741">
        <v>0</v>
      </c>
      <c r="V36" s="741">
        <v>0</v>
      </c>
      <c r="W36" s="741">
        <v>0</v>
      </c>
      <c r="X36" s="741">
        <v>0</v>
      </c>
      <c r="Y36" s="741">
        <v>0</v>
      </c>
      <c r="Z36" s="741">
        <v>0</v>
      </c>
      <c r="AA36" s="741">
        <v>0</v>
      </c>
      <c r="AB36" s="741">
        <v>0</v>
      </c>
      <c r="AC36" s="741">
        <v>0</v>
      </c>
      <c r="AD36" s="741">
        <v>0</v>
      </c>
      <c r="AE36" s="741">
        <v>0</v>
      </c>
      <c r="AF36" s="741">
        <v>0</v>
      </c>
      <c r="AG36" s="741">
        <v>0</v>
      </c>
      <c r="AH36" s="741">
        <v>0</v>
      </c>
      <c r="AI36" s="741">
        <v>0</v>
      </c>
      <c r="AJ36" s="741">
        <v>0</v>
      </c>
      <c r="AK36" s="741">
        <v>0</v>
      </c>
      <c r="AL36" s="741">
        <v>0</v>
      </c>
      <c r="AM36" s="741">
        <v>0</v>
      </c>
      <c r="AN36" s="741">
        <v>0</v>
      </c>
      <c r="AO36" s="741">
        <v>0</v>
      </c>
      <c r="AP36" s="740"/>
      <c r="AQ36" s="741">
        <v>0</v>
      </c>
      <c r="AR36" s="741">
        <v>0</v>
      </c>
      <c r="AS36" s="741">
        <v>0</v>
      </c>
      <c r="AT36" s="741">
        <v>0</v>
      </c>
      <c r="AU36" s="741">
        <v>0</v>
      </c>
      <c r="AV36" s="741">
        <v>0</v>
      </c>
      <c r="AW36" s="741">
        <v>0</v>
      </c>
      <c r="AX36" s="741">
        <v>0</v>
      </c>
      <c r="AY36" s="741">
        <v>0</v>
      </c>
      <c r="AZ36" s="741">
        <v>0</v>
      </c>
      <c r="BA36" s="741">
        <v>0</v>
      </c>
      <c r="BB36" s="741">
        <v>0</v>
      </c>
      <c r="BC36" s="741">
        <v>0</v>
      </c>
      <c r="BD36" s="741">
        <v>0</v>
      </c>
      <c r="BE36" s="741">
        <v>0</v>
      </c>
      <c r="BF36" s="741">
        <v>0</v>
      </c>
      <c r="BG36" s="741">
        <v>0</v>
      </c>
      <c r="BH36" s="741">
        <v>0</v>
      </c>
      <c r="BI36" s="741">
        <v>0</v>
      </c>
      <c r="BJ36" s="741">
        <v>0</v>
      </c>
      <c r="BK36" s="741">
        <v>0</v>
      </c>
      <c r="BL36" s="741">
        <v>0</v>
      </c>
      <c r="BM36" s="741">
        <v>0</v>
      </c>
      <c r="BN36" s="741">
        <v>0</v>
      </c>
      <c r="BO36" s="741">
        <v>0</v>
      </c>
      <c r="BP36" s="741">
        <v>0</v>
      </c>
      <c r="BQ36" s="741">
        <v>0</v>
      </c>
      <c r="BR36" s="741">
        <v>0</v>
      </c>
      <c r="BS36" s="741">
        <v>0</v>
      </c>
      <c r="BT36" s="741">
        <v>0</v>
      </c>
      <c r="BU36" s="16"/>
    </row>
    <row r="37" spans="2:73" s="17" customFormat="1" ht="15.75">
      <c r="B37" s="738" t="s">
        <v>785</v>
      </c>
      <c r="C37" s="738" t="s">
        <v>792</v>
      </c>
      <c r="D37" s="738" t="s">
        <v>9</v>
      </c>
      <c r="E37" s="738" t="s">
        <v>684</v>
      </c>
      <c r="F37" s="738" t="s">
        <v>792</v>
      </c>
      <c r="G37" s="738" t="s">
        <v>791</v>
      </c>
      <c r="H37" s="738">
        <v>2011</v>
      </c>
      <c r="I37" s="739" t="s">
        <v>572</v>
      </c>
      <c r="J37" s="739" t="s">
        <v>590</v>
      </c>
      <c r="K37" s="740"/>
      <c r="L37" s="741">
        <v>816.6345</v>
      </c>
      <c r="M37" s="741">
        <v>0</v>
      </c>
      <c r="N37" s="741">
        <v>0</v>
      </c>
      <c r="O37" s="741">
        <v>0</v>
      </c>
      <c r="P37" s="741">
        <v>0</v>
      </c>
      <c r="Q37" s="741">
        <v>0</v>
      </c>
      <c r="R37" s="741">
        <v>0</v>
      </c>
      <c r="S37" s="741">
        <v>0</v>
      </c>
      <c r="T37" s="741">
        <v>0</v>
      </c>
      <c r="U37" s="741">
        <v>0</v>
      </c>
      <c r="V37" s="741">
        <v>0</v>
      </c>
      <c r="W37" s="741">
        <v>0</v>
      </c>
      <c r="X37" s="741">
        <v>0</v>
      </c>
      <c r="Y37" s="741">
        <v>0</v>
      </c>
      <c r="Z37" s="741">
        <v>0</v>
      </c>
      <c r="AA37" s="741">
        <v>0</v>
      </c>
      <c r="AB37" s="741">
        <v>0</v>
      </c>
      <c r="AC37" s="741">
        <v>0</v>
      </c>
      <c r="AD37" s="741">
        <v>0</v>
      </c>
      <c r="AE37" s="741">
        <v>0</v>
      </c>
      <c r="AF37" s="741">
        <v>0</v>
      </c>
      <c r="AG37" s="741">
        <v>0</v>
      </c>
      <c r="AH37" s="741">
        <v>0</v>
      </c>
      <c r="AI37" s="741">
        <v>0</v>
      </c>
      <c r="AJ37" s="741">
        <v>0</v>
      </c>
      <c r="AK37" s="741">
        <v>0</v>
      </c>
      <c r="AL37" s="741">
        <v>0</v>
      </c>
      <c r="AM37" s="741">
        <v>0</v>
      </c>
      <c r="AN37" s="741">
        <v>0</v>
      </c>
      <c r="AO37" s="741">
        <v>0</v>
      </c>
      <c r="AP37" s="740"/>
      <c r="AQ37" s="741">
        <v>47935.549999999996</v>
      </c>
      <c r="AR37" s="741">
        <v>0</v>
      </c>
      <c r="AS37" s="741">
        <v>0</v>
      </c>
      <c r="AT37" s="741">
        <v>0</v>
      </c>
      <c r="AU37" s="741">
        <v>0</v>
      </c>
      <c r="AV37" s="741">
        <v>0</v>
      </c>
      <c r="AW37" s="741">
        <v>0</v>
      </c>
      <c r="AX37" s="741">
        <v>0</v>
      </c>
      <c r="AY37" s="741">
        <v>0</v>
      </c>
      <c r="AZ37" s="741">
        <v>0</v>
      </c>
      <c r="BA37" s="741">
        <v>0</v>
      </c>
      <c r="BB37" s="741">
        <v>0</v>
      </c>
      <c r="BC37" s="741">
        <v>0</v>
      </c>
      <c r="BD37" s="741">
        <v>0</v>
      </c>
      <c r="BE37" s="741">
        <v>0</v>
      </c>
      <c r="BF37" s="741">
        <v>0</v>
      </c>
      <c r="BG37" s="741">
        <v>0</v>
      </c>
      <c r="BH37" s="741">
        <v>0</v>
      </c>
      <c r="BI37" s="741">
        <v>0</v>
      </c>
      <c r="BJ37" s="741">
        <v>0</v>
      </c>
      <c r="BK37" s="741">
        <v>0</v>
      </c>
      <c r="BL37" s="741">
        <v>0</v>
      </c>
      <c r="BM37" s="741">
        <v>0</v>
      </c>
      <c r="BN37" s="741">
        <v>0</v>
      </c>
      <c r="BO37" s="741">
        <v>0</v>
      </c>
      <c r="BP37" s="741">
        <v>0</v>
      </c>
      <c r="BQ37" s="741">
        <v>0</v>
      </c>
      <c r="BR37" s="741">
        <v>0</v>
      </c>
      <c r="BS37" s="741">
        <v>0</v>
      </c>
      <c r="BT37" s="741">
        <v>0</v>
      </c>
      <c r="BU37" s="16"/>
    </row>
    <row r="38" spans="2:73" s="17" customFormat="1" ht="15.75">
      <c r="B38" s="738" t="s">
        <v>785</v>
      </c>
      <c r="C38" s="738" t="s">
        <v>792</v>
      </c>
      <c r="D38" s="738" t="s">
        <v>22</v>
      </c>
      <c r="E38" s="738" t="s">
        <v>684</v>
      </c>
      <c r="F38" s="738" t="s">
        <v>792</v>
      </c>
      <c r="G38" s="738" t="s">
        <v>787</v>
      </c>
      <c r="H38" s="738">
        <v>2011</v>
      </c>
      <c r="I38" s="739" t="s">
        <v>572</v>
      </c>
      <c r="J38" s="739" t="s">
        <v>590</v>
      </c>
      <c r="K38" s="740"/>
      <c r="L38" s="741">
        <v>76.075778502672165</v>
      </c>
      <c r="M38" s="741">
        <v>76.075778502672165</v>
      </c>
      <c r="N38" s="741">
        <v>76.075778502672165</v>
      </c>
      <c r="O38" s="741">
        <v>76.075778502672165</v>
      </c>
      <c r="P38" s="741">
        <v>76.075778502672165</v>
      </c>
      <c r="Q38" s="741">
        <v>76.075778502672165</v>
      </c>
      <c r="R38" s="741">
        <v>76.075778502672165</v>
      </c>
      <c r="S38" s="741">
        <v>76.075778502672165</v>
      </c>
      <c r="T38" s="741">
        <v>27.524017772750568</v>
      </c>
      <c r="U38" s="741">
        <v>27.524017772750568</v>
      </c>
      <c r="V38" s="741">
        <v>0</v>
      </c>
      <c r="W38" s="741">
        <v>0</v>
      </c>
      <c r="X38" s="741">
        <v>0</v>
      </c>
      <c r="Y38" s="741">
        <v>0</v>
      </c>
      <c r="Z38" s="741">
        <v>0</v>
      </c>
      <c r="AA38" s="741">
        <v>0</v>
      </c>
      <c r="AB38" s="741">
        <v>0</v>
      </c>
      <c r="AC38" s="741">
        <v>0</v>
      </c>
      <c r="AD38" s="741">
        <v>0</v>
      </c>
      <c r="AE38" s="741">
        <v>0</v>
      </c>
      <c r="AF38" s="741">
        <v>0</v>
      </c>
      <c r="AG38" s="741">
        <v>0</v>
      </c>
      <c r="AH38" s="741">
        <v>0</v>
      </c>
      <c r="AI38" s="741">
        <v>0</v>
      </c>
      <c r="AJ38" s="741">
        <v>0</v>
      </c>
      <c r="AK38" s="741">
        <v>0</v>
      </c>
      <c r="AL38" s="741">
        <v>0</v>
      </c>
      <c r="AM38" s="741">
        <v>0</v>
      </c>
      <c r="AN38" s="741">
        <v>0</v>
      </c>
      <c r="AO38" s="741">
        <v>0</v>
      </c>
      <c r="AP38" s="740"/>
      <c r="AQ38" s="741">
        <v>388884.01783508697</v>
      </c>
      <c r="AR38" s="741">
        <v>388884.01783508697</v>
      </c>
      <c r="AS38" s="741">
        <v>388884.01783508697</v>
      </c>
      <c r="AT38" s="741">
        <v>388884.01783508697</v>
      </c>
      <c r="AU38" s="741">
        <v>388884.01783508697</v>
      </c>
      <c r="AV38" s="741">
        <v>388884.01783508697</v>
      </c>
      <c r="AW38" s="741">
        <v>388884.01783508697</v>
      </c>
      <c r="AX38" s="741">
        <v>388884.01783508697</v>
      </c>
      <c r="AY38" s="741">
        <v>233591.6098187328</v>
      </c>
      <c r="AZ38" s="741">
        <v>233591.6098187328</v>
      </c>
      <c r="BA38" s="741">
        <v>54883.052597696907</v>
      </c>
      <c r="BB38" s="741">
        <v>54883.052597696907</v>
      </c>
      <c r="BC38" s="741">
        <v>54883.052597696907</v>
      </c>
      <c r="BD38" s="741">
        <v>0</v>
      </c>
      <c r="BE38" s="741">
        <v>0</v>
      </c>
      <c r="BF38" s="741">
        <v>0</v>
      </c>
      <c r="BG38" s="741">
        <v>0</v>
      </c>
      <c r="BH38" s="741">
        <v>0</v>
      </c>
      <c r="BI38" s="741">
        <v>0</v>
      </c>
      <c r="BJ38" s="741">
        <v>0</v>
      </c>
      <c r="BK38" s="741">
        <v>0</v>
      </c>
      <c r="BL38" s="741">
        <v>0</v>
      </c>
      <c r="BM38" s="741">
        <v>0</v>
      </c>
      <c r="BN38" s="741">
        <v>0</v>
      </c>
      <c r="BO38" s="741">
        <v>0</v>
      </c>
      <c r="BP38" s="741">
        <v>0</v>
      </c>
      <c r="BQ38" s="741">
        <v>0</v>
      </c>
      <c r="BR38" s="741">
        <v>0</v>
      </c>
      <c r="BS38" s="741">
        <v>0</v>
      </c>
      <c r="BT38" s="741">
        <v>0</v>
      </c>
      <c r="BU38" s="16"/>
    </row>
    <row r="39" spans="2:73" s="17" customFormat="1" ht="15.75">
      <c r="B39" s="738" t="s">
        <v>785</v>
      </c>
      <c r="C39" s="738" t="s">
        <v>793</v>
      </c>
      <c r="D39" s="738" t="s">
        <v>16</v>
      </c>
      <c r="E39" s="738" t="s">
        <v>684</v>
      </c>
      <c r="F39" s="738" t="s">
        <v>790</v>
      </c>
      <c r="G39" s="738" t="s">
        <v>787</v>
      </c>
      <c r="H39" s="738">
        <v>2011</v>
      </c>
      <c r="I39" s="739" t="s">
        <v>572</v>
      </c>
      <c r="J39" s="739" t="s">
        <v>590</v>
      </c>
      <c r="K39" s="740"/>
      <c r="L39" s="741">
        <v>459.37568600000003</v>
      </c>
      <c r="M39" s="741">
        <v>459.37568600000003</v>
      </c>
      <c r="N39" s="741">
        <v>459.37568600000003</v>
      </c>
      <c r="O39" s="741">
        <v>459.37568600000003</v>
      </c>
      <c r="P39" s="741">
        <v>459.37568600000003</v>
      </c>
      <c r="Q39" s="741">
        <v>459.37568600000003</v>
      </c>
      <c r="R39" s="741">
        <v>459.37568600000003</v>
      </c>
      <c r="S39" s="741">
        <v>459.37568600000003</v>
      </c>
      <c r="T39" s="741">
        <v>459.37568600000003</v>
      </c>
      <c r="U39" s="741">
        <v>459.37568600000003</v>
      </c>
      <c r="V39" s="741">
        <v>459.37568600000003</v>
      </c>
      <c r="W39" s="741">
        <v>459.37568600000003</v>
      </c>
      <c r="X39" s="741">
        <v>459.37568600000003</v>
      </c>
      <c r="Y39" s="741">
        <v>0</v>
      </c>
      <c r="Z39" s="741">
        <v>0</v>
      </c>
      <c r="AA39" s="741">
        <v>0</v>
      </c>
      <c r="AB39" s="741">
        <v>0</v>
      </c>
      <c r="AC39" s="741">
        <v>0</v>
      </c>
      <c r="AD39" s="741">
        <v>0</v>
      </c>
      <c r="AE39" s="741">
        <v>0</v>
      </c>
      <c r="AF39" s="741">
        <v>0</v>
      </c>
      <c r="AG39" s="741">
        <v>0</v>
      </c>
      <c r="AH39" s="741">
        <v>0</v>
      </c>
      <c r="AI39" s="741">
        <v>0</v>
      </c>
      <c r="AJ39" s="741">
        <v>0</v>
      </c>
      <c r="AK39" s="741">
        <v>0</v>
      </c>
      <c r="AL39" s="741">
        <v>0</v>
      </c>
      <c r="AM39" s="741">
        <v>0</v>
      </c>
      <c r="AN39" s="741">
        <v>0</v>
      </c>
      <c r="AO39" s="741">
        <v>0</v>
      </c>
      <c r="AP39" s="740"/>
      <c r="AQ39" s="741">
        <v>2715718.7518476401</v>
      </c>
      <c r="AR39" s="741">
        <v>2715718.7518476401</v>
      </c>
      <c r="AS39" s="741">
        <v>2715718.7518476401</v>
      </c>
      <c r="AT39" s="741">
        <v>2715718.7518476401</v>
      </c>
      <c r="AU39" s="741">
        <v>2715718.7518476401</v>
      </c>
      <c r="AV39" s="741">
        <v>2715718.7518476401</v>
      </c>
      <c r="AW39" s="741">
        <v>2715718.7518476401</v>
      </c>
      <c r="AX39" s="741">
        <v>2715718.7518476401</v>
      </c>
      <c r="AY39" s="741">
        <v>2715718.7518476401</v>
      </c>
      <c r="AZ39" s="741">
        <v>2715718.7518476401</v>
      </c>
      <c r="BA39" s="741">
        <v>2715718.7518476401</v>
      </c>
      <c r="BB39" s="741">
        <v>2715718.7518476401</v>
      </c>
      <c r="BC39" s="741">
        <v>2715718.7518476401</v>
      </c>
      <c r="BD39" s="741">
        <v>0</v>
      </c>
      <c r="BE39" s="741">
        <v>0</v>
      </c>
      <c r="BF39" s="741">
        <v>0</v>
      </c>
      <c r="BG39" s="741">
        <v>0</v>
      </c>
      <c r="BH39" s="741">
        <v>0</v>
      </c>
      <c r="BI39" s="741">
        <v>0</v>
      </c>
      <c r="BJ39" s="741">
        <v>0</v>
      </c>
      <c r="BK39" s="741">
        <v>0</v>
      </c>
      <c r="BL39" s="741">
        <v>0</v>
      </c>
      <c r="BM39" s="741">
        <v>0</v>
      </c>
      <c r="BN39" s="741">
        <v>0</v>
      </c>
      <c r="BO39" s="741">
        <v>0</v>
      </c>
      <c r="BP39" s="741">
        <v>0</v>
      </c>
      <c r="BQ39" s="741">
        <v>0</v>
      </c>
      <c r="BR39" s="741">
        <v>0</v>
      </c>
      <c r="BS39" s="741">
        <v>0</v>
      </c>
      <c r="BT39" s="741">
        <v>0</v>
      </c>
      <c r="BU39" s="16"/>
    </row>
    <row r="40" spans="2:73" s="17" customFormat="1" ht="15.75">
      <c r="B40" s="738" t="s">
        <v>785</v>
      </c>
      <c r="C40" s="738" t="s">
        <v>793</v>
      </c>
      <c r="D40" s="738" t="s">
        <v>17</v>
      </c>
      <c r="E40" s="738" t="s">
        <v>684</v>
      </c>
      <c r="F40" s="738" t="s">
        <v>790</v>
      </c>
      <c r="G40" s="738" t="s">
        <v>787</v>
      </c>
      <c r="H40" s="738">
        <v>2011</v>
      </c>
      <c r="I40" s="739" t="s">
        <v>572</v>
      </c>
      <c r="J40" s="739" t="s">
        <v>590</v>
      </c>
      <c r="K40" s="740"/>
      <c r="L40" s="741">
        <v>14.446132597148642</v>
      </c>
      <c r="M40" s="741">
        <v>14.446132597148642</v>
      </c>
      <c r="N40" s="741">
        <v>14.446132597148642</v>
      </c>
      <c r="O40" s="741">
        <v>14.446132597148642</v>
      </c>
      <c r="P40" s="741">
        <v>14.446132597148642</v>
      </c>
      <c r="Q40" s="741">
        <v>14.446132597148642</v>
      </c>
      <c r="R40" s="741">
        <v>14.446132597148642</v>
      </c>
      <c r="S40" s="741">
        <v>14.446132597148642</v>
      </c>
      <c r="T40" s="741">
        <v>14.446132597148642</v>
      </c>
      <c r="U40" s="741">
        <v>14.446132597148642</v>
      </c>
      <c r="V40" s="741">
        <v>14.446132597148642</v>
      </c>
      <c r="W40" s="741">
        <v>14.446132597148642</v>
      </c>
      <c r="X40" s="741">
        <v>14.446132597148642</v>
      </c>
      <c r="Y40" s="741">
        <v>14.446132597148642</v>
      </c>
      <c r="Z40" s="741">
        <v>14.446132597148642</v>
      </c>
      <c r="AA40" s="741">
        <v>14.446132597148642</v>
      </c>
      <c r="AB40" s="741">
        <v>14.446132597148642</v>
      </c>
      <c r="AC40" s="741">
        <v>14.446132597148642</v>
      </c>
      <c r="AD40" s="741">
        <v>14.446132597148642</v>
      </c>
      <c r="AE40" s="741">
        <v>14.446132597148642</v>
      </c>
      <c r="AF40" s="741">
        <v>14.446132597148642</v>
      </c>
      <c r="AG40" s="741">
        <v>14.446132597148642</v>
      </c>
      <c r="AH40" s="741">
        <v>14.446132597148642</v>
      </c>
      <c r="AI40" s="741">
        <v>14.446132597148642</v>
      </c>
      <c r="AJ40" s="741">
        <v>14.446132597148642</v>
      </c>
      <c r="AK40" s="741">
        <v>14.446132597148642</v>
      </c>
      <c r="AL40" s="741">
        <v>0</v>
      </c>
      <c r="AM40" s="741">
        <v>0</v>
      </c>
      <c r="AN40" s="741">
        <v>0</v>
      </c>
      <c r="AO40" s="741">
        <v>0</v>
      </c>
      <c r="AP40" s="740"/>
      <c r="AQ40" s="741">
        <v>74195.337018955426</v>
      </c>
      <c r="AR40" s="741">
        <v>74195.337018955426</v>
      </c>
      <c r="AS40" s="741">
        <v>74195.337018955426</v>
      </c>
      <c r="AT40" s="741">
        <v>74195.337018955426</v>
      </c>
      <c r="AU40" s="741">
        <v>74195.337018955426</v>
      </c>
      <c r="AV40" s="741">
        <v>74195.337018955426</v>
      </c>
      <c r="AW40" s="741">
        <v>74195.337018955426</v>
      </c>
      <c r="AX40" s="741">
        <v>74195.337018955426</v>
      </c>
      <c r="AY40" s="741">
        <v>74195.337018955426</v>
      </c>
      <c r="AZ40" s="741">
        <v>74195.337018955426</v>
      </c>
      <c r="BA40" s="741">
        <v>74195.337018955426</v>
      </c>
      <c r="BB40" s="741">
        <v>74195.337018955426</v>
      </c>
      <c r="BC40" s="741">
        <v>74195.337018955426</v>
      </c>
      <c r="BD40" s="741">
        <v>74195.337018955426</v>
      </c>
      <c r="BE40" s="741">
        <v>74195.337018955426</v>
      </c>
      <c r="BF40" s="741">
        <v>74195.337018955426</v>
      </c>
      <c r="BG40" s="741">
        <v>74195.337018955426</v>
      </c>
      <c r="BH40" s="741">
        <v>74195.337018955426</v>
      </c>
      <c r="BI40" s="741">
        <v>74195.337018955426</v>
      </c>
      <c r="BJ40" s="741">
        <v>74195.337018955426</v>
      </c>
      <c r="BK40" s="741">
        <v>74195.337018955426</v>
      </c>
      <c r="BL40" s="741">
        <v>74195.337018955426</v>
      </c>
      <c r="BM40" s="741">
        <v>74195.337018955426</v>
      </c>
      <c r="BN40" s="741">
        <v>74195.337018955426</v>
      </c>
      <c r="BO40" s="741">
        <v>74195.337018955426</v>
      </c>
      <c r="BP40" s="741">
        <v>74195.337018955426</v>
      </c>
      <c r="BQ40" s="741">
        <v>0</v>
      </c>
      <c r="BR40" s="741">
        <v>0</v>
      </c>
      <c r="BS40" s="741">
        <v>0</v>
      </c>
      <c r="BT40" s="741">
        <v>0</v>
      </c>
      <c r="BU40" s="16"/>
    </row>
    <row r="41" spans="2:73" s="17" customFormat="1" ht="15.75">
      <c r="B41" s="738" t="s">
        <v>785</v>
      </c>
      <c r="C41" s="738" t="s">
        <v>786</v>
      </c>
      <c r="D41" s="738" t="s">
        <v>42</v>
      </c>
      <c r="E41" s="738" t="s">
        <v>684</v>
      </c>
      <c r="F41" s="738" t="s">
        <v>29</v>
      </c>
      <c r="G41" s="738" t="s">
        <v>791</v>
      </c>
      <c r="H41" s="738">
        <v>2011</v>
      </c>
      <c r="I41" s="739" t="s">
        <v>572</v>
      </c>
      <c r="J41" s="739" t="s">
        <v>590</v>
      </c>
      <c r="K41" s="740"/>
      <c r="L41" s="741">
        <v>347.20000000000005</v>
      </c>
      <c r="M41" s="741">
        <v>0</v>
      </c>
      <c r="N41" s="741">
        <v>0</v>
      </c>
      <c r="O41" s="741">
        <v>0</v>
      </c>
      <c r="P41" s="741">
        <v>0</v>
      </c>
      <c r="Q41" s="741">
        <v>0</v>
      </c>
      <c r="R41" s="741">
        <v>0</v>
      </c>
      <c r="S41" s="741">
        <v>0</v>
      </c>
      <c r="T41" s="741">
        <v>0</v>
      </c>
      <c r="U41" s="741">
        <v>0</v>
      </c>
      <c r="V41" s="741">
        <v>0</v>
      </c>
      <c r="W41" s="741">
        <v>0</v>
      </c>
      <c r="X41" s="741">
        <v>0</v>
      </c>
      <c r="Y41" s="741">
        <v>0</v>
      </c>
      <c r="Z41" s="741">
        <v>0</v>
      </c>
      <c r="AA41" s="741">
        <v>0</v>
      </c>
      <c r="AB41" s="741">
        <v>0</v>
      </c>
      <c r="AC41" s="741">
        <v>0</v>
      </c>
      <c r="AD41" s="741">
        <v>0</v>
      </c>
      <c r="AE41" s="741">
        <v>0</v>
      </c>
      <c r="AF41" s="741">
        <v>0</v>
      </c>
      <c r="AG41" s="741">
        <v>0</v>
      </c>
      <c r="AH41" s="741">
        <v>0</v>
      </c>
      <c r="AI41" s="741">
        <v>0</v>
      </c>
      <c r="AJ41" s="741">
        <v>0</v>
      </c>
      <c r="AK41" s="741">
        <v>0</v>
      </c>
      <c r="AL41" s="741">
        <v>0</v>
      </c>
      <c r="AM41" s="741">
        <v>0</v>
      </c>
      <c r="AN41" s="741">
        <v>0</v>
      </c>
      <c r="AO41" s="741">
        <v>0</v>
      </c>
      <c r="AP41" s="740"/>
      <c r="AQ41" s="741">
        <v>899</v>
      </c>
      <c r="AR41" s="741">
        <v>0</v>
      </c>
      <c r="AS41" s="741">
        <v>0</v>
      </c>
      <c r="AT41" s="741">
        <v>0</v>
      </c>
      <c r="AU41" s="741">
        <v>0</v>
      </c>
      <c r="AV41" s="741">
        <v>0</v>
      </c>
      <c r="AW41" s="741">
        <v>0</v>
      </c>
      <c r="AX41" s="741">
        <v>0</v>
      </c>
      <c r="AY41" s="741">
        <v>0</v>
      </c>
      <c r="AZ41" s="741">
        <v>0</v>
      </c>
      <c r="BA41" s="741">
        <v>0</v>
      </c>
      <c r="BB41" s="741">
        <v>0</v>
      </c>
      <c r="BC41" s="741">
        <v>0</v>
      </c>
      <c r="BD41" s="741">
        <v>0</v>
      </c>
      <c r="BE41" s="741">
        <v>0</v>
      </c>
      <c r="BF41" s="741">
        <v>0</v>
      </c>
      <c r="BG41" s="741">
        <v>0</v>
      </c>
      <c r="BH41" s="741">
        <v>0</v>
      </c>
      <c r="BI41" s="741">
        <v>0</v>
      </c>
      <c r="BJ41" s="741">
        <v>0</v>
      </c>
      <c r="BK41" s="741">
        <v>0</v>
      </c>
      <c r="BL41" s="741">
        <v>0</v>
      </c>
      <c r="BM41" s="741">
        <v>0</v>
      </c>
      <c r="BN41" s="741">
        <v>0</v>
      </c>
      <c r="BO41" s="741">
        <v>0</v>
      </c>
      <c r="BP41" s="741">
        <v>0</v>
      </c>
      <c r="BQ41" s="741">
        <v>0</v>
      </c>
      <c r="BR41" s="741">
        <v>0</v>
      </c>
      <c r="BS41" s="741">
        <v>0</v>
      </c>
      <c r="BT41" s="741">
        <v>0</v>
      </c>
      <c r="BU41" s="16"/>
    </row>
    <row r="42" spans="2:73" s="17" customFormat="1" ht="15.75">
      <c r="B42" s="742" t="s">
        <v>785</v>
      </c>
      <c r="C42" s="742" t="s">
        <v>788</v>
      </c>
      <c r="D42" s="742" t="s">
        <v>21</v>
      </c>
      <c r="E42" s="742" t="s">
        <v>684</v>
      </c>
      <c r="F42" s="742" t="s">
        <v>794</v>
      </c>
      <c r="G42" s="742" t="s">
        <v>787</v>
      </c>
      <c r="H42" s="742">
        <v>2012</v>
      </c>
      <c r="I42" s="743" t="s">
        <v>573</v>
      </c>
      <c r="J42" s="743" t="s">
        <v>590</v>
      </c>
      <c r="K42" s="744"/>
      <c r="L42" s="745">
        <v>0</v>
      </c>
      <c r="M42" s="745">
        <v>61.235522908551943</v>
      </c>
      <c r="N42" s="745">
        <v>61.235522908551943</v>
      </c>
      <c r="O42" s="745">
        <v>61.235522908551943</v>
      </c>
      <c r="P42" s="745">
        <v>55.745518604239216</v>
      </c>
      <c r="Q42" s="745">
        <v>55.745518604239216</v>
      </c>
      <c r="R42" s="745">
        <v>20.685272483759345</v>
      </c>
      <c r="S42" s="745">
        <v>20.685272483759345</v>
      </c>
      <c r="T42" s="745">
        <v>20.685272483759345</v>
      </c>
      <c r="U42" s="745">
        <v>20.685272483759345</v>
      </c>
      <c r="V42" s="745">
        <v>20.685272483759345</v>
      </c>
      <c r="W42" s="745">
        <v>19.941105007503126</v>
      </c>
      <c r="X42" s="745">
        <v>19.941105007503126</v>
      </c>
      <c r="Y42" s="745">
        <v>0</v>
      </c>
      <c r="Z42" s="745">
        <v>0</v>
      </c>
      <c r="AA42" s="745">
        <v>0</v>
      </c>
      <c r="AB42" s="745">
        <v>0</v>
      </c>
      <c r="AC42" s="745">
        <v>0</v>
      </c>
      <c r="AD42" s="745">
        <v>0</v>
      </c>
      <c r="AE42" s="745">
        <v>0</v>
      </c>
      <c r="AF42" s="745">
        <v>0</v>
      </c>
      <c r="AG42" s="745">
        <v>0</v>
      </c>
      <c r="AH42" s="745">
        <v>0</v>
      </c>
      <c r="AI42" s="745">
        <v>0</v>
      </c>
      <c r="AJ42" s="745">
        <v>0</v>
      </c>
      <c r="AK42" s="745">
        <v>0</v>
      </c>
      <c r="AL42" s="745">
        <v>0</v>
      </c>
      <c r="AM42" s="745">
        <v>0</v>
      </c>
      <c r="AN42" s="745">
        <v>0</v>
      </c>
      <c r="AO42" s="745">
        <v>0</v>
      </c>
      <c r="AP42" s="744"/>
      <c r="AQ42" s="745">
        <v>0</v>
      </c>
      <c r="AR42" s="745">
        <v>233972.45464763374</v>
      </c>
      <c r="AS42" s="745">
        <v>233972.45464763374</v>
      </c>
      <c r="AT42" s="745">
        <v>233972.45464763374</v>
      </c>
      <c r="AU42" s="745">
        <v>208589.86179185897</v>
      </c>
      <c r="AV42" s="745">
        <v>208589.86179185897</v>
      </c>
      <c r="AW42" s="745">
        <v>79925.451563186973</v>
      </c>
      <c r="AX42" s="745">
        <v>79925.451563186973</v>
      </c>
      <c r="AY42" s="745">
        <v>79925.451563186973</v>
      </c>
      <c r="AZ42" s="745">
        <v>79925.451563186973</v>
      </c>
      <c r="BA42" s="745">
        <v>79925.451563186973</v>
      </c>
      <c r="BB42" s="745">
        <v>72643.934867881981</v>
      </c>
      <c r="BC42" s="745">
        <v>72643.934867881981</v>
      </c>
      <c r="BD42" s="745">
        <v>0</v>
      </c>
      <c r="BE42" s="745">
        <v>0</v>
      </c>
      <c r="BF42" s="745">
        <v>0</v>
      </c>
      <c r="BG42" s="745">
        <v>0</v>
      </c>
      <c r="BH42" s="745">
        <v>0</v>
      </c>
      <c r="BI42" s="745">
        <v>0</v>
      </c>
      <c r="BJ42" s="745">
        <v>0</v>
      </c>
      <c r="BK42" s="745">
        <v>0</v>
      </c>
      <c r="BL42" s="745">
        <v>0</v>
      </c>
      <c r="BM42" s="745">
        <v>0</v>
      </c>
      <c r="BN42" s="745">
        <v>0</v>
      </c>
      <c r="BO42" s="745">
        <v>0</v>
      </c>
      <c r="BP42" s="745">
        <v>0</v>
      </c>
      <c r="BQ42" s="745">
        <v>0</v>
      </c>
      <c r="BR42" s="745">
        <v>0</v>
      </c>
      <c r="BS42" s="745">
        <v>0</v>
      </c>
      <c r="BT42" s="745">
        <v>0</v>
      </c>
      <c r="BU42" s="16"/>
    </row>
    <row r="43" spans="2:73" s="17" customFormat="1" ht="15.75">
      <c r="B43" s="742" t="s">
        <v>785</v>
      </c>
      <c r="C43" s="742" t="s">
        <v>788</v>
      </c>
      <c r="D43" s="742" t="s">
        <v>22</v>
      </c>
      <c r="E43" s="742" t="s">
        <v>684</v>
      </c>
      <c r="F43" s="742" t="s">
        <v>794</v>
      </c>
      <c r="G43" s="742" t="s">
        <v>787</v>
      </c>
      <c r="H43" s="742">
        <v>2012</v>
      </c>
      <c r="I43" s="743" t="s">
        <v>573</v>
      </c>
      <c r="J43" s="743" t="s">
        <v>590</v>
      </c>
      <c r="K43" s="744"/>
      <c r="L43" s="745">
        <v>0</v>
      </c>
      <c r="M43" s="745">
        <v>1306.9119706703443</v>
      </c>
      <c r="N43" s="745">
        <v>1268.2791544345539</v>
      </c>
      <c r="O43" s="745">
        <v>1232.8513281588066</v>
      </c>
      <c r="P43" s="745">
        <v>1106.2573278576413</v>
      </c>
      <c r="Q43" s="745">
        <v>1106.2573278576413</v>
      </c>
      <c r="R43" s="745">
        <v>1056.7918873293509</v>
      </c>
      <c r="S43" s="745">
        <v>1038.0275253406105</v>
      </c>
      <c r="T43" s="745">
        <v>1038.0275253406105</v>
      </c>
      <c r="U43" s="745">
        <v>1022.8125330422182</v>
      </c>
      <c r="V43" s="745">
        <v>769.77740572923938</v>
      </c>
      <c r="W43" s="745">
        <v>765.21907145324167</v>
      </c>
      <c r="X43" s="745">
        <v>765.21907145324167</v>
      </c>
      <c r="Y43" s="745">
        <v>385.13495220977217</v>
      </c>
      <c r="Z43" s="745">
        <v>239.97587534498953</v>
      </c>
      <c r="AA43" s="745">
        <v>239.97587534498953</v>
      </c>
      <c r="AB43" s="745">
        <v>36.112532728141929</v>
      </c>
      <c r="AC43" s="745">
        <v>34.964908728312011</v>
      </c>
      <c r="AD43" s="745">
        <v>34.964908728312011</v>
      </c>
      <c r="AE43" s="745">
        <v>34.964908728312011</v>
      </c>
      <c r="AF43" s="745">
        <v>34.964908728312011</v>
      </c>
      <c r="AG43" s="745">
        <v>0</v>
      </c>
      <c r="AH43" s="745">
        <v>0</v>
      </c>
      <c r="AI43" s="745">
        <v>0</v>
      </c>
      <c r="AJ43" s="745">
        <v>0</v>
      </c>
      <c r="AK43" s="745">
        <v>0</v>
      </c>
      <c r="AL43" s="745">
        <v>0</v>
      </c>
      <c r="AM43" s="745">
        <v>0</v>
      </c>
      <c r="AN43" s="745">
        <v>0</v>
      </c>
      <c r="AO43" s="745">
        <v>0</v>
      </c>
      <c r="AP43" s="744"/>
      <c r="AQ43" s="745">
        <v>0</v>
      </c>
      <c r="AR43" s="745">
        <v>6454934.5118959397</v>
      </c>
      <c r="AS43" s="745">
        <v>6328935.0561680831</v>
      </c>
      <c r="AT43" s="745">
        <v>6213397.9355474198</v>
      </c>
      <c r="AU43" s="745">
        <v>5801017.1442435328</v>
      </c>
      <c r="AV43" s="745">
        <v>5801017.1442435328</v>
      </c>
      <c r="AW43" s="745">
        <v>5637960.7534956206</v>
      </c>
      <c r="AX43" s="745">
        <v>5522943.3671628423</v>
      </c>
      <c r="AY43" s="745">
        <v>5522943.3671628423</v>
      </c>
      <c r="AZ43" s="745">
        <v>5457424.4438540349</v>
      </c>
      <c r="BA43" s="745">
        <v>3943310.6830618661</v>
      </c>
      <c r="BB43" s="745">
        <v>3828407.2872589901</v>
      </c>
      <c r="BC43" s="745">
        <v>3817304.5701769199</v>
      </c>
      <c r="BD43" s="745">
        <v>1552385.7091349319</v>
      </c>
      <c r="BE43" s="745">
        <v>1079183.8051454464</v>
      </c>
      <c r="BF43" s="745">
        <v>1079183.8051454464</v>
      </c>
      <c r="BG43" s="745">
        <v>114001.68659799563</v>
      </c>
      <c r="BH43" s="745">
        <v>111860.55083729852</v>
      </c>
      <c r="BI43" s="745">
        <v>111860.55083729852</v>
      </c>
      <c r="BJ43" s="745">
        <v>111860.55083729852</v>
      </c>
      <c r="BK43" s="745">
        <v>111860.55083729852</v>
      </c>
      <c r="BL43" s="745">
        <v>0</v>
      </c>
      <c r="BM43" s="745">
        <v>0</v>
      </c>
      <c r="BN43" s="745">
        <v>0</v>
      </c>
      <c r="BO43" s="745">
        <v>0</v>
      </c>
      <c r="BP43" s="745">
        <v>0</v>
      </c>
      <c r="BQ43" s="745">
        <v>0</v>
      </c>
      <c r="BR43" s="745">
        <v>0</v>
      </c>
      <c r="BS43" s="745">
        <v>0</v>
      </c>
      <c r="BT43" s="745">
        <v>0</v>
      </c>
      <c r="BU43" s="16"/>
    </row>
    <row r="44" spans="2:73" s="17" customFormat="1" ht="15.75">
      <c r="B44" s="742" t="s">
        <v>785</v>
      </c>
      <c r="C44" s="742" t="s">
        <v>788</v>
      </c>
      <c r="D44" s="742" t="s">
        <v>20</v>
      </c>
      <c r="E44" s="742" t="s">
        <v>684</v>
      </c>
      <c r="F44" s="742" t="s">
        <v>794</v>
      </c>
      <c r="G44" s="742" t="s">
        <v>787</v>
      </c>
      <c r="H44" s="742">
        <v>2012</v>
      </c>
      <c r="I44" s="743" t="s">
        <v>573</v>
      </c>
      <c r="J44" s="743" t="s">
        <v>590</v>
      </c>
      <c r="K44" s="744"/>
      <c r="L44" s="745">
        <v>0</v>
      </c>
      <c r="M44" s="745">
        <v>15.531523888694348</v>
      </c>
      <c r="N44" s="745">
        <v>15.531523888694348</v>
      </c>
      <c r="O44" s="745">
        <v>15.531523888694348</v>
      </c>
      <c r="P44" s="745">
        <v>15.531523888694348</v>
      </c>
      <c r="Q44" s="745">
        <v>0</v>
      </c>
      <c r="R44" s="745">
        <v>0</v>
      </c>
      <c r="S44" s="745">
        <v>0</v>
      </c>
      <c r="T44" s="745">
        <v>0</v>
      </c>
      <c r="U44" s="745">
        <v>0</v>
      </c>
      <c r="V44" s="745">
        <v>0</v>
      </c>
      <c r="W44" s="745">
        <v>0</v>
      </c>
      <c r="X44" s="745">
        <v>0</v>
      </c>
      <c r="Y44" s="745">
        <v>0</v>
      </c>
      <c r="Z44" s="745">
        <v>0</v>
      </c>
      <c r="AA44" s="745">
        <v>0</v>
      </c>
      <c r="AB44" s="745">
        <v>0</v>
      </c>
      <c r="AC44" s="745">
        <v>0</v>
      </c>
      <c r="AD44" s="745">
        <v>0</v>
      </c>
      <c r="AE44" s="745">
        <v>0</v>
      </c>
      <c r="AF44" s="745">
        <v>0</v>
      </c>
      <c r="AG44" s="745">
        <v>0</v>
      </c>
      <c r="AH44" s="745">
        <v>0</v>
      </c>
      <c r="AI44" s="745">
        <v>0</v>
      </c>
      <c r="AJ44" s="745">
        <v>0</v>
      </c>
      <c r="AK44" s="745">
        <v>0</v>
      </c>
      <c r="AL44" s="745">
        <v>0</v>
      </c>
      <c r="AM44" s="745">
        <v>0</v>
      </c>
      <c r="AN44" s="745">
        <v>0</v>
      </c>
      <c r="AO44" s="745">
        <v>0</v>
      </c>
      <c r="AP44" s="744"/>
      <c r="AQ44" s="745">
        <v>0</v>
      </c>
      <c r="AR44" s="745">
        <v>75528.763387689221</v>
      </c>
      <c r="AS44" s="745">
        <v>75528.763387689221</v>
      </c>
      <c r="AT44" s="745">
        <v>75528.763387689221</v>
      </c>
      <c r="AU44" s="745">
        <v>75528.763387689221</v>
      </c>
      <c r="AV44" s="745">
        <v>0</v>
      </c>
      <c r="AW44" s="745">
        <v>0</v>
      </c>
      <c r="AX44" s="745">
        <v>0</v>
      </c>
      <c r="AY44" s="745">
        <v>0</v>
      </c>
      <c r="AZ44" s="745">
        <v>0</v>
      </c>
      <c r="BA44" s="745">
        <v>0</v>
      </c>
      <c r="BB44" s="745">
        <v>0</v>
      </c>
      <c r="BC44" s="745">
        <v>0</v>
      </c>
      <c r="BD44" s="745">
        <v>0</v>
      </c>
      <c r="BE44" s="745">
        <v>0</v>
      </c>
      <c r="BF44" s="745">
        <v>0</v>
      </c>
      <c r="BG44" s="745">
        <v>0</v>
      </c>
      <c r="BH44" s="745">
        <v>0</v>
      </c>
      <c r="BI44" s="745">
        <v>0</v>
      </c>
      <c r="BJ44" s="745">
        <v>0</v>
      </c>
      <c r="BK44" s="745">
        <v>0</v>
      </c>
      <c r="BL44" s="745">
        <v>0</v>
      </c>
      <c r="BM44" s="745">
        <v>0</v>
      </c>
      <c r="BN44" s="745">
        <v>0</v>
      </c>
      <c r="BO44" s="745">
        <v>0</v>
      </c>
      <c r="BP44" s="745">
        <v>0</v>
      </c>
      <c r="BQ44" s="745">
        <v>0</v>
      </c>
      <c r="BR44" s="745">
        <v>0</v>
      </c>
      <c r="BS44" s="745">
        <v>0</v>
      </c>
      <c r="BT44" s="745">
        <v>0</v>
      </c>
      <c r="BU44" s="16"/>
    </row>
    <row r="45" spans="2:73" s="17" customFormat="1" ht="15.75">
      <c r="B45" s="742" t="s">
        <v>785</v>
      </c>
      <c r="C45" s="742" t="s">
        <v>786</v>
      </c>
      <c r="D45" s="742" t="s">
        <v>2</v>
      </c>
      <c r="E45" s="742" t="s">
        <v>684</v>
      </c>
      <c r="F45" s="742" t="s">
        <v>29</v>
      </c>
      <c r="G45" s="742" t="s">
        <v>787</v>
      </c>
      <c r="H45" s="742">
        <v>2012</v>
      </c>
      <c r="I45" s="743" t="s">
        <v>573</v>
      </c>
      <c r="J45" s="743" t="s">
        <v>590</v>
      </c>
      <c r="K45" s="744"/>
      <c r="L45" s="745">
        <v>0</v>
      </c>
      <c r="M45" s="745">
        <v>9.7181301401747291</v>
      </c>
      <c r="N45" s="745">
        <v>9.7181301401747291</v>
      </c>
      <c r="O45" s="745">
        <v>9.7181301401747291</v>
      </c>
      <c r="P45" s="745">
        <v>9.3487410828726905</v>
      </c>
      <c r="Q45" s="745">
        <v>0</v>
      </c>
      <c r="R45" s="745">
        <v>0</v>
      </c>
      <c r="S45" s="745">
        <v>0</v>
      </c>
      <c r="T45" s="745">
        <v>0</v>
      </c>
      <c r="U45" s="745">
        <v>0</v>
      </c>
      <c r="V45" s="745">
        <v>0</v>
      </c>
      <c r="W45" s="745">
        <v>0</v>
      </c>
      <c r="X45" s="745">
        <v>0</v>
      </c>
      <c r="Y45" s="745">
        <v>0</v>
      </c>
      <c r="Z45" s="745">
        <v>0</v>
      </c>
      <c r="AA45" s="745">
        <v>0</v>
      </c>
      <c r="AB45" s="745">
        <v>0</v>
      </c>
      <c r="AC45" s="745">
        <v>0</v>
      </c>
      <c r="AD45" s="745">
        <v>0</v>
      </c>
      <c r="AE45" s="745">
        <v>0</v>
      </c>
      <c r="AF45" s="745">
        <v>0</v>
      </c>
      <c r="AG45" s="745">
        <v>0</v>
      </c>
      <c r="AH45" s="745">
        <v>0</v>
      </c>
      <c r="AI45" s="745">
        <v>0</v>
      </c>
      <c r="AJ45" s="745">
        <v>0</v>
      </c>
      <c r="AK45" s="745">
        <v>0</v>
      </c>
      <c r="AL45" s="745">
        <v>0</v>
      </c>
      <c r="AM45" s="745">
        <v>0</v>
      </c>
      <c r="AN45" s="745">
        <v>0</v>
      </c>
      <c r="AO45" s="745">
        <v>0</v>
      </c>
      <c r="AP45" s="744"/>
      <c r="AQ45" s="745">
        <v>0</v>
      </c>
      <c r="AR45" s="745">
        <v>16999.710664493523</v>
      </c>
      <c r="AS45" s="745">
        <v>16999.710664493523</v>
      </c>
      <c r="AT45" s="745">
        <v>16999.710664493523</v>
      </c>
      <c r="AU45" s="745">
        <v>16669.382867183278</v>
      </c>
      <c r="AV45" s="745">
        <v>0</v>
      </c>
      <c r="AW45" s="745">
        <v>0</v>
      </c>
      <c r="AX45" s="745">
        <v>0</v>
      </c>
      <c r="AY45" s="745">
        <v>0</v>
      </c>
      <c r="AZ45" s="745">
        <v>0</v>
      </c>
      <c r="BA45" s="745">
        <v>0</v>
      </c>
      <c r="BB45" s="745">
        <v>0</v>
      </c>
      <c r="BC45" s="745">
        <v>0</v>
      </c>
      <c r="BD45" s="745">
        <v>0</v>
      </c>
      <c r="BE45" s="745">
        <v>0</v>
      </c>
      <c r="BF45" s="745">
        <v>0</v>
      </c>
      <c r="BG45" s="745">
        <v>0</v>
      </c>
      <c r="BH45" s="745">
        <v>0</v>
      </c>
      <c r="BI45" s="745">
        <v>0</v>
      </c>
      <c r="BJ45" s="745">
        <v>0</v>
      </c>
      <c r="BK45" s="745">
        <v>0</v>
      </c>
      <c r="BL45" s="745">
        <v>0</v>
      </c>
      <c r="BM45" s="745">
        <v>0</v>
      </c>
      <c r="BN45" s="745">
        <v>0</v>
      </c>
      <c r="BO45" s="745">
        <v>0</v>
      </c>
      <c r="BP45" s="745">
        <v>0</v>
      </c>
      <c r="BQ45" s="745">
        <v>0</v>
      </c>
      <c r="BR45" s="745">
        <v>0</v>
      </c>
      <c r="BS45" s="745">
        <v>0</v>
      </c>
      <c r="BT45" s="745">
        <v>0</v>
      </c>
      <c r="BU45" s="16"/>
    </row>
    <row r="46" spans="2:73" s="17" customFormat="1" ht="15.75">
      <c r="B46" s="742" t="s">
        <v>785</v>
      </c>
      <c r="C46" s="742" t="s">
        <v>786</v>
      </c>
      <c r="D46" s="742" t="s">
        <v>1</v>
      </c>
      <c r="E46" s="742" t="s">
        <v>684</v>
      </c>
      <c r="F46" s="742" t="s">
        <v>29</v>
      </c>
      <c r="G46" s="742" t="s">
        <v>787</v>
      </c>
      <c r="H46" s="742">
        <v>2012</v>
      </c>
      <c r="I46" s="743" t="s">
        <v>573</v>
      </c>
      <c r="J46" s="743" t="s">
        <v>590</v>
      </c>
      <c r="K46" s="744"/>
      <c r="L46" s="745">
        <v>0</v>
      </c>
      <c r="M46" s="745">
        <v>32.157648618932178</v>
      </c>
      <c r="N46" s="745">
        <v>32.157648618932178</v>
      </c>
      <c r="O46" s="745">
        <v>32.157648618932178</v>
      </c>
      <c r="P46" s="745">
        <v>31.928440794690601</v>
      </c>
      <c r="Q46" s="745">
        <v>16.575006282726346</v>
      </c>
      <c r="R46" s="745">
        <v>0</v>
      </c>
      <c r="S46" s="745">
        <v>0</v>
      </c>
      <c r="T46" s="745">
        <v>0</v>
      </c>
      <c r="U46" s="745">
        <v>0</v>
      </c>
      <c r="V46" s="745">
        <v>0</v>
      </c>
      <c r="W46" s="745">
        <v>0</v>
      </c>
      <c r="X46" s="745">
        <v>0</v>
      </c>
      <c r="Y46" s="745">
        <v>0</v>
      </c>
      <c r="Z46" s="745">
        <v>0</v>
      </c>
      <c r="AA46" s="745">
        <v>0</v>
      </c>
      <c r="AB46" s="745">
        <v>0</v>
      </c>
      <c r="AC46" s="745">
        <v>0</v>
      </c>
      <c r="AD46" s="745">
        <v>0</v>
      </c>
      <c r="AE46" s="745">
        <v>0</v>
      </c>
      <c r="AF46" s="745">
        <v>0</v>
      </c>
      <c r="AG46" s="745">
        <v>0</v>
      </c>
      <c r="AH46" s="745">
        <v>0</v>
      </c>
      <c r="AI46" s="745">
        <v>0</v>
      </c>
      <c r="AJ46" s="745">
        <v>0</v>
      </c>
      <c r="AK46" s="745">
        <v>0</v>
      </c>
      <c r="AL46" s="745">
        <v>0</v>
      </c>
      <c r="AM46" s="745">
        <v>0</v>
      </c>
      <c r="AN46" s="745">
        <v>0</v>
      </c>
      <c r="AO46" s="745">
        <v>0</v>
      </c>
      <c r="AP46" s="744"/>
      <c r="AQ46" s="745">
        <v>0</v>
      </c>
      <c r="AR46" s="745">
        <v>228274.88540284295</v>
      </c>
      <c r="AS46" s="745">
        <v>228274.88540284295</v>
      </c>
      <c r="AT46" s="745">
        <v>228274.88540284295</v>
      </c>
      <c r="AU46" s="745">
        <v>228069.91529284298</v>
      </c>
      <c r="AV46" s="745">
        <v>126065.11377324053</v>
      </c>
      <c r="AW46" s="745">
        <v>0</v>
      </c>
      <c r="AX46" s="745">
        <v>0</v>
      </c>
      <c r="AY46" s="745">
        <v>0</v>
      </c>
      <c r="AZ46" s="745">
        <v>0</v>
      </c>
      <c r="BA46" s="745">
        <v>0</v>
      </c>
      <c r="BB46" s="745">
        <v>0</v>
      </c>
      <c r="BC46" s="745">
        <v>0</v>
      </c>
      <c r="BD46" s="745">
        <v>0</v>
      </c>
      <c r="BE46" s="745">
        <v>0</v>
      </c>
      <c r="BF46" s="745">
        <v>0</v>
      </c>
      <c r="BG46" s="745">
        <v>0</v>
      </c>
      <c r="BH46" s="745">
        <v>0</v>
      </c>
      <c r="BI46" s="745">
        <v>0</v>
      </c>
      <c r="BJ46" s="745">
        <v>0</v>
      </c>
      <c r="BK46" s="745">
        <v>0</v>
      </c>
      <c r="BL46" s="745">
        <v>0</v>
      </c>
      <c r="BM46" s="745">
        <v>0</v>
      </c>
      <c r="BN46" s="745">
        <v>0</v>
      </c>
      <c r="BO46" s="745">
        <v>0</v>
      </c>
      <c r="BP46" s="745">
        <v>0</v>
      </c>
      <c r="BQ46" s="745">
        <v>0</v>
      </c>
      <c r="BR46" s="745">
        <v>0</v>
      </c>
      <c r="BS46" s="745">
        <v>0</v>
      </c>
      <c r="BT46" s="745">
        <v>0</v>
      </c>
      <c r="BU46" s="16"/>
    </row>
    <row r="47" spans="2:73" s="17" customFormat="1" ht="15.75">
      <c r="B47" s="742" t="s">
        <v>785</v>
      </c>
      <c r="C47" s="742" t="s">
        <v>786</v>
      </c>
      <c r="D47" s="742" t="s">
        <v>5</v>
      </c>
      <c r="E47" s="742" t="s">
        <v>684</v>
      </c>
      <c r="F47" s="742" t="s">
        <v>29</v>
      </c>
      <c r="G47" s="742" t="s">
        <v>787</v>
      </c>
      <c r="H47" s="742">
        <v>2012</v>
      </c>
      <c r="I47" s="743" t="s">
        <v>573</v>
      </c>
      <c r="J47" s="743" t="s">
        <v>590</v>
      </c>
      <c r="K47" s="744"/>
      <c r="L47" s="745">
        <v>0</v>
      </c>
      <c r="M47" s="745">
        <v>20.359682485227328</v>
      </c>
      <c r="N47" s="745">
        <v>20.359682485227328</v>
      </c>
      <c r="O47" s="745">
        <v>20.359682485227328</v>
      </c>
      <c r="P47" s="745">
        <v>20.359682485227328</v>
      </c>
      <c r="Q47" s="745">
        <v>18.635610555932487</v>
      </c>
      <c r="R47" s="745">
        <v>15.770118122186265</v>
      </c>
      <c r="S47" s="745">
        <v>11.806029331219857</v>
      </c>
      <c r="T47" s="745">
        <v>11.762439854397993</v>
      </c>
      <c r="U47" s="745">
        <v>11.762439854397993</v>
      </c>
      <c r="V47" s="745">
        <v>7.5857271975798604</v>
      </c>
      <c r="W47" s="745">
        <v>2.9678339015268445</v>
      </c>
      <c r="X47" s="745">
        <v>2.967573320286653</v>
      </c>
      <c r="Y47" s="745">
        <v>2.967573320286653</v>
      </c>
      <c r="Z47" s="745">
        <v>2.9166475701456456</v>
      </c>
      <c r="AA47" s="745">
        <v>2.9166475701456456</v>
      </c>
      <c r="AB47" s="745">
        <v>2.8441815803309134</v>
      </c>
      <c r="AC47" s="745">
        <v>0.79802249081660692</v>
      </c>
      <c r="AD47" s="745">
        <v>0.79802249081660692</v>
      </c>
      <c r="AE47" s="745">
        <v>0.79802249081660692</v>
      </c>
      <c r="AF47" s="745">
        <v>0.79802249081660692</v>
      </c>
      <c r="AG47" s="745">
        <v>0</v>
      </c>
      <c r="AH47" s="745">
        <v>0</v>
      </c>
      <c r="AI47" s="745">
        <v>0</v>
      </c>
      <c r="AJ47" s="745">
        <v>0</v>
      </c>
      <c r="AK47" s="745">
        <v>0</v>
      </c>
      <c r="AL47" s="745">
        <v>0</v>
      </c>
      <c r="AM47" s="745">
        <v>0</v>
      </c>
      <c r="AN47" s="745">
        <v>0</v>
      </c>
      <c r="AO47" s="745">
        <v>0</v>
      </c>
      <c r="AP47" s="744"/>
      <c r="AQ47" s="745">
        <v>0</v>
      </c>
      <c r="AR47" s="745">
        <v>368427.37150235538</v>
      </c>
      <c r="AS47" s="745">
        <v>368427.37150235538</v>
      </c>
      <c r="AT47" s="745">
        <v>368427.37150235538</v>
      </c>
      <c r="AU47" s="745">
        <v>368427.37150235538</v>
      </c>
      <c r="AV47" s="745">
        <v>331192.76926944696</v>
      </c>
      <c r="AW47" s="745">
        <v>269307.02705706225</v>
      </c>
      <c r="AX47" s="745">
        <v>183695.0135212148</v>
      </c>
      <c r="AY47" s="745">
        <v>183313.16970425524</v>
      </c>
      <c r="AZ47" s="745">
        <v>183313.16970425524</v>
      </c>
      <c r="BA47" s="745">
        <v>93109.140640696613</v>
      </c>
      <c r="BB47" s="745">
        <v>69099.127031271011</v>
      </c>
      <c r="BC47" s="745">
        <v>66951.639516475698</v>
      </c>
      <c r="BD47" s="745">
        <v>66951.639516475698</v>
      </c>
      <c r="BE47" s="745">
        <v>62277.418337460913</v>
      </c>
      <c r="BF47" s="745">
        <v>62277.418337460913</v>
      </c>
      <c r="BG47" s="745">
        <v>61425.493926521485</v>
      </c>
      <c r="BH47" s="745">
        <v>17234.808776583042</v>
      </c>
      <c r="BI47" s="745">
        <v>17234.808776583042</v>
      </c>
      <c r="BJ47" s="745">
        <v>17234.808776583042</v>
      </c>
      <c r="BK47" s="745">
        <v>17234.808776583042</v>
      </c>
      <c r="BL47" s="745">
        <v>0</v>
      </c>
      <c r="BM47" s="745">
        <v>0</v>
      </c>
      <c r="BN47" s="745">
        <v>0</v>
      </c>
      <c r="BO47" s="745">
        <v>0</v>
      </c>
      <c r="BP47" s="745">
        <v>0</v>
      </c>
      <c r="BQ47" s="745">
        <v>0</v>
      </c>
      <c r="BR47" s="745">
        <v>0</v>
      </c>
      <c r="BS47" s="745">
        <v>0</v>
      </c>
      <c r="BT47" s="745">
        <v>0</v>
      </c>
      <c r="BU47" s="16"/>
    </row>
    <row r="48" spans="2:73" s="17" customFormat="1" ht="15.75">
      <c r="B48" s="742" t="s">
        <v>785</v>
      </c>
      <c r="C48" s="742" t="s">
        <v>786</v>
      </c>
      <c r="D48" s="742" t="s">
        <v>4</v>
      </c>
      <c r="E48" s="742" t="s">
        <v>684</v>
      </c>
      <c r="F48" s="742" t="s">
        <v>29</v>
      </c>
      <c r="G48" s="742" t="s">
        <v>787</v>
      </c>
      <c r="H48" s="742">
        <v>2012</v>
      </c>
      <c r="I48" s="743" t="s">
        <v>573</v>
      </c>
      <c r="J48" s="743" t="s">
        <v>590</v>
      </c>
      <c r="K48" s="744"/>
      <c r="L48" s="745">
        <v>0</v>
      </c>
      <c r="M48" s="745">
        <v>3.169757064948969</v>
      </c>
      <c r="N48" s="745">
        <v>3.169757064948969</v>
      </c>
      <c r="O48" s="745">
        <v>3.169757064948969</v>
      </c>
      <c r="P48" s="745">
        <v>3.169757064948969</v>
      </c>
      <c r="Q48" s="745">
        <v>3.1563768368992569</v>
      </c>
      <c r="R48" s="745">
        <v>3.1563768368992569</v>
      </c>
      <c r="S48" s="745">
        <v>2.6922260134713025</v>
      </c>
      <c r="T48" s="745">
        <v>2.6866052651442729</v>
      </c>
      <c r="U48" s="745">
        <v>2.6866052651442729</v>
      </c>
      <c r="V48" s="745">
        <v>2.6866052651442729</v>
      </c>
      <c r="W48" s="745">
        <v>4.9419266725409465E-2</v>
      </c>
      <c r="X48" s="745">
        <v>4.9385232400714678E-2</v>
      </c>
      <c r="Y48" s="745">
        <v>4.9385232400714678E-2</v>
      </c>
      <c r="Z48" s="745">
        <v>4.7606914360051163E-2</v>
      </c>
      <c r="AA48" s="745">
        <v>4.7606914360051163E-2</v>
      </c>
      <c r="AB48" s="745">
        <v>4.4468623462562765E-2</v>
      </c>
      <c r="AC48" s="745">
        <v>0</v>
      </c>
      <c r="AD48" s="745">
        <v>0</v>
      </c>
      <c r="AE48" s="745">
        <v>0</v>
      </c>
      <c r="AF48" s="745">
        <v>0</v>
      </c>
      <c r="AG48" s="745">
        <v>0</v>
      </c>
      <c r="AH48" s="745">
        <v>0</v>
      </c>
      <c r="AI48" s="745">
        <v>0</v>
      </c>
      <c r="AJ48" s="745">
        <v>0</v>
      </c>
      <c r="AK48" s="745">
        <v>0</v>
      </c>
      <c r="AL48" s="745">
        <v>0</v>
      </c>
      <c r="AM48" s="745">
        <v>0</v>
      </c>
      <c r="AN48" s="745">
        <v>0</v>
      </c>
      <c r="AO48" s="745">
        <v>0</v>
      </c>
      <c r="AP48" s="744"/>
      <c r="AQ48" s="745">
        <v>0</v>
      </c>
      <c r="AR48" s="745">
        <v>19234.638903268511</v>
      </c>
      <c r="AS48" s="745">
        <v>19234.638903268511</v>
      </c>
      <c r="AT48" s="745">
        <v>19234.638903268511</v>
      </c>
      <c r="AU48" s="745">
        <v>19234.638903268511</v>
      </c>
      <c r="AV48" s="745">
        <v>18945.667509006315</v>
      </c>
      <c r="AW48" s="745">
        <v>18945.667509006315</v>
      </c>
      <c r="AX48" s="745">
        <v>8921.4504257402677</v>
      </c>
      <c r="AY48" s="745">
        <v>8872.2126703954837</v>
      </c>
      <c r="AZ48" s="745">
        <v>8872.2126703954837</v>
      </c>
      <c r="BA48" s="745">
        <v>8872.2126703954837</v>
      </c>
      <c r="BB48" s="745">
        <v>1440.9833353682259</v>
      </c>
      <c r="BC48" s="745">
        <v>1160.5015658327563</v>
      </c>
      <c r="BD48" s="745">
        <v>1160.5015658327563</v>
      </c>
      <c r="BE48" s="745">
        <v>997.27860248557408</v>
      </c>
      <c r="BF48" s="745">
        <v>997.27860248557408</v>
      </c>
      <c r="BG48" s="745">
        <v>960.38423823229186</v>
      </c>
      <c r="BH48" s="745">
        <v>0</v>
      </c>
      <c r="BI48" s="745">
        <v>0</v>
      </c>
      <c r="BJ48" s="745">
        <v>0</v>
      </c>
      <c r="BK48" s="745">
        <v>0</v>
      </c>
      <c r="BL48" s="745">
        <v>0</v>
      </c>
      <c r="BM48" s="745">
        <v>0</v>
      </c>
      <c r="BN48" s="745">
        <v>0</v>
      </c>
      <c r="BO48" s="745">
        <v>0</v>
      </c>
      <c r="BP48" s="745">
        <v>0</v>
      </c>
      <c r="BQ48" s="745">
        <v>0</v>
      </c>
      <c r="BR48" s="745">
        <v>0</v>
      </c>
      <c r="BS48" s="745">
        <v>0</v>
      </c>
      <c r="BT48" s="745">
        <v>0</v>
      </c>
      <c r="BU48" s="16"/>
    </row>
    <row r="49" spans="2:73" s="17" customFormat="1" ht="15.75">
      <c r="B49" s="742" t="s">
        <v>785</v>
      </c>
      <c r="C49" s="742" t="s">
        <v>786</v>
      </c>
      <c r="D49" s="742" t="s">
        <v>3</v>
      </c>
      <c r="E49" s="742" t="s">
        <v>684</v>
      </c>
      <c r="F49" s="742" t="s">
        <v>29</v>
      </c>
      <c r="G49" s="742" t="s">
        <v>787</v>
      </c>
      <c r="H49" s="742">
        <v>2012</v>
      </c>
      <c r="I49" s="743" t="s">
        <v>573</v>
      </c>
      <c r="J49" s="743" t="s">
        <v>590</v>
      </c>
      <c r="K49" s="744"/>
      <c r="L49" s="745">
        <v>0</v>
      </c>
      <c r="M49" s="745">
        <v>477.77766289318276</v>
      </c>
      <c r="N49" s="745">
        <v>477.77766289318276</v>
      </c>
      <c r="O49" s="745">
        <v>477.77766289318276</v>
      </c>
      <c r="P49" s="745">
        <v>477.77766289318276</v>
      </c>
      <c r="Q49" s="745">
        <v>477.77766289318276</v>
      </c>
      <c r="R49" s="745">
        <v>477.77766289318276</v>
      </c>
      <c r="S49" s="745">
        <v>477.77766289318276</v>
      </c>
      <c r="T49" s="745">
        <v>477.77766289318276</v>
      </c>
      <c r="U49" s="745">
        <v>477.77766289318276</v>
      </c>
      <c r="V49" s="745">
        <v>477.77766289318276</v>
      </c>
      <c r="W49" s="745">
        <v>477.77766289318276</v>
      </c>
      <c r="X49" s="745">
        <v>477.77766289318276</v>
      </c>
      <c r="Y49" s="745">
        <v>477.77766289318276</v>
      </c>
      <c r="Z49" s="745">
        <v>477.77766289318276</v>
      </c>
      <c r="AA49" s="745">
        <v>477.77766289318276</v>
      </c>
      <c r="AB49" s="745">
        <v>477.77766289318276</v>
      </c>
      <c r="AC49" s="745">
        <v>477.77766289318276</v>
      </c>
      <c r="AD49" s="745">
        <v>477.77766289318276</v>
      </c>
      <c r="AE49" s="745">
        <v>347.77855161056351</v>
      </c>
      <c r="AF49" s="745">
        <v>0</v>
      </c>
      <c r="AG49" s="745">
        <v>0</v>
      </c>
      <c r="AH49" s="745">
        <v>0</v>
      </c>
      <c r="AI49" s="745">
        <v>0</v>
      </c>
      <c r="AJ49" s="745">
        <v>0</v>
      </c>
      <c r="AK49" s="745">
        <v>0</v>
      </c>
      <c r="AL49" s="745">
        <v>0</v>
      </c>
      <c r="AM49" s="745">
        <v>0</v>
      </c>
      <c r="AN49" s="745">
        <v>0</v>
      </c>
      <c r="AO49" s="745">
        <v>0</v>
      </c>
      <c r="AP49" s="744"/>
      <c r="AQ49" s="745">
        <v>0</v>
      </c>
      <c r="AR49" s="745">
        <v>787618.14285534748</v>
      </c>
      <c r="AS49" s="745">
        <v>787618.14285534748</v>
      </c>
      <c r="AT49" s="745">
        <v>787618.14285534748</v>
      </c>
      <c r="AU49" s="745">
        <v>787618.14285534748</v>
      </c>
      <c r="AV49" s="745">
        <v>787618.14285534748</v>
      </c>
      <c r="AW49" s="745">
        <v>787618.14285534748</v>
      </c>
      <c r="AX49" s="745">
        <v>787618.14285534748</v>
      </c>
      <c r="AY49" s="745">
        <v>787618.14285534748</v>
      </c>
      <c r="AZ49" s="745">
        <v>787618.14285534748</v>
      </c>
      <c r="BA49" s="745">
        <v>787618.14285534748</v>
      </c>
      <c r="BB49" s="745">
        <v>787618.14285534748</v>
      </c>
      <c r="BC49" s="745">
        <v>787618.14285534748</v>
      </c>
      <c r="BD49" s="745">
        <v>787618.14285534748</v>
      </c>
      <c r="BE49" s="745">
        <v>787618.14285534748</v>
      </c>
      <c r="BF49" s="745">
        <v>787618.14285534748</v>
      </c>
      <c r="BG49" s="745">
        <v>787618.14285534748</v>
      </c>
      <c r="BH49" s="745">
        <v>787618.14285534748</v>
      </c>
      <c r="BI49" s="745">
        <v>787618.14285534748</v>
      </c>
      <c r="BJ49" s="745">
        <v>671365.86295317346</v>
      </c>
      <c r="BK49" s="745">
        <v>0</v>
      </c>
      <c r="BL49" s="745">
        <v>0</v>
      </c>
      <c r="BM49" s="745">
        <v>0</v>
      </c>
      <c r="BN49" s="745">
        <v>0</v>
      </c>
      <c r="BO49" s="745">
        <v>0</v>
      </c>
      <c r="BP49" s="745">
        <v>0</v>
      </c>
      <c r="BQ49" s="745">
        <v>0</v>
      </c>
      <c r="BR49" s="745">
        <v>0</v>
      </c>
      <c r="BS49" s="745">
        <v>0</v>
      </c>
      <c r="BT49" s="745">
        <v>0</v>
      </c>
      <c r="BU49" s="16"/>
    </row>
    <row r="50" spans="2:73" s="17" customFormat="1" ht="15.75">
      <c r="B50" s="742" t="s">
        <v>785</v>
      </c>
      <c r="C50" s="742" t="s">
        <v>786</v>
      </c>
      <c r="D50" s="742" t="s">
        <v>42</v>
      </c>
      <c r="E50" s="742" t="s">
        <v>684</v>
      </c>
      <c r="F50" s="742" t="s">
        <v>29</v>
      </c>
      <c r="G50" s="742" t="s">
        <v>791</v>
      </c>
      <c r="H50" s="742">
        <v>2012</v>
      </c>
      <c r="I50" s="743" t="s">
        <v>573</v>
      </c>
      <c r="J50" s="743" t="s">
        <v>590</v>
      </c>
      <c r="K50" s="744"/>
      <c r="L50" s="745">
        <v>0</v>
      </c>
      <c r="M50" s="745">
        <v>1274.5045798000001</v>
      </c>
      <c r="N50" s="745">
        <v>0</v>
      </c>
      <c r="O50" s="745">
        <v>0</v>
      </c>
      <c r="P50" s="745">
        <v>0</v>
      </c>
      <c r="Q50" s="745">
        <v>0</v>
      </c>
      <c r="R50" s="745">
        <v>0</v>
      </c>
      <c r="S50" s="745">
        <v>0</v>
      </c>
      <c r="T50" s="745">
        <v>0</v>
      </c>
      <c r="U50" s="745">
        <v>0</v>
      </c>
      <c r="V50" s="745">
        <v>0</v>
      </c>
      <c r="W50" s="745">
        <v>0</v>
      </c>
      <c r="X50" s="745">
        <v>0</v>
      </c>
      <c r="Y50" s="745">
        <v>0</v>
      </c>
      <c r="Z50" s="745">
        <v>0</v>
      </c>
      <c r="AA50" s="745">
        <v>0</v>
      </c>
      <c r="AB50" s="745">
        <v>0</v>
      </c>
      <c r="AC50" s="745">
        <v>0</v>
      </c>
      <c r="AD50" s="745">
        <v>0</v>
      </c>
      <c r="AE50" s="745">
        <v>0</v>
      </c>
      <c r="AF50" s="745">
        <v>0</v>
      </c>
      <c r="AG50" s="745">
        <v>0</v>
      </c>
      <c r="AH50" s="745">
        <v>0</v>
      </c>
      <c r="AI50" s="745">
        <v>0</v>
      </c>
      <c r="AJ50" s="745">
        <v>0</v>
      </c>
      <c r="AK50" s="745">
        <v>0</v>
      </c>
      <c r="AL50" s="745">
        <v>0</v>
      </c>
      <c r="AM50" s="745">
        <v>0</v>
      </c>
      <c r="AN50" s="745">
        <v>0</v>
      </c>
      <c r="AO50" s="745">
        <v>0</v>
      </c>
      <c r="AP50" s="744"/>
      <c r="AQ50" s="745">
        <v>0</v>
      </c>
      <c r="AR50" s="745">
        <v>9589.1792130000013</v>
      </c>
      <c r="AS50" s="745">
        <v>0</v>
      </c>
      <c r="AT50" s="745">
        <v>0</v>
      </c>
      <c r="AU50" s="745">
        <v>0</v>
      </c>
      <c r="AV50" s="745">
        <v>0</v>
      </c>
      <c r="AW50" s="745">
        <v>0</v>
      </c>
      <c r="AX50" s="745">
        <v>0</v>
      </c>
      <c r="AY50" s="745">
        <v>0</v>
      </c>
      <c r="AZ50" s="745">
        <v>0</v>
      </c>
      <c r="BA50" s="745">
        <v>0</v>
      </c>
      <c r="BB50" s="745">
        <v>0</v>
      </c>
      <c r="BC50" s="745">
        <v>0</v>
      </c>
      <c r="BD50" s="745">
        <v>0</v>
      </c>
      <c r="BE50" s="745">
        <v>0</v>
      </c>
      <c r="BF50" s="745">
        <v>0</v>
      </c>
      <c r="BG50" s="745">
        <v>0</v>
      </c>
      <c r="BH50" s="745">
        <v>0</v>
      </c>
      <c r="BI50" s="745">
        <v>0</v>
      </c>
      <c r="BJ50" s="745">
        <v>0</v>
      </c>
      <c r="BK50" s="745">
        <v>0</v>
      </c>
      <c r="BL50" s="745">
        <v>0</v>
      </c>
      <c r="BM50" s="745">
        <v>0</v>
      </c>
      <c r="BN50" s="745">
        <v>0</v>
      </c>
      <c r="BO50" s="745">
        <v>0</v>
      </c>
      <c r="BP50" s="745">
        <v>0</v>
      </c>
      <c r="BQ50" s="745">
        <v>0</v>
      </c>
      <c r="BR50" s="745">
        <v>0</v>
      </c>
      <c r="BS50" s="745">
        <v>0</v>
      </c>
      <c r="BT50" s="745">
        <v>0</v>
      </c>
      <c r="BU50" s="16"/>
    </row>
    <row r="51" spans="2:73" s="17" customFormat="1" ht="15.75">
      <c r="B51" s="742" t="s">
        <v>785</v>
      </c>
      <c r="C51" s="742" t="s">
        <v>792</v>
      </c>
      <c r="D51" s="742" t="s">
        <v>9</v>
      </c>
      <c r="E51" s="742" t="s">
        <v>684</v>
      </c>
      <c r="F51" s="742" t="s">
        <v>792</v>
      </c>
      <c r="G51" s="742" t="s">
        <v>791</v>
      </c>
      <c r="H51" s="742">
        <v>2012</v>
      </c>
      <c r="I51" s="743" t="s">
        <v>573</v>
      </c>
      <c r="J51" s="743" t="s">
        <v>590</v>
      </c>
      <c r="K51" s="744"/>
      <c r="L51" s="745">
        <v>0</v>
      </c>
      <c r="M51" s="745">
        <v>1538.2452058000001</v>
      </c>
      <c r="N51" s="745">
        <v>0</v>
      </c>
      <c r="O51" s="745">
        <v>0</v>
      </c>
      <c r="P51" s="745">
        <v>0</v>
      </c>
      <c r="Q51" s="745">
        <v>0</v>
      </c>
      <c r="R51" s="745">
        <v>0</v>
      </c>
      <c r="S51" s="745">
        <v>0</v>
      </c>
      <c r="T51" s="745">
        <v>0</v>
      </c>
      <c r="U51" s="745">
        <v>0</v>
      </c>
      <c r="V51" s="745">
        <v>0</v>
      </c>
      <c r="W51" s="745">
        <v>0</v>
      </c>
      <c r="X51" s="745">
        <v>0</v>
      </c>
      <c r="Y51" s="745">
        <v>0</v>
      </c>
      <c r="Z51" s="745">
        <v>0</v>
      </c>
      <c r="AA51" s="745">
        <v>0</v>
      </c>
      <c r="AB51" s="745">
        <v>0</v>
      </c>
      <c r="AC51" s="745">
        <v>0</v>
      </c>
      <c r="AD51" s="745">
        <v>0</v>
      </c>
      <c r="AE51" s="745">
        <v>0</v>
      </c>
      <c r="AF51" s="745">
        <v>0</v>
      </c>
      <c r="AG51" s="745">
        <v>0</v>
      </c>
      <c r="AH51" s="745">
        <v>0</v>
      </c>
      <c r="AI51" s="745">
        <v>0</v>
      </c>
      <c r="AJ51" s="745">
        <v>0</v>
      </c>
      <c r="AK51" s="745">
        <v>0</v>
      </c>
      <c r="AL51" s="745">
        <v>0</v>
      </c>
      <c r="AM51" s="745">
        <v>0</v>
      </c>
      <c r="AN51" s="745">
        <v>0</v>
      </c>
      <c r="AO51" s="745">
        <v>0</v>
      </c>
      <c r="AP51" s="744"/>
      <c r="AQ51" s="745">
        <v>0</v>
      </c>
      <c r="AR51" s="745">
        <v>37071.040000000001</v>
      </c>
      <c r="AS51" s="745">
        <v>0</v>
      </c>
      <c r="AT51" s="745">
        <v>0</v>
      </c>
      <c r="AU51" s="745">
        <v>0</v>
      </c>
      <c r="AV51" s="745">
        <v>0</v>
      </c>
      <c r="AW51" s="745">
        <v>0</v>
      </c>
      <c r="AX51" s="745">
        <v>0</v>
      </c>
      <c r="AY51" s="745">
        <v>0</v>
      </c>
      <c r="AZ51" s="745">
        <v>0</v>
      </c>
      <c r="BA51" s="745">
        <v>0</v>
      </c>
      <c r="BB51" s="745">
        <v>0</v>
      </c>
      <c r="BC51" s="745">
        <v>0</v>
      </c>
      <c r="BD51" s="745">
        <v>0</v>
      </c>
      <c r="BE51" s="745">
        <v>0</v>
      </c>
      <c r="BF51" s="745">
        <v>0</v>
      </c>
      <c r="BG51" s="745">
        <v>0</v>
      </c>
      <c r="BH51" s="745">
        <v>0</v>
      </c>
      <c r="BI51" s="745">
        <v>0</v>
      </c>
      <c r="BJ51" s="745">
        <v>0</v>
      </c>
      <c r="BK51" s="745">
        <v>0</v>
      </c>
      <c r="BL51" s="745">
        <v>0</v>
      </c>
      <c r="BM51" s="745">
        <v>0</v>
      </c>
      <c r="BN51" s="745">
        <v>0</v>
      </c>
      <c r="BO51" s="745">
        <v>0</v>
      </c>
      <c r="BP51" s="745">
        <v>0</v>
      </c>
      <c r="BQ51" s="745">
        <v>0</v>
      </c>
      <c r="BR51" s="745">
        <v>0</v>
      </c>
      <c r="BS51" s="745">
        <v>0</v>
      </c>
      <c r="BT51" s="745">
        <v>0</v>
      </c>
      <c r="BU51" s="16"/>
    </row>
    <row r="52" spans="2:73">
      <c r="B52" s="742" t="s">
        <v>785</v>
      </c>
      <c r="C52" s="742" t="s">
        <v>793</v>
      </c>
      <c r="D52" s="742" t="s">
        <v>17</v>
      </c>
      <c r="E52" s="742" t="s">
        <v>684</v>
      </c>
      <c r="F52" s="742" t="s">
        <v>794</v>
      </c>
      <c r="G52" s="742" t="s">
        <v>787</v>
      </c>
      <c r="H52" s="742">
        <v>2012</v>
      </c>
      <c r="I52" s="743" t="s">
        <v>573</v>
      </c>
      <c r="J52" s="743" t="s">
        <v>590</v>
      </c>
      <c r="K52" s="744"/>
      <c r="L52" s="745">
        <v>0</v>
      </c>
      <c r="M52" s="745">
        <v>20.104506732024291</v>
      </c>
      <c r="N52" s="745">
        <v>20.104506732024291</v>
      </c>
      <c r="O52" s="745">
        <v>20.104506732024291</v>
      </c>
      <c r="P52" s="745">
        <v>20.104506732024291</v>
      </c>
      <c r="Q52" s="745">
        <v>20.104506732024291</v>
      </c>
      <c r="R52" s="745">
        <v>20.104506732024291</v>
      </c>
      <c r="S52" s="745">
        <v>20.104506732024291</v>
      </c>
      <c r="T52" s="745">
        <v>20.104506732024291</v>
      </c>
      <c r="U52" s="745">
        <v>20.104506732024291</v>
      </c>
      <c r="V52" s="745">
        <v>20.104506732024291</v>
      </c>
      <c r="W52" s="745">
        <v>20.104506732024291</v>
      </c>
      <c r="X52" s="745">
        <v>20.104506732024291</v>
      </c>
      <c r="Y52" s="745">
        <v>0</v>
      </c>
      <c r="Z52" s="745">
        <v>0</v>
      </c>
      <c r="AA52" s="745">
        <v>0</v>
      </c>
      <c r="AB52" s="745">
        <v>0</v>
      </c>
      <c r="AC52" s="745">
        <v>0</v>
      </c>
      <c r="AD52" s="745">
        <v>0</v>
      </c>
      <c r="AE52" s="745">
        <v>0</v>
      </c>
      <c r="AF52" s="745">
        <v>0</v>
      </c>
      <c r="AG52" s="745">
        <v>0</v>
      </c>
      <c r="AH52" s="745">
        <v>0</v>
      </c>
      <c r="AI52" s="745">
        <v>0</v>
      </c>
      <c r="AJ52" s="745">
        <v>0</v>
      </c>
      <c r="AK52" s="745">
        <v>0</v>
      </c>
      <c r="AL52" s="745">
        <v>0</v>
      </c>
      <c r="AM52" s="745">
        <v>0</v>
      </c>
      <c r="AN52" s="745">
        <v>0</v>
      </c>
      <c r="AO52" s="745">
        <v>0</v>
      </c>
      <c r="AP52" s="744"/>
      <c r="AQ52" s="745">
        <v>0</v>
      </c>
      <c r="AR52" s="745">
        <v>1506.0625244417799</v>
      </c>
      <c r="AS52" s="745">
        <v>1506.0625244417799</v>
      </c>
      <c r="AT52" s="745">
        <v>1506.0625244417799</v>
      </c>
      <c r="AU52" s="745">
        <v>1506.0625244417799</v>
      </c>
      <c r="AV52" s="745">
        <v>1506.0625244417799</v>
      </c>
      <c r="AW52" s="745">
        <v>1506.0625244417799</v>
      </c>
      <c r="AX52" s="745">
        <v>1506.0625244417799</v>
      </c>
      <c r="AY52" s="745">
        <v>1506.0625244417799</v>
      </c>
      <c r="AZ52" s="745">
        <v>1506.0625244417799</v>
      </c>
      <c r="BA52" s="745">
        <v>1506.0625244417799</v>
      </c>
      <c r="BB52" s="745">
        <v>1506.0625244417799</v>
      </c>
      <c r="BC52" s="745">
        <v>1506.0625244417799</v>
      </c>
      <c r="BD52" s="745">
        <v>0</v>
      </c>
      <c r="BE52" s="745">
        <v>0</v>
      </c>
      <c r="BF52" s="745">
        <v>0</v>
      </c>
      <c r="BG52" s="745">
        <v>0</v>
      </c>
      <c r="BH52" s="745">
        <v>0</v>
      </c>
      <c r="BI52" s="745">
        <v>0</v>
      </c>
      <c r="BJ52" s="745">
        <v>0</v>
      </c>
      <c r="BK52" s="745">
        <v>0</v>
      </c>
      <c r="BL52" s="745">
        <v>0</v>
      </c>
      <c r="BM52" s="745">
        <v>0</v>
      </c>
      <c r="BN52" s="745">
        <v>0</v>
      </c>
      <c r="BO52" s="745">
        <v>0</v>
      </c>
      <c r="BP52" s="745">
        <v>0</v>
      </c>
      <c r="BQ52" s="745">
        <v>0</v>
      </c>
      <c r="BR52" s="745">
        <v>0</v>
      </c>
      <c r="BS52" s="745">
        <v>0</v>
      </c>
      <c r="BT52" s="745">
        <v>0</v>
      </c>
    </row>
    <row r="53" spans="2:73">
      <c r="B53" s="742" t="s">
        <v>795</v>
      </c>
      <c r="C53" s="742" t="s">
        <v>786</v>
      </c>
      <c r="D53" s="742" t="s">
        <v>796</v>
      </c>
      <c r="E53" s="742" t="s">
        <v>684</v>
      </c>
      <c r="F53" s="742" t="s">
        <v>29</v>
      </c>
      <c r="G53" s="742" t="s">
        <v>791</v>
      </c>
      <c r="H53" s="742">
        <v>2012</v>
      </c>
      <c r="I53" s="743" t="s">
        <v>573</v>
      </c>
      <c r="J53" s="743" t="s">
        <v>590</v>
      </c>
      <c r="K53" s="744"/>
      <c r="L53" s="745">
        <v>0</v>
      </c>
      <c r="M53" s="745">
        <v>1.5527390000000001</v>
      </c>
      <c r="N53" s="745">
        <v>0</v>
      </c>
      <c r="O53" s="745">
        <v>0</v>
      </c>
      <c r="P53" s="745">
        <v>0</v>
      </c>
      <c r="Q53" s="745">
        <v>0</v>
      </c>
      <c r="R53" s="745">
        <v>0</v>
      </c>
      <c r="S53" s="745">
        <v>0</v>
      </c>
      <c r="T53" s="745">
        <v>0</v>
      </c>
      <c r="U53" s="745">
        <v>0</v>
      </c>
      <c r="V53" s="745">
        <v>0</v>
      </c>
      <c r="W53" s="745">
        <v>0</v>
      </c>
      <c r="X53" s="745">
        <v>0</v>
      </c>
      <c r="Y53" s="745">
        <v>0</v>
      </c>
      <c r="Z53" s="745">
        <v>0</v>
      </c>
      <c r="AA53" s="745">
        <v>0</v>
      </c>
      <c r="AB53" s="745">
        <v>0</v>
      </c>
      <c r="AC53" s="745">
        <v>0</v>
      </c>
      <c r="AD53" s="745">
        <v>0</v>
      </c>
      <c r="AE53" s="745">
        <v>0</v>
      </c>
      <c r="AF53" s="745">
        <v>0</v>
      </c>
      <c r="AG53" s="745">
        <v>0</v>
      </c>
      <c r="AH53" s="745">
        <v>0</v>
      </c>
      <c r="AI53" s="745">
        <v>0</v>
      </c>
      <c r="AJ53" s="745">
        <v>0</v>
      </c>
      <c r="AK53" s="745">
        <v>0</v>
      </c>
      <c r="AL53" s="745">
        <v>0</v>
      </c>
      <c r="AM53" s="745">
        <v>0</v>
      </c>
      <c r="AN53" s="745">
        <v>0</v>
      </c>
      <c r="AO53" s="745">
        <v>0</v>
      </c>
      <c r="AP53" s="744"/>
      <c r="AQ53" s="745">
        <v>0</v>
      </c>
      <c r="AR53" s="745">
        <v>6.1225100000000001</v>
      </c>
      <c r="AS53" s="745">
        <v>0</v>
      </c>
      <c r="AT53" s="745">
        <v>0</v>
      </c>
      <c r="AU53" s="745">
        <v>0</v>
      </c>
      <c r="AV53" s="745">
        <v>0</v>
      </c>
      <c r="AW53" s="745">
        <v>0</v>
      </c>
      <c r="AX53" s="745">
        <v>0</v>
      </c>
      <c r="AY53" s="745">
        <v>0</v>
      </c>
      <c r="AZ53" s="745">
        <v>0</v>
      </c>
      <c r="BA53" s="745">
        <v>0</v>
      </c>
      <c r="BB53" s="745">
        <v>0</v>
      </c>
      <c r="BC53" s="745">
        <v>0</v>
      </c>
      <c r="BD53" s="745">
        <v>0</v>
      </c>
      <c r="BE53" s="745">
        <v>0</v>
      </c>
      <c r="BF53" s="745">
        <v>0</v>
      </c>
      <c r="BG53" s="745">
        <v>0</v>
      </c>
      <c r="BH53" s="745">
        <v>0</v>
      </c>
      <c r="BI53" s="745">
        <v>0</v>
      </c>
      <c r="BJ53" s="745">
        <v>0</v>
      </c>
      <c r="BK53" s="745">
        <v>0</v>
      </c>
      <c r="BL53" s="745">
        <v>0</v>
      </c>
      <c r="BM53" s="745">
        <v>0</v>
      </c>
      <c r="BN53" s="745">
        <v>0</v>
      </c>
      <c r="BO53" s="745">
        <v>0</v>
      </c>
      <c r="BP53" s="745">
        <v>0</v>
      </c>
      <c r="BQ53" s="745">
        <v>0</v>
      </c>
      <c r="BR53" s="745">
        <v>0</v>
      </c>
      <c r="BS53" s="745">
        <v>0</v>
      </c>
      <c r="BT53" s="745">
        <v>0</v>
      </c>
    </row>
    <row r="54" spans="2:73">
      <c r="B54" s="742" t="s">
        <v>795</v>
      </c>
      <c r="C54" s="742" t="s">
        <v>786</v>
      </c>
      <c r="D54" s="742" t="s">
        <v>796</v>
      </c>
      <c r="E54" s="742" t="s">
        <v>684</v>
      </c>
      <c r="F54" s="742" t="s">
        <v>29</v>
      </c>
      <c r="G54" s="742" t="s">
        <v>791</v>
      </c>
      <c r="H54" s="742">
        <v>2012</v>
      </c>
      <c r="I54" s="743" t="s">
        <v>573</v>
      </c>
      <c r="J54" s="743" t="s">
        <v>590</v>
      </c>
      <c r="K54" s="744"/>
      <c r="L54" s="745">
        <v>0</v>
      </c>
      <c r="M54" s="745">
        <v>1415.336</v>
      </c>
      <c r="N54" s="745">
        <v>0</v>
      </c>
      <c r="O54" s="745">
        <v>0</v>
      </c>
      <c r="P54" s="745">
        <v>0</v>
      </c>
      <c r="Q54" s="745">
        <v>0</v>
      </c>
      <c r="R54" s="745">
        <v>0</v>
      </c>
      <c r="S54" s="745">
        <v>0</v>
      </c>
      <c r="T54" s="745">
        <v>0</v>
      </c>
      <c r="U54" s="745">
        <v>0</v>
      </c>
      <c r="V54" s="745">
        <v>0</v>
      </c>
      <c r="W54" s="745">
        <v>0</v>
      </c>
      <c r="X54" s="745">
        <v>0</v>
      </c>
      <c r="Y54" s="745">
        <v>0</v>
      </c>
      <c r="Z54" s="745">
        <v>0</v>
      </c>
      <c r="AA54" s="745">
        <v>0</v>
      </c>
      <c r="AB54" s="745">
        <v>0</v>
      </c>
      <c r="AC54" s="745">
        <v>0</v>
      </c>
      <c r="AD54" s="745">
        <v>0</v>
      </c>
      <c r="AE54" s="745">
        <v>0</v>
      </c>
      <c r="AF54" s="745">
        <v>0</v>
      </c>
      <c r="AG54" s="745">
        <v>0</v>
      </c>
      <c r="AH54" s="745">
        <v>0</v>
      </c>
      <c r="AI54" s="745">
        <v>0</v>
      </c>
      <c r="AJ54" s="745">
        <v>0</v>
      </c>
      <c r="AK54" s="745">
        <v>0</v>
      </c>
      <c r="AL54" s="745">
        <v>0</v>
      </c>
      <c r="AM54" s="745">
        <v>0</v>
      </c>
      <c r="AN54" s="745">
        <v>0</v>
      </c>
      <c r="AO54" s="745">
        <v>0</v>
      </c>
      <c r="AP54" s="744"/>
      <c r="AQ54" s="745">
        <v>0</v>
      </c>
      <c r="AR54" s="745">
        <v>10648.93</v>
      </c>
      <c r="AS54" s="745">
        <v>0</v>
      </c>
      <c r="AT54" s="745">
        <v>0</v>
      </c>
      <c r="AU54" s="745">
        <v>0</v>
      </c>
      <c r="AV54" s="745">
        <v>0</v>
      </c>
      <c r="AW54" s="745">
        <v>0</v>
      </c>
      <c r="AX54" s="745">
        <v>0</v>
      </c>
      <c r="AY54" s="745">
        <v>0</v>
      </c>
      <c r="AZ54" s="745">
        <v>0</v>
      </c>
      <c r="BA54" s="745">
        <v>0</v>
      </c>
      <c r="BB54" s="745">
        <v>0</v>
      </c>
      <c r="BC54" s="745">
        <v>0</v>
      </c>
      <c r="BD54" s="745">
        <v>0</v>
      </c>
      <c r="BE54" s="745">
        <v>0</v>
      </c>
      <c r="BF54" s="745">
        <v>0</v>
      </c>
      <c r="BG54" s="745">
        <v>0</v>
      </c>
      <c r="BH54" s="745">
        <v>0</v>
      </c>
      <c r="BI54" s="745">
        <v>0</v>
      </c>
      <c r="BJ54" s="745">
        <v>0</v>
      </c>
      <c r="BK54" s="745">
        <v>0</v>
      </c>
      <c r="BL54" s="745">
        <v>0</v>
      </c>
      <c r="BM54" s="745">
        <v>0</v>
      </c>
      <c r="BN54" s="745">
        <v>0</v>
      </c>
      <c r="BO54" s="745">
        <v>0</v>
      </c>
      <c r="BP54" s="745">
        <v>0</v>
      </c>
      <c r="BQ54" s="745">
        <v>0</v>
      </c>
      <c r="BR54" s="745">
        <v>0</v>
      </c>
      <c r="BS54" s="745">
        <v>0</v>
      </c>
      <c r="BT54" s="745">
        <v>0</v>
      </c>
    </row>
    <row r="55" spans="2:73">
      <c r="B55" s="742" t="s">
        <v>795</v>
      </c>
      <c r="C55" s="742" t="s">
        <v>792</v>
      </c>
      <c r="D55" s="742" t="s">
        <v>9</v>
      </c>
      <c r="E55" s="742" t="s">
        <v>684</v>
      </c>
      <c r="F55" s="742" t="s">
        <v>792</v>
      </c>
      <c r="G55" s="742" t="s">
        <v>791</v>
      </c>
      <c r="H55" s="742">
        <v>2012</v>
      </c>
      <c r="I55" s="743" t="s">
        <v>573</v>
      </c>
      <c r="J55" s="743" t="s">
        <v>590</v>
      </c>
      <c r="K55" s="744"/>
      <c r="L55" s="745">
        <v>0</v>
      </c>
      <c r="M55" s="745">
        <v>844.20154030000003</v>
      </c>
      <c r="N55" s="745">
        <v>0</v>
      </c>
      <c r="O55" s="745">
        <v>0</v>
      </c>
      <c r="P55" s="745">
        <v>0</v>
      </c>
      <c r="Q55" s="745">
        <v>0</v>
      </c>
      <c r="R55" s="745">
        <v>0</v>
      </c>
      <c r="S55" s="745">
        <v>0</v>
      </c>
      <c r="T55" s="745">
        <v>0</v>
      </c>
      <c r="U55" s="745">
        <v>0</v>
      </c>
      <c r="V55" s="745">
        <v>0</v>
      </c>
      <c r="W55" s="745">
        <v>0</v>
      </c>
      <c r="X55" s="745">
        <v>0</v>
      </c>
      <c r="Y55" s="745">
        <v>0</v>
      </c>
      <c r="Z55" s="745">
        <v>0</v>
      </c>
      <c r="AA55" s="745">
        <v>0</v>
      </c>
      <c r="AB55" s="745">
        <v>0</v>
      </c>
      <c r="AC55" s="745">
        <v>0</v>
      </c>
      <c r="AD55" s="745">
        <v>0</v>
      </c>
      <c r="AE55" s="745">
        <v>0</v>
      </c>
      <c r="AF55" s="745">
        <v>0</v>
      </c>
      <c r="AG55" s="745">
        <v>0</v>
      </c>
      <c r="AH55" s="745">
        <v>0</v>
      </c>
      <c r="AI55" s="745">
        <v>0</v>
      </c>
      <c r="AJ55" s="745">
        <v>0</v>
      </c>
      <c r="AK55" s="745">
        <v>0</v>
      </c>
      <c r="AL55" s="745">
        <v>0</v>
      </c>
      <c r="AM55" s="745">
        <v>0</v>
      </c>
      <c r="AN55" s="745">
        <v>0</v>
      </c>
      <c r="AO55" s="745">
        <v>0</v>
      </c>
      <c r="AP55" s="744"/>
      <c r="AQ55" s="745">
        <v>0</v>
      </c>
      <c r="AR55" s="745">
        <v>20344.89</v>
      </c>
      <c r="AS55" s="745">
        <v>0</v>
      </c>
      <c r="AT55" s="745">
        <v>0</v>
      </c>
      <c r="AU55" s="745">
        <v>0</v>
      </c>
      <c r="AV55" s="745">
        <v>0</v>
      </c>
      <c r="AW55" s="745">
        <v>0</v>
      </c>
      <c r="AX55" s="745">
        <v>0</v>
      </c>
      <c r="AY55" s="745">
        <v>0</v>
      </c>
      <c r="AZ55" s="745">
        <v>0</v>
      </c>
      <c r="BA55" s="745">
        <v>0</v>
      </c>
      <c r="BB55" s="745">
        <v>0</v>
      </c>
      <c r="BC55" s="745">
        <v>0</v>
      </c>
      <c r="BD55" s="745">
        <v>0</v>
      </c>
      <c r="BE55" s="745">
        <v>0</v>
      </c>
      <c r="BF55" s="745">
        <v>0</v>
      </c>
      <c r="BG55" s="745">
        <v>0</v>
      </c>
      <c r="BH55" s="745">
        <v>0</v>
      </c>
      <c r="BI55" s="745">
        <v>0</v>
      </c>
      <c r="BJ55" s="745">
        <v>0</v>
      </c>
      <c r="BK55" s="745">
        <v>0</v>
      </c>
      <c r="BL55" s="745">
        <v>0</v>
      </c>
      <c r="BM55" s="745">
        <v>0</v>
      </c>
      <c r="BN55" s="745">
        <v>0</v>
      </c>
      <c r="BO55" s="745">
        <v>0</v>
      </c>
      <c r="BP55" s="745">
        <v>0</v>
      </c>
      <c r="BQ55" s="745">
        <v>0</v>
      </c>
      <c r="BR55" s="745">
        <v>0</v>
      </c>
      <c r="BS55" s="745">
        <v>0</v>
      </c>
      <c r="BT55" s="745">
        <v>0</v>
      </c>
    </row>
    <row r="56" spans="2:73">
      <c r="B56" s="742" t="s">
        <v>795</v>
      </c>
      <c r="C56" s="742" t="s">
        <v>788</v>
      </c>
      <c r="D56" s="742" t="s">
        <v>9</v>
      </c>
      <c r="E56" s="742" t="s">
        <v>684</v>
      </c>
      <c r="F56" s="742" t="s">
        <v>788</v>
      </c>
      <c r="G56" s="742" t="s">
        <v>791</v>
      </c>
      <c r="H56" s="742">
        <v>2012</v>
      </c>
      <c r="I56" s="743" t="s">
        <v>573</v>
      </c>
      <c r="J56" s="743" t="s">
        <v>590</v>
      </c>
      <c r="K56" s="744"/>
      <c r="L56" s="745">
        <v>0</v>
      </c>
      <c r="M56" s="745">
        <v>133.12346250000002</v>
      </c>
      <c r="N56" s="745">
        <v>0</v>
      </c>
      <c r="O56" s="745">
        <v>0</v>
      </c>
      <c r="P56" s="745">
        <v>0</v>
      </c>
      <c r="Q56" s="745">
        <v>0</v>
      </c>
      <c r="R56" s="745">
        <v>0</v>
      </c>
      <c r="S56" s="745">
        <v>0</v>
      </c>
      <c r="T56" s="745">
        <v>0</v>
      </c>
      <c r="U56" s="745">
        <v>0</v>
      </c>
      <c r="V56" s="745">
        <v>0</v>
      </c>
      <c r="W56" s="745">
        <v>0</v>
      </c>
      <c r="X56" s="745">
        <v>0</v>
      </c>
      <c r="Y56" s="745">
        <v>0</v>
      </c>
      <c r="Z56" s="745">
        <v>0</v>
      </c>
      <c r="AA56" s="745">
        <v>0</v>
      </c>
      <c r="AB56" s="745">
        <v>0</v>
      </c>
      <c r="AC56" s="745">
        <v>0</v>
      </c>
      <c r="AD56" s="745">
        <v>0</v>
      </c>
      <c r="AE56" s="745">
        <v>0</v>
      </c>
      <c r="AF56" s="745">
        <v>0</v>
      </c>
      <c r="AG56" s="745">
        <v>0</v>
      </c>
      <c r="AH56" s="745">
        <v>0</v>
      </c>
      <c r="AI56" s="745">
        <v>0</v>
      </c>
      <c r="AJ56" s="745">
        <v>0</v>
      </c>
      <c r="AK56" s="745">
        <v>0</v>
      </c>
      <c r="AL56" s="745">
        <v>0</v>
      </c>
      <c r="AM56" s="745">
        <v>0</v>
      </c>
      <c r="AN56" s="745">
        <v>0</v>
      </c>
      <c r="AO56" s="745">
        <v>0</v>
      </c>
      <c r="AP56" s="744"/>
      <c r="AQ56" s="745">
        <v>0</v>
      </c>
      <c r="AR56" s="745">
        <v>1934.992</v>
      </c>
      <c r="AS56" s="745">
        <v>0</v>
      </c>
      <c r="AT56" s="745">
        <v>0</v>
      </c>
      <c r="AU56" s="745">
        <v>0</v>
      </c>
      <c r="AV56" s="745">
        <v>0</v>
      </c>
      <c r="AW56" s="745">
        <v>0</v>
      </c>
      <c r="AX56" s="745">
        <v>0</v>
      </c>
      <c r="AY56" s="745">
        <v>0</v>
      </c>
      <c r="AZ56" s="745">
        <v>0</v>
      </c>
      <c r="BA56" s="745">
        <v>0</v>
      </c>
      <c r="BB56" s="745">
        <v>0</v>
      </c>
      <c r="BC56" s="745">
        <v>0</v>
      </c>
      <c r="BD56" s="745">
        <v>0</v>
      </c>
      <c r="BE56" s="745">
        <v>0</v>
      </c>
      <c r="BF56" s="745">
        <v>0</v>
      </c>
      <c r="BG56" s="745">
        <v>0</v>
      </c>
      <c r="BH56" s="745">
        <v>0</v>
      </c>
      <c r="BI56" s="745">
        <v>0</v>
      </c>
      <c r="BJ56" s="745">
        <v>0</v>
      </c>
      <c r="BK56" s="745">
        <v>0</v>
      </c>
      <c r="BL56" s="745">
        <v>0</v>
      </c>
      <c r="BM56" s="745">
        <v>0</v>
      </c>
      <c r="BN56" s="745">
        <v>0</v>
      </c>
      <c r="BO56" s="745">
        <v>0</v>
      </c>
      <c r="BP56" s="745">
        <v>0</v>
      </c>
      <c r="BQ56" s="745">
        <v>0</v>
      </c>
      <c r="BR56" s="745">
        <v>0</v>
      </c>
      <c r="BS56" s="745">
        <v>0</v>
      </c>
      <c r="BT56" s="745">
        <v>0</v>
      </c>
    </row>
    <row r="57" spans="2:73">
      <c r="B57" s="742" t="s">
        <v>797</v>
      </c>
      <c r="C57" s="742" t="s">
        <v>788</v>
      </c>
      <c r="D57" s="742" t="s">
        <v>22</v>
      </c>
      <c r="E57" s="742" t="s">
        <v>684</v>
      </c>
      <c r="F57" s="742" t="s">
        <v>794</v>
      </c>
      <c r="G57" s="742" t="s">
        <v>787</v>
      </c>
      <c r="H57" s="742">
        <v>2011</v>
      </c>
      <c r="I57" s="743" t="s">
        <v>573</v>
      </c>
      <c r="J57" s="743" t="s">
        <v>583</v>
      </c>
      <c r="K57" s="744"/>
      <c r="L57" s="745">
        <v>41.948596109099718</v>
      </c>
      <c r="M57" s="745">
        <v>41.948596109099718</v>
      </c>
      <c r="N57" s="745">
        <v>41.948596109099718</v>
      </c>
      <c r="O57" s="745">
        <v>41.948596109099718</v>
      </c>
      <c r="P57" s="745">
        <v>41.948596109099718</v>
      </c>
      <c r="Q57" s="745">
        <v>41.948596109099718</v>
      </c>
      <c r="R57" s="745">
        <v>41.948596109099718</v>
      </c>
      <c r="S57" s="745">
        <v>41.948596109099718</v>
      </c>
      <c r="T57" s="745">
        <v>41.948596109099718</v>
      </c>
      <c r="U57" s="745">
        <v>41.948596109099718</v>
      </c>
      <c r="V57" s="745">
        <v>41.948596109099718</v>
      </c>
      <c r="W57" s="745">
        <v>41.948596109099718</v>
      </c>
      <c r="X57" s="745">
        <v>41.948596109099718</v>
      </c>
      <c r="Y57" s="745">
        <v>41.948596109099718</v>
      </c>
      <c r="Z57" s="745">
        <v>41.948596109099718</v>
      </c>
      <c r="AA57" s="745">
        <v>25.038151683791121</v>
      </c>
      <c r="AB57" s="745">
        <v>0</v>
      </c>
      <c r="AC57" s="745">
        <v>0</v>
      </c>
      <c r="AD57" s="745">
        <v>0</v>
      </c>
      <c r="AE57" s="745">
        <v>0</v>
      </c>
      <c r="AF57" s="745">
        <v>0</v>
      </c>
      <c r="AG57" s="745">
        <v>0</v>
      </c>
      <c r="AH57" s="745">
        <v>0</v>
      </c>
      <c r="AI57" s="745">
        <v>0</v>
      </c>
      <c r="AJ57" s="745">
        <v>0</v>
      </c>
      <c r="AK57" s="745">
        <v>0</v>
      </c>
      <c r="AL57" s="745">
        <v>0</v>
      </c>
      <c r="AM57" s="745">
        <v>0</v>
      </c>
      <c r="AN57" s="745">
        <v>0</v>
      </c>
      <c r="AO57" s="745">
        <v>0</v>
      </c>
      <c r="AP57" s="744"/>
      <c r="AQ57" s="745">
        <v>207471.43137827021</v>
      </c>
      <c r="AR57" s="745">
        <v>207471.43137827021</v>
      </c>
      <c r="AS57" s="745">
        <v>207471.43137827021</v>
      </c>
      <c r="AT57" s="745">
        <v>207471.43137827021</v>
      </c>
      <c r="AU57" s="745">
        <v>207471.43137827021</v>
      </c>
      <c r="AV57" s="745">
        <v>207471.43137827021</v>
      </c>
      <c r="AW57" s="745">
        <v>207471.43137827021</v>
      </c>
      <c r="AX57" s="745">
        <v>207471.43137827021</v>
      </c>
      <c r="AY57" s="745">
        <v>207471.43137827021</v>
      </c>
      <c r="AZ57" s="745">
        <v>207471.43137827021</v>
      </c>
      <c r="BA57" s="745">
        <v>207471.43137827021</v>
      </c>
      <c r="BB57" s="745">
        <v>207471.43137827021</v>
      </c>
      <c r="BC57" s="745">
        <v>207471.43137827021</v>
      </c>
      <c r="BD57" s="745">
        <v>207471.43137827021</v>
      </c>
      <c r="BE57" s="745">
        <v>207471.43137827021</v>
      </c>
      <c r="BF57" s="745">
        <v>201604.51319422049</v>
      </c>
      <c r="BG57" s="745">
        <v>0</v>
      </c>
      <c r="BH57" s="745">
        <v>0</v>
      </c>
      <c r="BI57" s="745">
        <v>0</v>
      </c>
      <c r="BJ57" s="745">
        <v>0</v>
      </c>
      <c r="BK57" s="745">
        <v>0</v>
      </c>
      <c r="BL57" s="745">
        <v>0</v>
      </c>
      <c r="BM57" s="745">
        <v>0</v>
      </c>
      <c r="BN57" s="745">
        <v>0</v>
      </c>
      <c r="BO57" s="745">
        <v>0</v>
      </c>
      <c r="BP57" s="745">
        <v>0</v>
      </c>
      <c r="BQ57" s="745">
        <v>0</v>
      </c>
      <c r="BR57" s="745">
        <v>0</v>
      </c>
      <c r="BS57" s="745">
        <v>0</v>
      </c>
      <c r="BT57" s="745">
        <v>0</v>
      </c>
    </row>
    <row r="58" spans="2:73">
      <c r="B58" s="742" t="s">
        <v>797</v>
      </c>
      <c r="C58" s="742" t="s">
        <v>788</v>
      </c>
      <c r="D58" s="742" t="s">
        <v>21</v>
      </c>
      <c r="E58" s="742" t="s">
        <v>684</v>
      </c>
      <c r="F58" s="742" t="s">
        <v>794</v>
      </c>
      <c r="G58" s="742" t="s">
        <v>787</v>
      </c>
      <c r="H58" s="742">
        <v>2011</v>
      </c>
      <c r="I58" s="743" t="s">
        <v>573</v>
      </c>
      <c r="J58" s="743" t="s">
        <v>583</v>
      </c>
      <c r="K58" s="744"/>
      <c r="L58" s="745">
        <v>30.56900409403751</v>
      </c>
      <c r="M58" s="745">
        <v>30.56900409403751</v>
      </c>
      <c r="N58" s="745">
        <v>30.56900409403751</v>
      </c>
      <c r="O58" s="745">
        <v>16.838760547051034</v>
      </c>
      <c r="P58" s="745">
        <v>16.838760547051034</v>
      </c>
      <c r="Q58" s="745">
        <v>16.838760547051034</v>
      </c>
      <c r="R58" s="745">
        <v>6.5142902588454676</v>
      </c>
      <c r="S58" s="745">
        <v>6.5142902588454676</v>
      </c>
      <c r="T58" s="745">
        <v>6.5142902588454676</v>
      </c>
      <c r="U58" s="745">
        <v>6.5142902588454676</v>
      </c>
      <c r="V58" s="745">
        <v>5.8921259964159391</v>
      </c>
      <c r="W58" s="745">
        <v>5.8921259964159391</v>
      </c>
      <c r="X58" s="745">
        <v>0</v>
      </c>
      <c r="Y58" s="745">
        <v>0</v>
      </c>
      <c r="Z58" s="745">
        <v>0</v>
      </c>
      <c r="AA58" s="745">
        <v>0</v>
      </c>
      <c r="AB58" s="745">
        <v>0</v>
      </c>
      <c r="AC58" s="745">
        <v>0</v>
      </c>
      <c r="AD58" s="745">
        <v>0</v>
      </c>
      <c r="AE58" s="745">
        <v>0</v>
      </c>
      <c r="AF58" s="745">
        <v>0</v>
      </c>
      <c r="AG58" s="745">
        <v>0</v>
      </c>
      <c r="AH58" s="745">
        <v>0</v>
      </c>
      <c r="AI58" s="745">
        <v>0</v>
      </c>
      <c r="AJ58" s="745">
        <v>0</v>
      </c>
      <c r="AK58" s="745">
        <v>0</v>
      </c>
      <c r="AL58" s="745">
        <v>0</v>
      </c>
      <c r="AM58" s="745">
        <v>0</v>
      </c>
      <c r="AN58" s="745">
        <v>0</v>
      </c>
      <c r="AO58" s="745">
        <v>0</v>
      </c>
      <c r="AP58" s="744"/>
      <c r="AQ58" s="745">
        <v>84376.299240165274</v>
      </c>
      <c r="AR58" s="745">
        <v>84376.299240165274</v>
      </c>
      <c r="AS58" s="745">
        <v>84376.299240165274</v>
      </c>
      <c r="AT58" s="745">
        <v>44364.778948919069</v>
      </c>
      <c r="AU58" s="745">
        <v>44364.778948919069</v>
      </c>
      <c r="AV58" s="745">
        <v>44364.778948919069</v>
      </c>
      <c r="AW58" s="745">
        <v>18868.78296783135</v>
      </c>
      <c r="AX58" s="745">
        <v>18868.78296783135</v>
      </c>
      <c r="AY58" s="745">
        <v>18868.78296783135</v>
      </c>
      <c r="AZ58" s="745">
        <v>18868.78296783135</v>
      </c>
      <c r="BA58" s="745">
        <v>14777.696660365218</v>
      </c>
      <c r="BB58" s="745">
        <v>14777.696660365218</v>
      </c>
      <c r="BC58" s="745">
        <v>0</v>
      </c>
      <c r="BD58" s="745">
        <v>0</v>
      </c>
      <c r="BE58" s="745">
        <v>0</v>
      </c>
      <c r="BF58" s="745">
        <v>0</v>
      </c>
      <c r="BG58" s="745">
        <v>0</v>
      </c>
      <c r="BH58" s="745">
        <v>0</v>
      </c>
      <c r="BI58" s="745">
        <v>0</v>
      </c>
      <c r="BJ58" s="745">
        <v>0</v>
      </c>
      <c r="BK58" s="745">
        <v>0</v>
      </c>
      <c r="BL58" s="745">
        <v>0</v>
      </c>
      <c r="BM58" s="745">
        <v>0</v>
      </c>
      <c r="BN58" s="745">
        <v>0</v>
      </c>
      <c r="BO58" s="745">
        <v>0</v>
      </c>
      <c r="BP58" s="745">
        <v>0</v>
      </c>
      <c r="BQ58" s="745">
        <v>0</v>
      </c>
      <c r="BR58" s="745">
        <v>0</v>
      </c>
      <c r="BS58" s="745">
        <v>0</v>
      </c>
      <c r="BT58" s="745">
        <v>0</v>
      </c>
    </row>
    <row r="59" spans="2:73" ht="15.75">
      <c r="B59" s="742" t="s">
        <v>797</v>
      </c>
      <c r="C59" s="742" t="s">
        <v>788</v>
      </c>
      <c r="D59" s="742" t="s">
        <v>20</v>
      </c>
      <c r="E59" s="742" t="s">
        <v>684</v>
      </c>
      <c r="F59" s="742" t="s">
        <v>794</v>
      </c>
      <c r="G59" s="742" t="s">
        <v>787</v>
      </c>
      <c r="H59" s="742">
        <v>2011</v>
      </c>
      <c r="I59" s="743" t="s">
        <v>573</v>
      </c>
      <c r="J59" s="743" t="s">
        <v>583</v>
      </c>
      <c r="K59" s="744"/>
      <c r="L59" s="745">
        <v>15.531523888694348</v>
      </c>
      <c r="M59" s="745">
        <v>15.531523888694348</v>
      </c>
      <c r="N59" s="745">
        <v>15.531523888694348</v>
      </c>
      <c r="O59" s="745">
        <v>15.531523888694348</v>
      </c>
      <c r="P59" s="745">
        <v>15.531523888694348</v>
      </c>
      <c r="Q59" s="745">
        <v>0</v>
      </c>
      <c r="R59" s="745">
        <v>0</v>
      </c>
      <c r="S59" s="745">
        <v>0</v>
      </c>
      <c r="T59" s="745">
        <v>0</v>
      </c>
      <c r="U59" s="745">
        <v>0</v>
      </c>
      <c r="V59" s="745">
        <v>0</v>
      </c>
      <c r="W59" s="745">
        <v>0</v>
      </c>
      <c r="X59" s="745">
        <v>0</v>
      </c>
      <c r="Y59" s="745">
        <v>0</v>
      </c>
      <c r="Z59" s="745">
        <v>0</v>
      </c>
      <c r="AA59" s="745">
        <v>0</v>
      </c>
      <c r="AB59" s="745">
        <v>0</v>
      </c>
      <c r="AC59" s="745">
        <v>0</v>
      </c>
      <c r="AD59" s="745">
        <v>0</v>
      </c>
      <c r="AE59" s="745">
        <v>0</v>
      </c>
      <c r="AF59" s="745">
        <v>0</v>
      </c>
      <c r="AG59" s="745">
        <v>0</v>
      </c>
      <c r="AH59" s="745">
        <v>0</v>
      </c>
      <c r="AI59" s="745">
        <v>0</v>
      </c>
      <c r="AJ59" s="745">
        <v>0</v>
      </c>
      <c r="AK59" s="745">
        <v>0</v>
      </c>
      <c r="AL59" s="745">
        <v>0</v>
      </c>
      <c r="AM59" s="745">
        <v>0</v>
      </c>
      <c r="AN59" s="745">
        <v>0</v>
      </c>
      <c r="AO59" s="745">
        <v>0</v>
      </c>
      <c r="AP59" s="744"/>
      <c r="AQ59" s="745">
        <v>75528.763387689221</v>
      </c>
      <c r="AR59" s="745">
        <v>75528.763387689221</v>
      </c>
      <c r="AS59" s="745">
        <v>75528.763387689221</v>
      </c>
      <c r="AT59" s="745">
        <v>75528.763387689221</v>
      </c>
      <c r="AU59" s="745">
        <v>75528.763387689221</v>
      </c>
      <c r="AV59" s="745">
        <v>0</v>
      </c>
      <c r="AW59" s="745">
        <v>0</v>
      </c>
      <c r="AX59" s="745">
        <v>0</v>
      </c>
      <c r="AY59" s="745">
        <v>0</v>
      </c>
      <c r="AZ59" s="745">
        <v>0</v>
      </c>
      <c r="BA59" s="745">
        <v>0</v>
      </c>
      <c r="BB59" s="745">
        <v>0</v>
      </c>
      <c r="BC59" s="745">
        <v>0</v>
      </c>
      <c r="BD59" s="745">
        <v>0</v>
      </c>
      <c r="BE59" s="745">
        <v>0</v>
      </c>
      <c r="BF59" s="745">
        <v>0</v>
      </c>
      <c r="BG59" s="745">
        <v>0</v>
      </c>
      <c r="BH59" s="745">
        <v>0</v>
      </c>
      <c r="BI59" s="745">
        <v>0</v>
      </c>
      <c r="BJ59" s="745">
        <v>0</v>
      </c>
      <c r="BK59" s="745">
        <v>0</v>
      </c>
      <c r="BL59" s="745">
        <v>0</v>
      </c>
      <c r="BM59" s="745">
        <v>0</v>
      </c>
      <c r="BN59" s="745">
        <v>0</v>
      </c>
      <c r="BO59" s="745">
        <v>0</v>
      </c>
      <c r="BP59" s="745">
        <v>0</v>
      </c>
      <c r="BQ59" s="745">
        <v>0</v>
      </c>
      <c r="BR59" s="745">
        <v>0</v>
      </c>
      <c r="BS59" s="745">
        <v>0</v>
      </c>
      <c r="BT59" s="745">
        <v>0</v>
      </c>
      <c r="BU59" s="163"/>
    </row>
    <row r="60" spans="2:73">
      <c r="B60" s="742" t="s">
        <v>797</v>
      </c>
      <c r="C60" s="742" t="s">
        <v>793</v>
      </c>
      <c r="D60" s="742" t="s">
        <v>17</v>
      </c>
      <c r="E60" s="742" t="s">
        <v>684</v>
      </c>
      <c r="F60" s="742" t="s">
        <v>794</v>
      </c>
      <c r="G60" s="742" t="s">
        <v>787</v>
      </c>
      <c r="H60" s="742">
        <v>2011</v>
      </c>
      <c r="I60" s="743" t="s">
        <v>573</v>
      </c>
      <c r="J60" s="743" t="s">
        <v>583</v>
      </c>
      <c r="K60" s="744"/>
      <c r="L60" s="745">
        <v>-0.94613259714864184</v>
      </c>
      <c r="M60" s="745">
        <v>-0.94613259714864184</v>
      </c>
      <c r="N60" s="745">
        <v>-0.94613259714864184</v>
      </c>
      <c r="O60" s="745">
        <v>-0.94613259714864184</v>
      </c>
      <c r="P60" s="745">
        <v>-0.94613259714864195</v>
      </c>
      <c r="Q60" s="745">
        <v>-0.94613259714864195</v>
      </c>
      <c r="R60" s="745">
        <v>-0.94613259714864195</v>
      </c>
      <c r="S60" s="745">
        <v>-0.94613259714864195</v>
      </c>
      <c r="T60" s="745">
        <v>-0.94613259714864195</v>
      </c>
      <c r="U60" s="745">
        <v>-0.94613259714864195</v>
      </c>
      <c r="V60" s="745">
        <v>-0.94613259714864195</v>
      </c>
      <c r="W60" s="745">
        <v>-0.94613259714864195</v>
      </c>
      <c r="X60" s="745">
        <v>-0.94613259714864195</v>
      </c>
      <c r="Y60" s="745">
        <v>-0.94613259714864195</v>
      </c>
      <c r="Z60" s="745">
        <v>-0.94613259714864195</v>
      </c>
      <c r="AA60" s="745">
        <v>0</v>
      </c>
      <c r="AB60" s="745">
        <v>0</v>
      </c>
      <c r="AC60" s="745">
        <v>0</v>
      </c>
      <c r="AD60" s="745">
        <v>0</v>
      </c>
      <c r="AE60" s="745">
        <v>0</v>
      </c>
      <c r="AF60" s="745">
        <v>0</v>
      </c>
      <c r="AG60" s="745">
        <v>0</v>
      </c>
      <c r="AH60" s="745">
        <v>0</v>
      </c>
      <c r="AI60" s="745">
        <v>0</v>
      </c>
      <c r="AJ60" s="745">
        <v>0</v>
      </c>
      <c r="AK60" s="745">
        <v>0</v>
      </c>
      <c r="AL60" s="745">
        <v>0</v>
      </c>
      <c r="AM60" s="745">
        <v>0</v>
      </c>
      <c r="AN60" s="745">
        <v>0</v>
      </c>
      <c r="AO60" s="745">
        <v>0</v>
      </c>
      <c r="AP60" s="744"/>
      <c r="AQ60" s="745">
        <v>-24400.337018955426</v>
      </c>
      <c r="AR60" s="745">
        <v>-24400.337018955426</v>
      </c>
      <c r="AS60" s="745">
        <v>-24400.337018955426</v>
      </c>
      <c r="AT60" s="745">
        <v>-24400.337018955426</v>
      </c>
      <c r="AU60" s="745">
        <v>-24400.337018955401</v>
      </c>
      <c r="AV60" s="745">
        <v>-24400.337018955401</v>
      </c>
      <c r="AW60" s="745">
        <v>-24400.337018955401</v>
      </c>
      <c r="AX60" s="745">
        <v>-24400.337018955401</v>
      </c>
      <c r="AY60" s="745">
        <v>-24400.337018955401</v>
      </c>
      <c r="AZ60" s="745">
        <v>-24400.337018955401</v>
      </c>
      <c r="BA60" s="745">
        <v>-24400.337018955401</v>
      </c>
      <c r="BB60" s="745">
        <v>-24400.337018955401</v>
      </c>
      <c r="BC60" s="745">
        <v>-24400.337018955401</v>
      </c>
      <c r="BD60" s="745">
        <v>-24400.337018955401</v>
      </c>
      <c r="BE60" s="745">
        <v>-24400.337018955401</v>
      </c>
      <c r="BF60" s="745">
        <v>0</v>
      </c>
      <c r="BG60" s="745">
        <v>0</v>
      </c>
      <c r="BH60" s="745">
        <v>0</v>
      </c>
      <c r="BI60" s="745">
        <v>0</v>
      </c>
      <c r="BJ60" s="745">
        <v>0</v>
      </c>
      <c r="BK60" s="745">
        <v>0</v>
      </c>
      <c r="BL60" s="745">
        <v>0</v>
      </c>
      <c r="BM60" s="745">
        <v>0</v>
      </c>
      <c r="BN60" s="745">
        <v>0</v>
      </c>
      <c r="BO60" s="745">
        <v>0</v>
      </c>
      <c r="BP60" s="745">
        <v>0</v>
      </c>
      <c r="BQ60" s="745">
        <v>0</v>
      </c>
      <c r="BR60" s="745">
        <v>0</v>
      </c>
      <c r="BS60" s="745">
        <v>0</v>
      </c>
      <c r="BT60" s="745">
        <v>0</v>
      </c>
    </row>
    <row r="61" spans="2:73">
      <c r="B61" s="742" t="s">
        <v>797</v>
      </c>
      <c r="C61" s="742" t="s">
        <v>786</v>
      </c>
      <c r="D61" s="742" t="s">
        <v>3</v>
      </c>
      <c r="E61" s="742" t="s">
        <v>684</v>
      </c>
      <c r="F61" s="742" t="s">
        <v>29</v>
      </c>
      <c r="G61" s="742" t="s">
        <v>787</v>
      </c>
      <c r="H61" s="742">
        <v>2011</v>
      </c>
      <c r="I61" s="743" t="s">
        <v>573</v>
      </c>
      <c r="J61" s="743" t="s">
        <v>583</v>
      </c>
      <c r="K61" s="744"/>
      <c r="L61" s="745">
        <v>-109.8350978431254</v>
      </c>
      <c r="M61" s="745">
        <v>-109.8350978431254</v>
      </c>
      <c r="N61" s="745">
        <v>-109.8350978431254</v>
      </c>
      <c r="O61" s="745">
        <v>-109.8350978431254</v>
      </c>
      <c r="P61" s="745">
        <v>-109.8350978431254</v>
      </c>
      <c r="Q61" s="745">
        <v>-109.8350978431254</v>
      </c>
      <c r="R61" s="745">
        <v>-109.8350978431254</v>
      </c>
      <c r="S61" s="745">
        <v>-109.8350978431254</v>
      </c>
      <c r="T61" s="745">
        <v>-109.8350978431254</v>
      </c>
      <c r="U61" s="745">
        <v>-109.8350978431254</v>
      </c>
      <c r="V61" s="745">
        <v>-109.8350978431254</v>
      </c>
      <c r="W61" s="745">
        <v>-109.8350978431254</v>
      </c>
      <c r="X61" s="745">
        <v>-109.8350978431254</v>
      </c>
      <c r="Y61" s="745">
        <v>-109.8350978431254</v>
      </c>
      <c r="Z61" s="745">
        <v>-109.8350978431254</v>
      </c>
      <c r="AA61" s="745">
        <v>-109.8350978431254</v>
      </c>
      <c r="AB61" s="745">
        <v>-109.8350978431254</v>
      </c>
      <c r="AC61" s="745">
        <v>-109.8350978431254</v>
      </c>
      <c r="AD61" s="745">
        <v>-83.453639779583071</v>
      </c>
      <c r="AE61" s="745">
        <v>0</v>
      </c>
      <c r="AF61" s="745">
        <v>0</v>
      </c>
      <c r="AG61" s="745">
        <v>0</v>
      </c>
      <c r="AH61" s="745">
        <v>0</v>
      </c>
      <c r="AI61" s="745">
        <v>0</v>
      </c>
      <c r="AJ61" s="745">
        <v>0</v>
      </c>
      <c r="AK61" s="745">
        <v>0</v>
      </c>
      <c r="AL61" s="745">
        <v>0</v>
      </c>
      <c r="AM61" s="745">
        <v>0</v>
      </c>
      <c r="AN61" s="745">
        <v>0</v>
      </c>
      <c r="AO61" s="745">
        <v>0</v>
      </c>
      <c r="AP61" s="744"/>
      <c r="AQ61" s="745">
        <v>-195154.56210465514</v>
      </c>
      <c r="AR61" s="745">
        <v>-195154.56210465514</v>
      </c>
      <c r="AS61" s="745">
        <v>-195154.56210465514</v>
      </c>
      <c r="AT61" s="745">
        <v>-195154.56210465514</v>
      </c>
      <c r="AU61" s="745">
        <v>-195154.56210465514</v>
      </c>
      <c r="AV61" s="745">
        <v>-195154.56210465514</v>
      </c>
      <c r="AW61" s="745">
        <v>-195154.56210465514</v>
      </c>
      <c r="AX61" s="745">
        <v>-195154.56210465514</v>
      </c>
      <c r="AY61" s="745">
        <v>-195154.56210465514</v>
      </c>
      <c r="AZ61" s="745">
        <v>-195154.56210465514</v>
      </c>
      <c r="BA61" s="745">
        <v>-195154.56210465514</v>
      </c>
      <c r="BB61" s="745">
        <v>-195154.56210465514</v>
      </c>
      <c r="BC61" s="745">
        <v>-195154.56210465514</v>
      </c>
      <c r="BD61" s="745">
        <v>-195154.56210465514</v>
      </c>
      <c r="BE61" s="745">
        <v>-195154.56210465514</v>
      </c>
      <c r="BF61" s="745">
        <v>-195154.56210465514</v>
      </c>
      <c r="BG61" s="745">
        <v>-195154.56210465514</v>
      </c>
      <c r="BH61" s="745">
        <v>-195154.56210465514</v>
      </c>
      <c r="BI61" s="745">
        <v>-171603.22391975427</v>
      </c>
      <c r="BJ61" s="745">
        <v>0</v>
      </c>
      <c r="BK61" s="745">
        <v>0</v>
      </c>
      <c r="BL61" s="745">
        <v>0</v>
      </c>
      <c r="BM61" s="745">
        <v>0</v>
      </c>
      <c r="BN61" s="745">
        <v>0</v>
      </c>
      <c r="BO61" s="745">
        <v>0</v>
      </c>
      <c r="BP61" s="745">
        <v>0</v>
      </c>
      <c r="BQ61" s="745">
        <v>0</v>
      </c>
      <c r="BR61" s="745">
        <v>0</v>
      </c>
      <c r="BS61" s="745">
        <v>0</v>
      </c>
      <c r="BT61" s="745">
        <v>0</v>
      </c>
    </row>
    <row r="62" spans="2:73">
      <c r="B62" s="742" t="s">
        <v>797</v>
      </c>
      <c r="C62" s="742" t="s">
        <v>786</v>
      </c>
      <c r="D62" s="742" t="s">
        <v>5</v>
      </c>
      <c r="E62" s="742" t="s">
        <v>684</v>
      </c>
      <c r="F62" s="742" t="s">
        <v>29</v>
      </c>
      <c r="G62" s="742" t="s">
        <v>787</v>
      </c>
      <c r="H62" s="742">
        <v>2011</v>
      </c>
      <c r="I62" s="743" t="s">
        <v>573</v>
      </c>
      <c r="J62" s="743" t="s">
        <v>583</v>
      </c>
      <c r="K62" s="744"/>
      <c r="L62" s="745">
        <v>1.4838533192928014</v>
      </c>
      <c r="M62" s="745">
        <v>1.4838533192928014</v>
      </c>
      <c r="N62" s="745">
        <v>1.4838533192928014</v>
      </c>
      <c r="O62" s="745">
        <v>1.4838533192928014</v>
      </c>
      <c r="P62" s="745">
        <v>1.4838533192928014</v>
      </c>
      <c r="Q62" s="745">
        <v>1.3568949019355696</v>
      </c>
      <c r="R62" s="745">
        <v>0.77540298623195536</v>
      </c>
      <c r="S62" s="745">
        <v>0.775060284114793</v>
      </c>
      <c r="T62" s="745">
        <v>0.775060284114793</v>
      </c>
      <c r="U62" s="745">
        <v>0.24337649495163005</v>
      </c>
      <c r="V62" s="745">
        <v>0.10111991709651108</v>
      </c>
      <c r="W62" s="745">
        <v>0.10109284819558478</v>
      </c>
      <c r="X62" s="745">
        <v>0.10109284819558478</v>
      </c>
      <c r="Y62" s="745">
        <v>9.6444629477168989E-2</v>
      </c>
      <c r="Z62" s="745">
        <v>9.6444629477168989E-2</v>
      </c>
      <c r="AA62" s="745">
        <v>9.6231793572536695E-2</v>
      </c>
      <c r="AB62" s="745">
        <v>0</v>
      </c>
      <c r="AC62" s="745">
        <v>0</v>
      </c>
      <c r="AD62" s="745">
        <v>0</v>
      </c>
      <c r="AE62" s="745">
        <v>0</v>
      </c>
      <c r="AF62" s="745">
        <v>0</v>
      </c>
      <c r="AG62" s="745">
        <v>0</v>
      </c>
      <c r="AH62" s="745">
        <v>0</v>
      </c>
      <c r="AI62" s="745">
        <v>0</v>
      </c>
      <c r="AJ62" s="745">
        <v>0</v>
      </c>
      <c r="AK62" s="745">
        <v>0</v>
      </c>
      <c r="AL62" s="745">
        <v>0</v>
      </c>
      <c r="AM62" s="745">
        <v>0</v>
      </c>
      <c r="AN62" s="745">
        <v>0</v>
      </c>
      <c r="AO62" s="745">
        <v>0</v>
      </c>
      <c r="AP62" s="744"/>
      <c r="AQ62" s="745">
        <v>30036.244753982675</v>
      </c>
      <c r="AR62" s="745">
        <v>30036.244753982675</v>
      </c>
      <c r="AS62" s="745">
        <v>30036.244753982675</v>
      </c>
      <c r="AT62" s="745">
        <v>30036.244753982675</v>
      </c>
      <c r="AU62" s="745">
        <v>30036.244753982675</v>
      </c>
      <c r="AV62" s="745">
        <v>27294.337012146418</v>
      </c>
      <c r="AW62" s="745">
        <v>14735.916557071974</v>
      </c>
      <c r="AX62" s="745">
        <v>14732.914486525633</v>
      </c>
      <c r="AY62" s="745">
        <v>14732.914486525633</v>
      </c>
      <c r="AZ62" s="745">
        <v>3250.194962594248</v>
      </c>
      <c r="BA62" s="745">
        <v>2730.5257571130405</v>
      </c>
      <c r="BB62" s="745">
        <v>2507.4470476256815</v>
      </c>
      <c r="BC62" s="745">
        <v>2507.4470476256815</v>
      </c>
      <c r="BD62" s="745">
        <v>2080.8101828145996</v>
      </c>
      <c r="BE62" s="745">
        <v>2080.8101828145996</v>
      </c>
      <c r="BF62" s="745">
        <v>2078.308042111848</v>
      </c>
      <c r="BG62" s="745">
        <v>0</v>
      </c>
      <c r="BH62" s="745">
        <v>0</v>
      </c>
      <c r="BI62" s="745">
        <v>0</v>
      </c>
      <c r="BJ62" s="745">
        <v>0</v>
      </c>
      <c r="BK62" s="745">
        <v>0</v>
      </c>
      <c r="BL62" s="745">
        <v>0</v>
      </c>
      <c r="BM62" s="745">
        <v>0</v>
      </c>
      <c r="BN62" s="745">
        <v>0</v>
      </c>
      <c r="BO62" s="745">
        <v>0</v>
      </c>
      <c r="BP62" s="745">
        <v>0</v>
      </c>
      <c r="BQ62" s="745">
        <v>0</v>
      </c>
      <c r="BR62" s="745">
        <v>0</v>
      </c>
      <c r="BS62" s="745">
        <v>0</v>
      </c>
      <c r="BT62" s="745">
        <v>0</v>
      </c>
    </row>
    <row r="63" spans="2:73">
      <c r="B63" s="742" t="s">
        <v>797</v>
      </c>
      <c r="C63" s="742" t="s">
        <v>786</v>
      </c>
      <c r="D63" s="742" t="s">
        <v>4</v>
      </c>
      <c r="E63" s="742" t="s">
        <v>684</v>
      </c>
      <c r="F63" s="742" t="s">
        <v>29</v>
      </c>
      <c r="G63" s="742" t="s">
        <v>787</v>
      </c>
      <c r="H63" s="742">
        <v>2011</v>
      </c>
      <c r="I63" s="743" t="s">
        <v>573</v>
      </c>
      <c r="J63" s="743" t="s">
        <v>583</v>
      </c>
      <c r="K63" s="744"/>
      <c r="L63" s="745">
        <v>0.22146894713896423</v>
      </c>
      <c r="M63" s="745">
        <v>0.22146894713896423</v>
      </c>
      <c r="N63" s="745">
        <v>0.22146894713896423</v>
      </c>
      <c r="O63" s="745">
        <v>0.22146894713896423</v>
      </c>
      <c r="P63" s="745">
        <v>0.22146894713896423</v>
      </c>
      <c r="Q63" s="745">
        <v>0.20631253425948998</v>
      </c>
      <c r="R63" s="745">
        <v>0.14430526361535442</v>
      </c>
      <c r="S63" s="745">
        <v>0.14397489076636888</v>
      </c>
      <c r="T63" s="745">
        <v>0.14397489076636888</v>
      </c>
      <c r="U63" s="745">
        <v>8.0501989972357718E-2</v>
      </c>
      <c r="V63" s="745">
        <v>1.0641270608219604E-2</v>
      </c>
      <c r="W63" s="745">
        <v>1.0630046080930079E-2</v>
      </c>
      <c r="X63" s="745">
        <v>1.0630046080930079E-2</v>
      </c>
      <c r="Y63" s="745">
        <v>1.0354045324343843E-2</v>
      </c>
      <c r="Z63" s="745">
        <v>1.0354045324343843E-2</v>
      </c>
      <c r="AA63" s="745">
        <v>1.0164675842793919E-2</v>
      </c>
      <c r="AB63" s="745">
        <v>0</v>
      </c>
      <c r="AC63" s="745">
        <v>0</v>
      </c>
      <c r="AD63" s="745">
        <v>0</v>
      </c>
      <c r="AE63" s="745">
        <v>0</v>
      </c>
      <c r="AF63" s="745">
        <v>0</v>
      </c>
      <c r="AG63" s="745">
        <v>0</v>
      </c>
      <c r="AH63" s="745">
        <v>0</v>
      </c>
      <c r="AI63" s="745">
        <v>0</v>
      </c>
      <c r="AJ63" s="745">
        <v>0</v>
      </c>
      <c r="AK63" s="745">
        <v>0</v>
      </c>
      <c r="AL63" s="745">
        <v>0</v>
      </c>
      <c r="AM63" s="745">
        <v>0</v>
      </c>
      <c r="AN63" s="745">
        <v>0</v>
      </c>
      <c r="AO63" s="745">
        <v>0</v>
      </c>
      <c r="AP63" s="744"/>
      <c r="AQ63" s="745">
        <v>3792.1041152567859</v>
      </c>
      <c r="AR63" s="745">
        <v>3792.1041152567859</v>
      </c>
      <c r="AS63" s="745">
        <v>3792.1041152567859</v>
      </c>
      <c r="AT63" s="745">
        <v>3792.1041152567859</v>
      </c>
      <c r="AU63" s="745">
        <v>3792.1041152567859</v>
      </c>
      <c r="AV63" s="745">
        <v>3464.7726418676361</v>
      </c>
      <c r="AW63" s="745">
        <v>2125.6080636664192</v>
      </c>
      <c r="AX63" s="745">
        <v>2122.713997509305</v>
      </c>
      <c r="AY63" s="745">
        <v>2122.713997509305</v>
      </c>
      <c r="AZ63" s="745">
        <v>751.89635731925341</v>
      </c>
      <c r="BA63" s="745">
        <v>339.58739362511164</v>
      </c>
      <c r="BB63" s="745">
        <v>247.08444830158831</v>
      </c>
      <c r="BC63" s="745">
        <v>247.08444830158831</v>
      </c>
      <c r="BD63" s="745">
        <v>221.75171234213013</v>
      </c>
      <c r="BE63" s="745">
        <v>221.75171234213013</v>
      </c>
      <c r="BF63" s="745">
        <v>219.52544751870363</v>
      </c>
      <c r="BG63" s="745">
        <v>0</v>
      </c>
      <c r="BH63" s="745">
        <v>0</v>
      </c>
      <c r="BI63" s="745">
        <v>0</v>
      </c>
      <c r="BJ63" s="745">
        <v>0</v>
      </c>
      <c r="BK63" s="745">
        <v>0</v>
      </c>
      <c r="BL63" s="745">
        <v>0</v>
      </c>
      <c r="BM63" s="745">
        <v>0</v>
      </c>
      <c r="BN63" s="745">
        <v>0</v>
      </c>
      <c r="BO63" s="745">
        <v>0</v>
      </c>
      <c r="BP63" s="745">
        <v>0</v>
      </c>
      <c r="BQ63" s="745">
        <v>0</v>
      </c>
      <c r="BR63" s="745">
        <v>0</v>
      </c>
      <c r="BS63" s="745">
        <v>0</v>
      </c>
      <c r="BT63" s="745">
        <v>0</v>
      </c>
    </row>
    <row r="64" spans="2:73">
      <c r="B64" s="691" t="s">
        <v>208</v>
      </c>
      <c r="C64" s="691" t="s">
        <v>788</v>
      </c>
      <c r="D64" s="691" t="s">
        <v>798</v>
      </c>
      <c r="E64" s="691" t="s">
        <v>684</v>
      </c>
      <c r="F64" s="691" t="s">
        <v>790</v>
      </c>
      <c r="G64" s="691" t="s">
        <v>787</v>
      </c>
      <c r="H64" s="691">
        <v>2012</v>
      </c>
      <c r="I64" s="607" t="s">
        <v>574</v>
      </c>
      <c r="J64" s="607" t="s">
        <v>583</v>
      </c>
      <c r="K64" s="746"/>
      <c r="L64" s="692">
        <v>0</v>
      </c>
      <c r="M64" s="692">
        <v>31.063047777000001</v>
      </c>
      <c r="N64" s="692">
        <v>31.063047777000001</v>
      </c>
      <c r="O64" s="692">
        <v>31.063047777000001</v>
      </c>
      <c r="P64" s="692">
        <v>31.063047777000001</v>
      </c>
      <c r="Q64" s="692">
        <v>0</v>
      </c>
      <c r="R64" s="692">
        <v>0</v>
      </c>
      <c r="S64" s="692">
        <v>0</v>
      </c>
      <c r="T64" s="692">
        <v>0</v>
      </c>
      <c r="U64" s="692">
        <v>0</v>
      </c>
      <c r="V64" s="692">
        <v>0</v>
      </c>
      <c r="W64" s="692">
        <v>0</v>
      </c>
      <c r="X64" s="692">
        <v>0</v>
      </c>
      <c r="Y64" s="692">
        <v>0</v>
      </c>
      <c r="Z64" s="692">
        <v>0</v>
      </c>
      <c r="AA64" s="692">
        <v>0</v>
      </c>
      <c r="AB64" s="692">
        <v>0</v>
      </c>
      <c r="AC64" s="692">
        <v>0</v>
      </c>
      <c r="AD64" s="692">
        <v>0</v>
      </c>
      <c r="AE64" s="692">
        <v>0</v>
      </c>
      <c r="AF64" s="692">
        <v>0</v>
      </c>
      <c r="AG64" s="692">
        <v>0</v>
      </c>
      <c r="AH64" s="692">
        <v>0</v>
      </c>
      <c r="AI64" s="692">
        <v>0</v>
      </c>
      <c r="AJ64" s="692">
        <v>0</v>
      </c>
      <c r="AK64" s="692">
        <v>0</v>
      </c>
      <c r="AL64" s="692">
        <v>0</v>
      </c>
      <c r="AM64" s="692">
        <v>0</v>
      </c>
      <c r="AN64" s="692">
        <v>0</v>
      </c>
      <c r="AO64" s="692">
        <v>0</v>
      </c>
      <c r="AP64" s="746"/>
      <c r="AQ64" s="692">
        <v>0</v>
      </c>
      <c r="AR64" s="692">
        <v>151057.526775379</v>
      </c>
      <c r="AS64" s="692">
        <v>151057.526775379</v>
      </c>
      <c r="AT64" s="692">
        <v>151057.526775379</v>
      </c>
      <c r="AU64" s="692">
        <v>151057.526775379</v>
      </c>
      <c r="AV64" s="692">
        <v>0</v>
      </c>
      <c r="AW64" s="692">
        <v>0</v>
      </c>
      <c r="AX64" s="692">
        <v>0</v>
      </c>
      <c r="AY64" s="692">
        <v>0</v>
      </c>
      <c r="AZ64" s="692">
        <v>0</v>
      </c>
      <c r="BA64" s="692">
        <v>0</v>
      </c>
      <c r="BB64" s="692">
        <v>0</v>
      </c>
      <c r="BC64" s="692">
        <v>0</v>
      </c>
      <c r="BD64" s="692">
        <v>0</v>
      </c>
      <c r="BE64" s="692">
        <v>0</v>
      </c>
      <c r="BF64" s="692">
        <v>0</v>
      </c>
      <c r="BG64" s="692">
        <v>0</v>
      </c>
      <c r="BH64" s="692">
        <v>0</v>
      </c>
      <c r="BI64" s="692">
        <v>0</v>
      </c>
      <c r="BJ64" s="692">
        <v>0</v>
      </c>
      <c r="BK64" s="692">
        <v>0</v>
      </c>
      <c r="BL64" s="692">
        <v>0</v>
      </c>
      <c r="BM64" s="692">
        <v>0</v>
      </c>
      <c r="BN64" s="692">
        <v>0</v>
      </c>
      <c r="BO64" s="692">
        <v>0</v>
      </c>
      <c r="BP64" s="692">
        <v>0</v>
      </c>
      <c r="BQ64" s="692">
        <v>0</v>
      </c>
      <c r="BR64" s="692">
        <v>0</v>
      </c>
      <c r="BS64" s="692">
        <v>0</v>
      </c>
      <c r="BT64" s="692">
        <v>0</v>
      </c>
    </row>
    <row r="65" spans="2:73">
      <c r="B65" s="691" t="s">
        <v>208</v>
      </c>
      <c r="C65" s="691" t="s">
        <v>788</v>
      </c>
      <c r="D65" s="691" t="s">
        <v>798</v>
      </c>
      <c r="E65" s="691" t="s">
        <v>684</v>
      </c>
      <c r="F65" s="691" t="s">
        <v>790</v>
      </c>
      <c r="G65" s="691" t="s">
        <v>787</v>
      </c>
      <c r="H65" s="691">
        <v>2013</v>
      </c>
      <c r="I65" s="607" t="s">
        <v>574</v>
      </c>
      <c r="J65" s="607" t="s">
        <v>590</v>
      </c>
      <c r="K65" s="746"/>
      <c r="L65" s="692">
        <v>0</v>
      </c>
      <c r="M65" s="692">
        <v>0</v>
      </c>
      <c r="N65" s="692">
        <v>282.00565192900001</v>
      </c>
      <c r="O65" s="692">
        <v>282.00565192900001</v>
      </c>
      <c r="P65" s="692">
        <v>282.00565192900001</v>
      </c>
      <c r="Q65" s="692">
        <v>282.00565192900001</v>
      </c>
      <c r="R65" s="692">
        <v>0</v>
      </c>
      <c r="S65" s="692">
        <v>0</v>
      </c>
      <c r="T65" s="692">
        <v>0</v>
      </c>
      <c r="U65" s="692">
        <v>0</v>
      </c>
      <c r="V65" s="692">
        <v>0</v>
      </c>
      <c r="W65" s="692">
        <v>0</v>
      </c>
      <c r="X65" s="692">
        <v>0</v>
      </c>
      <c r="Y65" s="692">
        <v>0</v>
      </c>
      <c r="Z65" s="692">
        <v>0</v>
      </c>
      <c r="AA65" s="692">
        <v>0</v>
      </c>
      <c r="AB65" s="692">
        <v>0</v>
      </c>
      <c r="AC65" s="692">
        <v>0</v>
      </c>
      <c r="AD65" s="692">
        <v>0</v>
      </c>
      <c r="AE65" s="692">
        <v>0</v>
      </c>
      <c r="AF65" s="692">
        <v>0</v>
      </c>
      <c r="AG65" s="692">
        <v>0</v>
      </c>
      <c r="AH65" s="692">
        <v>0</v>
      </c>
      <c r="AI65" s="692">
        <v>0</v>
      </c>
      <c r="AJ65" s="692">
        <v>0</v>
      </c>
      <c r="AK65" s="692">
        <v>0</v>
      </c>
      <c r="AL65" s="692">
        <v>0</v>
      </c>
      <c r="AM65" s="692">
        <v>0</v>
      </c>
      <c r="AN65" s="692">
        <v>0</v>
      </c>
      <c r="AO65" s="692">
        <v>0</v>
      </c>
      <c r="AP65" s="746"/>
      <c r="AQ65" s="692">
        <v>0</v>
      </c>
      <c r="AR65" s="692">
        <v>0</v>
      </c>
      <c r="AS65" s="692">
        <v>1550424.56950318</v>
      </c>
      <c r="AT65" s="692">
        <v>1550424.56950318</v>
      </c>
      <c r="AU65" s="692">
        <v>1550424.56950318</v>
      </c>
      <c r="AV65" s="692">
        <v>1550424.56950318</v>
      </c>
      <c r="AW65" s="692">
        <v>0</v>
      </c>
      <c r="AX65" s="692">
        <v>0</v>
      </c>
      <c r="AY65" s="692">
        <v>0</v>
      </c>
      <c r="AZ65" s="692">
        <v>0</v>
      </c>
      <c r="BA65" s="692">
        <v>0</v>
      </c>
      <c r="BB65" s="692">
        <v>0</v>
      </c>
      <c r="BC65" s="692">
        <v>0</v>
      </c>
      <c r="BD65" s="692">
        <v>0</v>
      </c>
      <c r="BE65" s="692">
        <v>0</v>
      </c>
      <c r="BF65" s="692">
        <v>0</v>
      </c>
      <c r="BG65" s="692">
        <v>0</v>
      </c>
      <c r="BH65" s="692">
        <v>0</v>
      </c>
      <c r="BI65" s="692">
        <v>0</v>
      </c>
      <c r="BJ65" s="692">
        <v>0</v>
      </c>
      <c r="BK65" s="692">
        <v>0</v>
      </c>
      <c r="BL65" s="692">
        <v>0</v>
      </c>
      <c r="BM65" s="692">
        <v>0</v>
      </c>
      <c r="BN65" s="692">
        <v>0</v>
      </c>
      <c r="BO65" s="692">
        <v>0</v>
      </c>
      <c r="BP65" s="692">
        <v>0</v>
      </c>
      <c r="BQ65" s="692">
        <v>0</v>
      </c>
      <c r="BR65" s="692">
        <v>0</v>
      </c>
      <c r="BS65" s="692">
        <v>0</v>
      </c>
      <c r="BT65" s="692">
        <v>0</v>
      </c>
    </row>
    <row r="66" spans="2:73">
      <c r="B66" s="691" t="s">
        <v>208</v>
      </c>
      <c r="C66" s="691" t="s">
        <v>788</v>
      </c>
      <c r="D66" s="691" t="s">
        <v>799</v>
      </c>
      <c r="E66" s="691" t="s">
        <v>684</v>
      </c>
      <c r="F66" s="691" t="s">
        <v>790</v>
      </c>
      <c r="G66" s="691" t="s">
        <v>791</v>
      </c>
      <c r="H66" s="691">
        <v>2013</v>
      </c>
      <c r="I66" s="607" t="s">
        <v>574</v>
      </c>
      <c r="J66" s="607" t="s">
        <v>590</v>
      </c>
      <c r="K66" s="746"/>
      <c r="L66" s="692">
        <v>0</v>
      </c>
      <c r="M66" s="692">
        <v>0</v>
      </c>
      <c r="N66" s="692">
        <v>22.33859</v>
      </c>
      <c r="O66" s="692">
        <v>0</v>
      </c>
      <c r="P66" s="692">
        <v>0</v>
      </c>
      <c r="Q66" s="692">
        <v>0</v>
      </c>
      <c r="R66" s="692">
        <v>0</v>
      </c>
      <c r="S66" s="692">
        <v>0</v>
      </c>
      <c r="T66" s="692">
        <v>0</v>
      </c>
      <c r="U66" s="692">
        <v>0</v>
      </c>
      <c r="V66" s="692">
        <v>0</v>
      </c>
      <c r="W66" s="692">
        <v>0</v>
      </c>
      <c r="X66" s="692">
        <v>0</v>
      </c>
      <c r="Y66" s="692">
        <v>0</v>
      </c>
      <c r="Z66" s="692">
        <v>0</v>
      </c>
      <c r="AA66" s="692">
        <v>0</v>
      </c>
      <c r="AB66" s="692">
        <v>0</v>
      </c>
      <c r="AC66" s="692">
        <v>0</v>
      </c>
      <c r="AD66" s="692">
        <v>0</v>
      </c>
      <c r="AE66" s="692">
        <v>0</v>
      </c>
      <c r="AF66" s="692">
        <v>0</v>
      </c>
      <c r="AG66" s="692">
        <v>0</v>
      </c>
      <c r="AH66" s="692">
        <v>0</v>
      </c>
      <c r="AI66" s="692">
        <v>0</v>
      </c>
      <c r="AJ66" s="692">
        <v>0</v>
      </c>
      <c r="AK66" s="692">
        <v>0</v>
      </c>
      <c r="AL66" s="692">
        <v>0</v>
      </c>
      <c r="AM66" s="692">
        <v>0</v>
      </c>
      <c r="AN66" s="692">
        <v>0</v>
      </c>
      <c r="AO66" s="692">
        <v>0</v>
      </c>
      <c r="AP66" s="746"/>
      <c r="AQ66" s="692">
        <v>0</v>
      </c>
      <c r="AR66" s="692">
        <v>0</v>
      </c>
      <c r="AS66" s="692">
        <v>380.73820000000001</v>
      </c>
      <c r="AT66" s="692">
        <v>0</v>
      </c>
      <c r="AU66" s="692">
        <v>0</v>
      </c>
      <c r="AV66" s="692">
        <v>0</v>
      </c>
      <c r="AW66" s="692">
        <v>0</v>
      </c>
      <c r="AX66" s="692">
        <v>0</v>
      </c>
      <c r="AY66" s="692">
        <v>0</v>
      </c>
      <c r="AZ66" s="692">
        <v>0</v>
      </c>
      <c r="BA66" s="692">
        <v>0</v>
      </c>
      <c r="BB66" s="692">
        <v>0</v>
      </c>
      <c r="BC66" s="692">
        <v>0</v>
      </c>
      <c r="BD66" s="692">
        <v>0</v>
      </c>
      <c r="BE66" s="692">
        <v>0</v>
      </c>
      <c r="BF66" s="692">
        <v>0</v>
      </c>
      <c r="BG66" s="692">
        <v>0</v>
      </c>
      <c r="BH66" s="692">
        <v>0</v>
      </c>
      <c r="BI66" s="692">
        <v>0</v>
      </c>
      <c r="BJ66" s="692">
        <v>0</v>
      </c>
      <c r="BK66" s="692">
        <v>0</v>
      </c>
      <c r="BL66" s="692">
        <v>0</v>
      </c>
      <c r="BM66" s="692">
        <v>0</v>
      </c>
      <c r="BN66" s="692">
        <v>0</v>
      </c>
      <c r="BO66" s="692">
        <v>0</v>
      </c>
      <c r="BP66" s="692">
        <v>0</v>
      </c>
      <c r="BQ66" s="692">
        <v>0</v>
      </c>
      <c r="BR66" s="692">
        <v>0</v>
      </c>
      <c r="BS66" s="692">
        <v>0</v>
      </c>
      <c r="BT66" s="692">
        <v>0</v>
      </c>
    </row>
    <row r="67" spans="2:73">
      <c r="B67" s="691" t="s">
        <v>208</v>
      </c>
      <c r="C67" s="691" t="s">
        <v>788</v>
      </c>
      <c r="D67" s="691" t="s">
        <v>800</v>
      </c>
      <c r="E67" s="691" t="s">
        <v>684</v>
      </c>
      <c r="F67" s="691" t="s">
        <v>790</v>
      </c>
      <c r="G67" s="691" t="s">
        <v>791</v>
      </c>
      <c r="H67" s="691">
        <v>2013</v>
      </c>
      <c r="I67" s="607" t="s">
        <v>574</v>
      </c>
      <c r="J67" s="607" t="s">
        <v>590</v>
      </c>
      <c r="K67" s="746"/>
      <c r="L67" s="692">
        <v>0</v>
      </c>
      <c r="M67" s="692">
        <v>0</v>
      </c>
      <c r="N67" s="692">
        <v>189.44</v>
      </c>
      <c r="O67" s="692">
        <v>0</v>
      </c>
      <c r="P67" s="692">
        <v>0</v>
      </c>
      <c r="Q67" s="692">
        <v>0</v>
      </c>
      <c r="R67" s="692">
        <v>0</v>
      </c>
      <c r="S67" s="692">
        <v>0</v>
      </c>
      <c r="T67" s="692">
        <v>0</v>
      </c>
      <c r="U67" s="692">
        <v>0</v>
      </c>
      <c r="V67" s="692">
        <v>0</v>
      </c>
      <c r="W67" s="692">
        <v>0</v>
      </c>
      <c r="X67" s="692">
        <v>0</v>
      </c>
      <c r="Y67" s="692">
        <v>0</v>
      </c>
      <c r="Z67" s="692">
        <v>0</v>
      </c>
      <c r="AA67" s="692">
        <v>0</v>
      </c>
      <c r="AB67" s="692">
        <v>0</v>
      </c>
      <c r="AC67" s="692">
        <v>0</v>
      </c>
      <c r="AD67" s="692">
        <v>0</v>
      </c>
      <c r="AE67" s="692">
        <v>0</v>
      </c>
      <c r="AF67" s="692">
        <v>0</v>
      </c>
      <c r="AG67" s="692">
        <v>0</v>
      </c>
      <c r="AH67" s="692">
        <v>0</v>
      </c>
      <c r="AI67" s="692">
        <v>0</v>
      </c>
      <c r="AJ67" s="692">
        <v>0</v>
      </c>
      <c r="AK67" s="692">
        <v>0</v>
      </c>
      <c r="AL67" s="692">
        <v>0</v>
      </c>
      <c r="AM67" s="692">
        <v>0</v>
      </c>
      <c r="AN67" s="692">
        <v>0</v>
      </c>
      <c r="AO67" s="692">
        <v>0</v>
      </c>
      <c r="AP67" s="746"/>
      <c r="AQ67" s="692">
        <v>0</v>
      </c>
      <c r="AR67" s="692">
        <v>0</v>
      </c>
      <c r="AS67" s="692">
        <v>0</v>
      </c>
      <c r="AT67" s="692">
        <v>0</v>
      </c>
      <c r="AU67" s="692">
        <v>0</v>
      </c>
      <c r="AV67" s="692">
        <v>0</v>
      </c>
      <c r="AW67" s="692">
        <v>0</v>
      </c>
      <c r="AX67" s="692">
        <v>0</v>
      </c>
      <c r="AY67" s="692">
        <v>0</v>
      </c>
      <c r="AZ67" s="692">
        <v>0</v>
      </c>
      <c r="BA67" s="692">
        <v>0</v>
      </c>
      <c r="BB67" s="692">
        <v>0</v>
      </c>
      <c r="BC67" s="692">
        <v>0</v>
      </c>
      <c r="BD67" s="692">
        <v>0</v>
      </c>
      <c r="BE67" s="692">
        <v>0</v>
      </c>
      <c r="BF67" s="692">
        <v>0</v>
      </c>
      <c r="BG67" s="692">
        <v>0</v>
      </c>
      <c r="BH67" s="692">
        <v>0</v>
      </c>
      <c r="BI67" s="692">
        <v>0</v>
      </c>
      <c r="BJ67" s="692">
        <v>0</v>
      </c>
      <c r="BK67" s="692">
        <v>0</v>
      </c>
      <c r="BL67" s="692">
        <v>0</v>
      </c>
      <c r="BM67" s="692">
        <v>0</v>
      </c>
      <c r="BN67" s="692">
        <v>0</v>
      </c>
      <c r="BO67" s="692">
        <v>0</v>
      </c>
      <c r="BP67" s="692">
        <v>0</v>
      </c>
      <c r="BQ67" s="692">
        <v>0</v>
      </c>
      <c r="BR67" s="692">
        <v>0</v>
      </c>
      <c r="BS67" s="692">
        <v>0</v>
      </c>
      <c r="BT67" s="692">
        <v>0</v>
      </c>
    </row>
    <row r="68" spans="2:73">
      <c r="B68" s="691" t="s">
        <v>208</v>
      </c>
      <c r="C68" s="691" t="s">
        <v>788</v>
      </c>
      <c r="D68" s="691" t="s">
        <v>801</v>
      </c>
      <c r="E68" s="691" t="s">
        <v>684</v>
      </c>
      <c r="F68" s="691" t="s">
        <v>790</v>
      </c>
      <c r="G68" s="691" t="s">
        <v>791</v>
      </c>
      <c r="H68" s="691">
        <v>2013</v>
      </c>
      <c r="I68" s="607" t="s">
        <v>574</v>
      </c>
      <c r="J68" s="607" t="s">
        <v>590</v>
      </c>
      <c r="K68" s="746"/>
      <c r="L68" s="692">
        <v>0</v>
      </c>
      <c r="M68" s="692">
        <v>0</v>
      </c>
      <c r="N68" s="692">
        <v>0</v>
      </c>
      <c r="O68" s="692">
        <v>0</v>
      </c>
      <c r="P68" s="692">
        <v>0</v>
      </c>
      <c r="Q68" s="692">
        <v>0</v>
      </c>
      <c r="R68" s="692">
        <v>0</v>
      </c>
      <c r="S68" s="692">
        <v>0</v>
      </c>
      <c r="T68" s="692">
        <v>0</v>
      </c>
      <c r="U68" s="692">
        <v>0</v>
      </c>
      <c r="V68" s="692">
        <v>0</v>
      </c>
      <c r="W68" s="692">
        <v>0</v>
      </c>
      <c r="X68" s="692">
        <v>0</v>
      </c>
      <c r="Y68" s="692">
        <v>0</v>
      </c>
      <c r="Z68" s="692">
        <v>0</v>
      </c>
      <c r="AA68" s="692">
        <v>0</v>
      </c>
      <c r="AB68" s="692">
        <v>0</v>
      </c>
      <c r="AC68" s="692">
        <v>0</v>
      </c>
      <c r="AD68" s="692">
        <v>0</v>
      </c>
      <c r="AE68" s="692">
        <v>0</v>
      </c>
      <c r="AF68" s="692">
        <v>0</v>
      </c>
      <c r="AG68" s="692">
        <v>0</v>
      </c>
      <c r="AH68" s="692">
        <v>0</v>
      </c>
      <c r="AI68" s="692">
        <v>0</v>
      </c>
      <c r="AJ68" s="692">
        <v>0</v>
      </c>
      <c r="AK68" s="692">
        <v>0</v>
      </c>
      <c r="AL68" s="692">
        <v>0</v>
      </c>
      <c r="AM68" s="692">
        <v>0</v>
      </c>
      <c r="AN68" s="692">
        <v>0</v>
      </c>
      <c r="AO68" s="692">
        <v>0</v>
      </c>
      <c r="AP68" s="746"/>
      <c r="AQ68" s="692">
        <v>0</v>
      </c>
      <c r="AR68" s="692">
        <v>0</v>
      </c>
      <c r="AS68" s="692">
        <v>0</v>
      </c>
      <c r="AT68" s="692">
        <v>0</v>
      </c>
      <c r="AU68" s="692">
        <v>0</v>
      </c>
      <c r="AV68" s="692">
        <v>0</v>
      </c>
      <c r="AW68" s="692">
        <v>0</v>
      </c>
      <c r="AX68" s="692">
        <v>0</v>
      </c>
      <c r="AY68" s="692">
        <v>0</v>
      </c>
      <c r="AZ68" s="692">
        <v>0</v>
      </c>
      <c r="BA68" s="692">
        <v>0</v>
      </c>
      <c r="BB68" s="692">
        <v>0</v>
      </c>
      <c r="BC68" s="692">
        <v>0</v>
      </c>
      <c r="BD68" s="692">
        <v>0</v>
      </c>
      <c r="BE68" s="692">
        <v>0</v>
      </c>
      <c r="BF68" s="692">
        <v>0</v>
      </c>
      <c r="BG68" s="692">
        <v>0</v>
      </c>
      <c r="BH68" s="692">
        <v>0</v>
      </c>
      <c r="BI68" s="692">
        <v>0</v>
      </c>
      <c r="BJ68" s="692">
        <v>0</v>
      </c>
      <c r="BK68" s="692">
        <v>0</v>
      </c>
      <c r="BL68" s="692">
        <v>0</v>
      </c>
      <c r="BM68" s="692">
        <v>0</v>
      </c>
      <c r="BN68" s="692">
        <v>0</v>
      </c>
      <c r="BO68" s="692">
        <v>0</v>
      </c>
      <c r="BP68" s="692">
        <v>0</v>
      </c>
      <c r="BQ68" s="692">
        <v>0</v>
      </c>
      <c r="BR68" s="692">
        <v>0</v>
      </c>
      <c r="BS68" s="692">
        <v>0</v>
      </c>
      <c r="BT68" s="692">
        <v>0</v>
      </c>
    </row>
    <row r="69" spans="2:73">
      <c r="B69" s="691" t="s">
        <v>208</v>
      </c>
      <c r="C69" s="691" t="s">
        <v>788</v>
      </c>
      <c r="D69" s="691" t="s">
        <v>22</v>
      </c>
      <c r="E69" s="691" t="s">
        <v>684</v>
      </c>
      <c r="F69" s="691" t="s">
        <v>790</v>
      </c>
      <c r="G69" s="691" t="s">
        <v>787</v>
      </c>
      <c r="H69" s="691">
        <v>2012</v>
      </c>
      <c r="I69" s="607" t="s">
        <v>574</v>
      </c>
      <c r="J69" s="607" t="s">
        <v>583</v>
      </c>
      <c r="K69" s="746"/>
      <c r="L69" s="692">
        <v>0</v>
      </c>
      <c r="M69" s="692">
        <v>30.484798317999999</v>
      </c>
      <c r="N69" s="692">
        <v>30.484798317999999</v>
      </c>
      <c r="O69" s="692">
        <v>30.484798317999999</v>
      </c>
      <c r="P69" s="692">
        <v>30.484798317999999</v>
      </c>
      <c r="Q69" s="692">
        <v>30.484798317999999</v>
      </c>
      <c r="R69" s="692">
        <v>30.484798317999999</v>
      </c>
      <c r="S69" s="692">
        <v>29.993295576000001</v>
      </c>
      <c r="T69" s="692">
        <v>29.993295576000001</v>
      </c>
      <c r="U69" s="692">
        <v>29.993295576000001</v>
      </c>
      <c r="V69" s="692">
        <v>27.056262758999999</v>
      </c>
      <c r="W69" s="692">
        <v>20.593050027</v>
      </c>
      <c r="X69" s="692">
        <v>20.593050027</v>
      </c>
      <c r="Y69" s="692">
        <v>2.582748595</v>
      </c>
      <c r="Z69" s="692">
        <v>2.582748595</v>
      </c>
      <c r="AA69" s="692">
        <v>2.582748595</v>
      </c>
      <c r="AB69" s="692">
        <v>2.582748595</v>
      </c>
      <c r="AC69" s="692">
        <v>0.70689903899999995</v>
      </c>
      <c r="AD69" s="692">
        <v>0</v>
      </c>
      <c r="AE69" s="692">
        <v>0</v>
      </c>
      <c r="AF69" s="692">
        <v>0</v>
      </c>
      <c r="AG69" s="692">
        <v>0</v>
      </c>
      <c r="AH69" s="692">
        <v>0</v>
      </c>
      <c r="AI69" s="692">
        <v>0</v>
      </c>
      <c r="AJ69" s="692">
        <v>0</v>
      </c>
      <c r="AK69" s="692">
        <v>0</v>
      </c>
      <c r="AL69" s="692">
        <v>0</v>
      </c>
      <c r="AM69" s="692">
        <v>0</v>
      </c>
      <c r="AN69" s="692">
        <v>0</v>
      </c>
      <c r="AO69" s="692">
        <v>0</v>
      </c>
      <c r="AP69" s="746"/>
      <c r="AQ69" s="692">
        <v>0</v>
      </c>
      <c r="AR69" s="692">
        <v>194209.34290523001</v>
      </c>
      <c r="AS69" s="692">
        <v>194209.34290523001</v>
      </c>
      <c r="AT69" s="692">
        <v>194209.34290523001</v>
      </c>
      <c r="AU69" s="692">
        <v>194209.34290523001</v>
      </c>
      <c r="AV69" s="692">
        <v>194209.34290523001</v>
      </c>
      <c r="AW69" s="692">
        <v>194209.34290523001</v>
      </c>
      <c r="AX69" s="692">
        <v>193664.530219432</v>
      </c>
      <c r="AY69" s="692">
        <v>193664.530219432</v>
      </c>
      <c r="AZ69" s="692">
        <v>177619.23292904301</v>
      </c>
      <c r="BA69" s="692">
        <v>168262.32328303799</v>
      </c>
      <c r="BB69" s="692">
        <v>145477.61740721099</v>
      </c>
      <c r="BC69" s="692">
        <v>121713.163788317</v>
      </c>
      <c r="BD69" s="692">
        <v>15492.205341676001</v>
      </c>
      <c r="BE69" s="692">
        <v>15492.205341676001</v>
      </c>
      <c r="BF69" s="692">
        <v>15492.205341676001</v>
      </c>
      <c r="BG69" s="692">
        <v>11686.900083385999</v>
      </c>
      <c r="BH69" s="692">
        <v>585.07624381200003</v>
      </c>
      <c r="BI69" s="692">
        <v>0</v>
      </c>
      <c r="BJ69" s="692">
        <v>0</v>
      </c>
      <c r="BK69" s="692">
        <v>0</v>
      </c>
      <c r="BL69" s="692">
        <v>0</v>
      </c>
      <c r="BM69" s="692">
        <v>0</v>
      </c>
      <c r="BN69" s="692">
        <v>0</v>
      </c>
      <c r="BO69" s="692">
        <v>0</v>
      </c>
      <c r="BP69" s="692">
        <v>0</v>
      </c>
      <c r="BQ69" s="692">
        <v>0</v>
      </c>
      <c r="BR69" s="692">
        <v>0</v>
      </c>
      <c r="BS69" s="692">
        <v>0</v>
      </c>
      <c r="BT69" s="692">
        <v>0</v>
      </c>
    </row>
    <row r="70" spans="2:73">
      <c r="B70" s="691" t="s">
        <v>208</v>
      </c>
      <c r="C70" s="691" t="s">
        <v>788</v>
      </c>
      <c r="D70" s="691" t="s">
        <v>22</v>
      </c>
      <c r="E70" s="691" t="s">
        <v>684</v>
      </c>
      <c r="F70" s="691" t="s">
        <v>790</v>
      </c>
      <c r="G70" s="691" t="s">
        <v>787</v>
      </c>
      <c r="H70" s="691">
        <v>2013</v>
      </c>
      <c r="I70" s="607" t="s">
        <v>574</v>
      </c>
      <c r="J70" s="607" t="s">
        <v>590</v>
      </c>
      <c r="K70" s="746"/>
      <c r="L70" s="692">
        <v>0</v>
      </c>
      <c r="M70" s="692">
        <v>0</v>
      </c>
      <c r="N70" s="692">
        <v>910.73324238600003</v>
      </c>
      <c r="O70" s="692">
        <v>897.23053817100003</v>
      </c>
      <c r="P70" s="692">
        <v>897.23053817100003</v>
      </c>
      <c r="Q70" s="692">
        <v>897.23053817100003</v>
      </c>
      <c r="R70" s="692">
        <v>848.81978802799995</v>
      </c>
      <c r="S70" s="692">
        <v>828.65830773699997</v>
      </c>
      <c r="T70" s="692">
        <v>828.65830773699997</v>
      </c>
      <c r="U70" s="692">
        <v>828.59930884400001</v>
      </c>
      <c r="V70" s="692">
        <v>807.95863143099996</v>
      </c>
      <c r="W70" s="692">
        <v>682.45063871900004</v>
      </c>
      <c r="X70" s="692">
        <v>533.05434147300002</v>
      </c>
      <c r="Y70" s="692">
        <v>532.56515433000004</v>
      </c>
      <c r="Z70" s="692">
        <v>305.011078516</v>
      </c>
      <c r="AA70" s="692">
        <v>259.696692488</v>
      </c>
      <c r="AB70" s="692">
        <v>259.696692488</v>
      </c>
      <c r="AC70" s="692">
        <v>216.56733601900001</v>
      </c>
      <c r="AD70" s="692">
        <v>24.745716391999999</v>
      </c>
      <c r="AE70" s="692">
        <v>21.222095706000001</v>
      </c>
      <c r="AF70" s="692">
        <v>21.222095706000001</v>
      </c>
      <c r="AG70" s="692">
        <v>21.222095706000001</v>
      </c>
      <c r="AH70" s="692">
        <v>0</v>
      </c>
      <c r="AI70" s="692">
        <v>0</v>
      </c>
      <c r="AJ70" s="692">
        <v>0</v>
      </c>
      <c r="AK70" s="692">
        <v>0</v>
      </c>
      <c r="AL70" s="692">
        <v>0</v>
      </c>
      <c r="AM70" s="692">
        <v>0</v>
      </c>
      <c r="AN70" s="692">
        <v>0</v>
      </c>
      <c r="AO70" s="692">
        <v>0</v>
      </c>
      <c r="AP70" s="746"/>
      <c r="AQ70" s="692">
        <v>0</v>
      </c>
      <c r="AR70" s="692">
        <v>0</v>
      </c>
      <c r="AS70" s="692">
        <v>3750879.8904593899</v>
      </c>
      <c r="AT70" s="692">
        <v>3708900.4321034201</v>
      </c>
      <c r="AU70" s="692">
        <v>3708900.4321034201</v>
      </c>
      <c r="AV70" s="692">
        <v>3708900.4321034201</v>
      </c>
      <c r="AW70" s="692">
        <v>3557668.0848874901</v>
      </c>
      <c r="AX70" s="692">
        <v>3478536.7439360302</v>
      </c>
      <c r="AY70" s="692">
        <v>3478536.7439360302</v>
      </c>
      <c r="AZ70" s="692">
        <v>3476219.9686537199</v>
      </c>
      <c r="BA70" s="692">
        <v>3402664.8960621799</v>
      </c>
      <c r="BB70" s="692">
        <v>2893058.9946702202</v>
      </c>
      <c r="BC70" s="692">
        <v>2235132.8050359599</v>
      </c>
      <c r="BD70" s="692">
        <v>2215923.3483489598</v>
      </c>
      <c r="BE70" s="692">
        <v>905588.96723294305</v>
      </c>
      <c r="BF70" s="692">
        <v>764685.49562664796</v>
      </c>
      <c r="BG70" s="692">
        <v>764685.49562664796</v>
      </c>
      <c r="BH70" s="692">
        <v>630785.81475424196</v>
      </c>
      <c r="BI70" s="692">
        <v>55936.693138898001</v>
      </c>
      <c r="BJ70" s="692">
        <v>49967.205172542999</v>
      </c>
      <c r="BK70" s="692">
        <v>49967.205172542999</v>
      </c>
      <c r="BL70" s="692">
        <v>49967.205172542999</v>
      </c>
      <c r="BM70" s="692">
        <v>0</v>
      </c>
      <c r="BN70" s="692">
        <v>0</v>
      </c>
      <c r="BO70" s="692">
        <v>0</v>
      </c>
      <c r="BP70" s="692">
        <v>0</v>
      </c>
      <c r="BQ70" s="692">
        <v>0</v>
      </c>
      <c r="BR70" s="692">
        <v>0</v>
      </c>
      <c r="BS70" s="692">
        <v>0</v>
      </c>
      <c r="BT70" s="692">
        <v>0</v>
      </c>
    </row>
    <row r="71" spans="2:73">
      <c r="B71" s="691" t="s">
        <v>208</v>
      </c>
      <c r="C71" s="691" t="s">
        <v>788</v>
      </c>
      <c r="D71" s="691" t="s">
        <v>802</v>
      </c>
      <c r="E71" s="691" t="s">
        <v>684</v>
      </c>
      <c r="F71" s="691" t="s">
        <v>790</v>
      </c>
      <c r="G71" s="691" t="s">
        <v>787</v>
      </c>
      <c r="H71" s="691">
        <v>2013</v>
      </c>
      <c r="I71" s="607" t="s">
        <v>574</v>
      </c>
      <c r="J71" s="607" t="s">
        <v>590</v>
      </c>
      <c r="K71" s="746"/>
      <c r="L71" s="692">
        <v>0</v>
      </c>
      <c r="M71" s="692">
        <v>0</v>
      </c>
      <c r="N71" s="692">
        <v>30.834787971000001</v>
      </c>
      <c r="O71" s="692">
        <v>30.834787971000001</v>
      </c>
      <c r="P71" s="692">
        <v>30.834787971000001</v>
      </c>
      <c r="Q71" s="692">
        <v>30.61798267</v>
      </c>
      <c r="R71" s="692">
        <v>25.079452923000002</v>
      </c>
      <c r="S71" s="692">
        <v>25.079452923000002</v>
      </c>
      <c r="T71" s="692">
        <v>25.079452923000002</v>
      </c>
      <c r="U71" s="692">
        <v>25.079452923000002</v>
      </c>
      <c r="V71" s="692">
        <v>25.079452923000002</v>
      </c>
      <c r="W71" s="692">
        <v>25.079452923000002</v>
      </c>
      <c r="X71" s="692">
        <v>24.892631334000001</v>
      </c>
      <c r="Y71" s="692">
        <v>19.972996153</v>
      </c>
      <c r="Z71" s="692">
        <v>0</v>
      </c>
      <c r="AA71" s="692">
        <v>0</v>
      </c>
      <c r="AB71" s="692">
        <v>0</v>
      </c>
      <c r="AC71" s="692">
        <v>0</v>
      </c>
      <c r="AD71" s="692">
        <v>0</v>
      </c>
      <c r="AE71" s="692">
        <v>0</v>
      </c>
      <c r="AF71" s="692">
        <v>0</v>
      </c>
      <c r="AG71" s="692">
        <v>0</v>
      </c>
      <c r="AH71" s="692">
        <v>0</v>
      </c>
      <c r="AI71" s="692">
        <v>0</v>
      </c>
      <c r="AJ71" s="692">
        <v>0</v>
      </c>
      <c r="AK71" s="692">
        <v>0</v>
      </c>
      <c r="AL71" s="692">
        <v>0</v>
      </c>
      <c r="AM71" s="692">
        <v>0</v>
      </c>
      <c r="AN71" s="692">
        <v>0</v>
      </c>
      <c r="AO71" s="692">
        <v>0</v>
      </c>
      <c r="AP71" s="746"/>
      <c r="AQ71" s="692">
        <v>0</v>
      </c>
      <c r="AR71" s="692">
        <v>0</v>
      </c>
      <c r="AS71" s="692">
        <v>104958.73816425601</v>
      </c>
      <c r="AT71" s="692">
        <v>104958.73816425601</v>
      </c>
      <c r="AU71" s="692">
        <v>104958.73816425601</v>
      </c>
      <c r="AV71" s="692">
        <v>104123.28422163099</v>
      </c>
      <c r="AW71" s="692">
        <v>86540.521033960002</v>
      </c>
      <c r="AX71" s="692">
        <v>86540.521033960002</v>
      </c>
      <c r="AY71" s="692">
        <v>86540.521033960002</v>
      </c>
      <c r="AZ71" s="692">
        <v>86540.521033960002</v>
      </c>
      <c r="BA71" s="692">
        <v>86540.521033960002</v>
      </c>
      <c r="BB71" s="692">
        <v>86540.521033960002</v>
      </c>
      <c r="BC71" s="692">
        <v>84845.698950189006</v>
      </c>
      <c r="BD71" s="692">
        <v>65888.004698917997</v>
      </c>
      <c r="BE71" s="692">
        <v>0</v>
      </c>
      <c r="BF71" s="692">
        <v>0</v>
      </c>
      <c r="BG71" s="692">
        <v>0</v>
      </c>
      <c r="BH71" s="692">
        <v>0</v>
      </c>
      <c r="BI71" s="692">
        <v>0</v>
      </c>
      <c r="BJ71" s="692">
        <v>0</v>
      </c>
      <c r="BK71" s="692">
        <v>0</v>
      </c>
      <c r="BL71" s="692">
        <v>0</v>
      </c>
      <c r="BM71" s="692">
        <v>0</v>
      </c>
      <c r="BN71" s="692">
        <v>0</v>
      </c>
      <c r="BO71" s="692">
        <v>0</v>
      </c>
      <c r="BP71" s="692">
        <v>0</v>
      </c>
      <c r="BQ71" s="692">
        <v>0</v>
      </c>
      <c r="BR71" s="692">
        <v>0</v>
      </c>
      <c r="BS71" s="692">
        <v>0</v>
      </c>
      <c r="BT71" s="692">
        <v>0</v>
      </c>
    </row>
    <row r="72" spans="2:73">
      <c r="B72" s="691" t="s">
        <v>208</v>
      </c>
      <c r="C72" s="691" t="s">
        <v>786</v>
      </c>
      <c r="D72" s="691" t="s">
        <v>803</v>
      </c>
      <c r="E72" s="691" t="s">
        <v>684</v>
      </c>
      <c r="F72" s="691" t="s">
        <v>29</v>
      </c>
      <c r="G72" s="691" t="s">
        <v>787</v>
      </c>
      <c r="H72" s="691">
        <v>2013</v>
      </c>
      <c r="I72" s="607" t="s">
        <v>574</v>
      </c>
      <c r="J72" s="607" t="s">
        <v>590</v>
      </c>
      <c r="K72" s="746"/>
      <c r="L72" s="692">
        <v>0</v>
      </c>
      <c r="M72" s="692">
        <v>0</v>
      </c>
      <c r="N72" s="692">
        <v>7.1065146600000002</v>
      </c>
      <c r="O72" s="692">
        <v>7.1065146600000002</v>
      </c>
      <c r="P72" s="692">
        <v>6.8500073840000004</v>
      </c>
      <c r="Q72" s="692">
        <v>5.8721561429999998</v>
      </c>
      <c r="R72" s="692">
        <v>5.8721561429999998</v>
      </c>
      <c r="S72" s="692">
        <v>5.8721561429999998</v>
      </c>
      <c r="T72" s="692">
        <v>5.8721561429999998</v>
      </c>
      <c r="U72" s="692">
        <v>5.8639393780000004</v>
      </c>
      <c r="V72" s="692">
        <v>4.3858870459999997</v>
      </c>
      <c r="W72" s="692">
        <v>4.3858870459999997</v>
      </c>
      <c r="X72" s="692">
        <v>3.523033485</v>
      </c>
      <c r="Y72" s="692">
        <v>3.522934893</v>
      </c>
      <c r="Z72" s="692">
        <v>3.522934893</v>
      </c>
      <c r="AA72" s="692">
        <v>3.5176828759999998</v>
      </c>
      <c r="AB72" s="692">
        <v>3.5176828759999998</v>
      </c>
      <c r="AC72" s="692">
        <v>3.5133804710000001</v>
      </c>
      <c r="AD72" s="692">
        <v>3.4048124909999999</v>
      </c>
      <c r="AE72" s="692">
        <v>1.9985493869999997</v>
      </c>
      <c r="AF72" s="692">
        <v>1.9985493869999997</v>
      </c>
      <c r="AG72" s="692">
        <v>1.9985493869999997</v>
      </c>
      <c r="AH72" s="692">
        <v>0</v>
      </c>
      <c r="AI72" s="692">
        <v>0</v>
      </c>
      <c r="AJ72" s="692">
        <v>0</v>
      </c>
      <c r="AK72" s="692">
        <v>0</v>
      </c>
      <c r="AL72" s="692">
        <v>0</v>
      </c>
      <c r="AM72" s="692">
        <v>0</v>
      </c>
      <c r="AN72" s="692">
        <v>0</v>
      </c>
      <c r="AO72" s="692">
        <v>0</v>
      </c>
      <c r="AP72" s="746"/>
      <c r="AQ72" s="692">
        <v>0</v>
      </c>
      <c r="AR72" s="692">
        <v>0</v>
      </c>
      <c r="AS72" s="692">
        <v>106030.743654594</v>
      </c>
      <c r="AT72" s="692">
        <v>106030.743654594</v>
      </c>
      <c r="AU72" s="692">
        <v>101944.755892756</v>
      </c>
      <c r="AV72" s="692">
        <v>86368.245663377995</v>
      </c>
      <c r="AW72" s="692">
        <v>86368.245663377995</v>
      </c>
      <c r="AX72" s="692">
        <v>86368.245663377995</v>
      </c>
      <c r="AY72" s="692">
        <v>86368.245663377995</v>
      </c>
      <c r="AZ72" s="692">
        <v>86296.266795456002</v>
      </c>
      <c r="BA72" s="692">
        <v>62751.890811382</v>
      </c>
      <c r="BB72" s="692">
        <v>62751.890811382</v>
      </c>
      <c r="BC72" s="692">
        <v>57056.913575705999</v>
      </c>
      <c r="BD72" s="692">
        <v>56244.398030541</v>
      </c>
      <c r="BE72" s="692">
        <v>56244.398030541</v>
      </c>
      <c r="BF72" s="692">
        <v>56013.185834007003</v>
      </c>
      <c r="BG72" s="692">
        <v>56013.185834007003</v>
      </c>
      <c r="BH72" s="692">
        <v>55965.779413265001</v>
      </c>
      <c r="BI72" s="692">
        <v>54236.364777878</v>
      </c>
      <c r="BJ72" s="692">
        <v>31835.542747501</v>
      </c>
      <c r="BK72" s="692">
        <v>31835.542747501</v>
      </c>
      <c r="BL72" s="692">
        <v>31835.542747501</v>
      </c>
      <c r="BM72" s="692">
        <v>0</v>
      </c>
      <c r="BN72" s="692">
        <v>0</v>
      </c>
      <c r="BO72" s="692">
        <v>0</v>
      </c>
      <c r="BP72" s="692">
        <v>0</v>
      </c>
      <c r="BQ72" s="692">
        <v>0</v>
      </c>
      <c r="BR72" s="692">
        <v>0</v>
      </c>
      <c r="BS72" s="692">
        <v>0</v>
      </c>
      <c r="BT72" s="692">
        <v>0</v>
      </c>
    </row>
    <row r="73" spans="2:73">
      <c r="B73" s="691" t="s">
        <v>208</v>
      </c>
      <c r="C73" s="691" t="s">
        <v>786</v>
      </c>
      <c r="D73" s="691" t="s">
        <v>2</v>
      </c>
      <c r="E73" s="691" t="s">
        <v>684</v>
      </c>
      <c r="F73" s="691" t="s">
        <v>29</v>
      </c>
      <c r="G73" s="691" t="s">
        <v>787</v>
      </c>
      <c r="H73" s="691">
        <v>2013</v>
      </c>
      <c r="I73" s="607" t="s">
        <v>574</v>
      </c>
      <c r="J73" s="607" t="s">
        <v>590</v>
      </c>
      <c r="K73" s="746"/>
      <c r="L73" s="692">
        <v>0</v>
      </c>
      <c r="M73" s="692">
        <v>0</v>
      </c>
      <c r="N73" s="692">
        <v>13.26042234</v>
      </c>
      <c r="O73" s="692">
        <v>13.26042234</v>
      </c>
      <c r="P73" s="692">
        <v>13.26042234</v>
      </c>
      <c r="Q73" s="692">
        <v>13.26042234</v>
      </c>
      <c r="R73" s="692">
        <v>0</v>
      </c>
      <c r="S73" s="692">
        <v>0</v>
      </c>
      <c r="T73" s="692">
        <v>0</v>
      </c>
      <c r="U73" s="692">
        <v>0</v>
      </c>
      <c r="V73" s="692">
        <v>0</v>
      </c>
      <c r="W73" s="692">
        <v>0</v>
      </c>
      <c r="X73" s="692">
        <v>0</v>
      </c>
      <c r="Y73" s="692">
        <v>0</v>
      </c>
      <c r="Z73" s="692">
        <v>0</v>
      </c>
      <c r="AA73" s="692">
        <v>0</v>
      </c>
      <c r="AB73" s="692">
        <v>0</v>
      </c>
      <c r="AC73" s="692">
        <v>0</v>
      </c>
      <c r="AD73" s="692">
        <v>0</v>
      </c>
      <c r="AE73" s="692">
        <v>0</v>
      </c>
      <c r="AF73" s="692">
        <v>0</v>
      </c>
      <c r="AG73" s="692">
        <v>0</v>
      </c>
      <c r="AH73" s="692">
        <v>0</v>
      </c>
      <c r="AI73" s="692">
        <v>0</v>
      </c>
      <c r="AJ73" s="692">
        <v>0</v>
      </c>
      <c r="AK73" s="692">
        <v>0</v>
      </c>
      <c r="AL73" s="692">
        <v>0</v>
      </c>
      <c r="AM73" s="692">
        <v>0</v>
      </c>
      <c r="AN73" s="692">
        <v>0</v>
      </c>
      <c r="AO73" s="692">
        <v>0</v>
      </c>
      <c r="AP73" s="746"/>
      <c r="AQ73" s="692">
        <v>0</v>
      </c>
      <c r="AR73" s="692">
        <v>0</v>
      </c>
      <c r="AS73" s="692">
        <v>23644.152190000001</v>
      </c>
      <c r="AT73" s="692">
        <v>23644.152190000001</v>
      </c>
      <c r="AU73" s="692">
        <v>23644.152190000001</v>
      </c>
      <c r="AV73" s="692">
        <v>23644.152190000001</v>
      </c>
      <c r="AW73" s="692">
        <v>0</v>
      </c>
      <c r="AX73" s="692">
        <v>0</v>
      </c>
      <c r="AY73" s="692">
        <v>0</v>
      </c>
      <c r="AZ73" s="692">
        <v>0</v>
      </c>
      <c r="BA73" s="692">
        <v>0</v>
      </c>
      <c r="BB73" s="692">
        <v>0</v>
      </c>
      <c r="BC73" s="692">
        <v>0</v>
      </c>
      <c r="BD73" s="692">
        <v>0</v>
      </c>
      <c r="BE73" s="692">
        <v>0</v>
      </c>
      <c r="BF73" s="692">
        <v>0</v>
      </c>
      <c r="BG73" s="692">
        <v>0</v>
      </c>
      <c r="BH73" s="692">
        <v>0</v>
      </c>
      <c r="BI73" s="692">
        <v>0</v>
      </c>
      <c r="BJ73" s="692">
        <v>0</v>
      </c>
      <c r="BK73" s="692">
        <v>0</v>
      </c>
      <c r="BL73" s="692">
        <v>0</v>
      </c>
      <c r="BM73" s="692">
        <v>0</v>
      </c>
      <c r="BN73" s="692">
        <v>0</v>
      </c>
      <c r="BO73" s="692">
        <v>0</v>
      </c>
      <c r="BP73" s="692">
        <v>0</v>
      </c>
      <c r="BQ73" s="692">
        <v>0</v>
      </c>
      <c r="BR73" s="692">
        <v>0</v>
      </c>
      <c r="BS73" s="692">
        <v>0</v>
      </c>
      <c r="BT73" s="692">
        <v>0</v>
      </c>
    </row>
    <row r="74" spans="2:73">
      <c r="B74" s="691" t="s">
        <v>208</v>
      </c>
      <c r="C74" s="691" t="s">
        <v>786</v>
      </c>
      <c r="D74" s="691" t="s">
        <v>1</v>
      </c>
      <c r="E74" s="691" t="s">
        <v>684</v>
      </c>
      <c r="F74" s="691" t="s">
        <v>29</v>
      </c>
      <c r="G74" s="691" t="s">
        <v>787</v>
      </c>
      <c r="H74" s="691">
        <v>2013</v>
      </c>
      <c r="I74" s="607" t="s">
        <v>574</v>
      </c>
      <c r="J74" s="607" t="s">
        <v>590</v>
      </c>
      <c r="K74" s="746"/>
      <c r="L74" s="692">
        <v>0</v>
      </c>
      <c r="M74" s="692">
        <v>0</v>
      </c>
      <c r="N74" s="692">
        <v>18.057455323000003</v>
      </c>
      <c r="O74" s="692">
        <v>18.057455323000003</v>
      </c>
      <c r="P74" s="692">
        <v>18.057455323000003</v>
      </c>
      <c r="Q74" s="692">
        <v>18.057455323000003</v>
      </c>
      <c r="R74" s="692">
        <v>10.195291402000001</v>
      </c>
      <c r="S74" s="692">
        <v>0</v>
      </c>
      <c r="T74" s="692">
        <v>0</v>
      </c>
      <c r="U74" s="692">
        <v>0</v>
      </c>
      <c r="V74" s="692">
        <v>0</v>
      </c>
      <c r="W74" s="692">
        <v>0</v>
      </c>
      <c r="X74" s="692">
        <v>0</v>
      </c>
      <c r="Y74" s="692">
        <v>0</v>
      </c>
      <c r="Z74" s="692">
        <v>0</v>
      </c>
      <c r="AA74" s="692">
        <v>0</v>
      </c>
      <c r="AB74" s="692">
        <v>0</v>
      </c>
      <c r="AC74" s="692">
        <v>0</v>
      </c>
      <c r="AD74" s="692">
        <v>0</v>
      </c>
      <c r="AE74" s="692">
        <v>0</v>
      </c>
      <c r="AF74" s="692">
        <v>0</v>
      </c>
      <c r="AG74" s="692">
        <v>0</v>
      </c>
      <c r="AH74" s="692">
        <v>0</v>
      </c>
      <c r="AI74" s="692">
        <v>0</v>
      </c>
      <c r="AJ74" s="692">
        <v>0</v>
      </c>
      <c r="AK74" s="692">
        <v>0</v>
      </c>
      <c r="AL74" s="692">
        <v>0</v>
      </c>
      <c r="AM74" s="692">
        <v>0</v>
      </c>
      <c r="AN74" s="692">
        <v>0</v>
      </c>
      <c r="AO74" s="692">
        <v>0</v>
      </c>
      <c r="AP74" s="746"/>
      <c r="AQ74" s="692">
        <v>0</v>
      </c>
      <c r="AR74" s="692">
        <v>0</v>
      </c>
      <c r="AS74" s="692">
        <v>122656.41022612201</v>
      </c>
      <c r="AT74" s="692">
        <v>122656.41022612201</v>
      </c>
      <c r="AU74" s="692">
        <v>122656.41022612201</v>
      </c>
      <c r="AV74" s="692">
        <v>122656.41022612201</v>
      </c>
      <c r="AW74" s="692">
        <v>69370.447139108001</v>
      </c>
      <c r="AX74" s="692">
        <v>0</v>
      </c>
      <c r="AY74" s="692">
        <v>0</v>
      </c>
      <c r="AZ74" s="692">
        <v>0</v>
      </c>
      <c r="BA74" s="692">
        <v>0</v>
      </c>
      <c r="BB74" s="692">
        <v>0</v>
      </c>
      <c r="BC74" s="692">
        <v>0</v>
      </c>
      <c r="BD74" s="692">
        <v>0</v>
      </c>
      <c r="BE74" s="692">
        <v>0</v>
      </c>
      <c r="BF74" s="692">
        <v>0</v>
      </c>
      <c r="BG74" s="692">
        <v>0</v>
      </c>
      <c r="BH74" s="692">
        <v>0</v>
      </c>
      <c r="BI74" s="692">
        <v>0</v>
      </c>
      <c r="BJ74" s="692">
        <v>0</v>
      </c>
      <c r="BK74" s="692">
        <v>0</v>
      </c>
      <c r="BL74" s="692">
        <v>0</v>
      </c>
      <c r="BM74" s="692">
        <v>0</v>
      </c>
      <c r="BN74" s="692">
        <v>0</v>
      </c>
      <c r="BO74" s="692">
        <v>0</v>
      </c>
      <c r="BP74" s="692">
        <v>0</v>
      </c>
      <c r="BQ74" s="692">
        <v>0</v>
      </c>
      <c r="BR74" s="692">
        <v>0</v>
      </c>
      <c r="BS74" s="692">
        <v>0</v>
      </c>
      <c r="BT74" s="692">
        <v>0</v>
      </c>
    </row>
    <row r="75" spans="2:73">
      <c r="B75" s="691" t="s">
        <v>208</v>
      </c>
      <c r="C75" s="691" t="s">
        <v>786</v>
      </c>
      <c r="D75" s="691" t="s">
        <v>804</v>
      </c>
      <c r="E75" s="691" t="s">
        <v>684</v>
      </c>
      <c r="F75" s="691" t="s">
        <v>29</v>
      </c>
      <c r="G75" s="691" t="s">
        <v>787</v>
      </c>
      <c r="H75" s="691">
        <v>2013</v>
      </c>
      <c r="I75" s="607" t="s">
        <v>574</v>
      </c>
      <c r="J75" s="607" t="s">
        <v>590</v>
      </c>
      <c r="K75" s="746"/>
      <c r="L75" s="692">
        <v>0</v>
      </c>
      <c r="M75" s="692">
        <v>0</v>
      </c>
      <c r="N75" s="692">
        <v>16.283273202</v>
      </c>
      <c r="O75" s="692">
        <v>16.283273202</v>
      </c>
      <c r="P75" s="692">
        <v>15.389329156000001</v>
      </c>
      <c r="Q75" s="692">
        <v>12.338525039</v>
      </c>
      <c r="R75" s="692">
        <v>12.338525039</v>
      </c>
      <c r="S75" s="692">
        <v>12.338525039</v>
      </c>
      <c r="T75" s="692">
        <v>12.338525039</v>
      </c>
      <c r="U75" s="692">
        <v>12.315184661</v>
      </c>
      <c r="V75" s="692">
        <v>10.584780636</v>
      </c>
      <c r="W75" s="692">
        <v>10.584780636</v>
      </c>
      <c r="X75" s="692">
        <v>7.6806222179999999</v>
      </c>
      <c r="Y75" s="692">
        <v>4.9611257330000003</v>
      </c>
      <c r="Z75" s="692">
        <v>4.9611257330000003</v>
      </c>
      <c r="AA75" s="692">
        <v>4.8633950710000002</v>
      </c>
      <c r="AB75" s="692">
        <v>4.8633950710000002</v>
      </c>
      <c r="AC75" s="692">
        <v>4.8132565789999999</v>
      </c>
      <c r="AD75" s="692">
        <v>4.1546491640000003</v>
      </c>
      <c r="AE75" s="692">
        <v>2.4386852330000002</v>
      </c>
      <c r="AF75" s="692">
        <v>2.4386852330000002</v>
      </c>
      <c r="AG75" s="692">
        <v>2.4386852330000002</v>
      </c>
      <c r="AH75" s="692">
        <v>0</v>
      </c>
      <c r="AI75" s="692">
        <v>0</v>
      </c>
      <c r="AJ75" s="692">
        <v>0</v>
      </c>
      <c r="AK75" s="692">
        <v>0</v>
      </c>
      <c r="AL75" s="692">
        <v>0</v>
      </c>
      <c r="AM75" s="692">
        <v>0</v>
      </c>
      <c r="AN75" s="692">
        <v>0</v>
      </c>
      <c r="AO75" s="692">
        <v>0</v>
      </c>
      <c r="AP75" s="746"/>
      <c r="AQ75" s="692">
        <v>0</v>
      </c>
      <c r="AR75" s="692">
        <v>0</v>
      </c>
      <c r="AS75" s="692">
        <v>236337.86213073501</v>
      </c>
      <c r="AT75" s="692">
        <v>236337.86213073501</v>
      </c>
      <c r="AU75" s="692">
        <v>222097.93688329699</v>
      </c>
      <c r="AV75" s="692">
        <v>173500.68654316099</v>
      </c>
      <c r="AW75" s="692">
        <v>173500.68654316099</v>
      </c>
      <c r="AX75" s="692">
        <v>173500.68654316099</v>
      </c>
      <c r="AY75" s="692">
        <v>173500.68654316099</v>
      </c>
      <c r="AZ75" s="692">
        <v>173296.22483138301</v>
      </c>
      <c r="BA75" s="692">
        <v>145732.05672041301</v>
      </c>
      <c r="BB75" s="692">
        <v>145732.05672041301</v>
      </c>
      <c r="BC75" s="692">
        <v>126810.39848352601</v>
      </c>
      <c r="BD75" s="692">
        <v>81526.830489304994</v>
      </c>
      <c r="BE75" s="692">
        <v>81526.830489304994</v>
      </c>
      <c r="BF75" s="692">
        <v>77224.383642850997</v>
      </c>
      <c r="BG75" s="692">
        <v>77224.383642850997</v>
      </c>
      <c r="BH75" s="692">
        <v>76671.928425972001</v>
      </c>
      <c r="BI75" s="692">
        <v>66180.756851290993</v>
      </c>
      <c r="BJ75" s="692">
        <v>38846.609675017004</v>
      </c>
      <c r="BK75" s="692">
        <v>38846.609675017004</v>
      </c>
      <c r="BL75" s="692">
        <v>38846.609675017004</v>
      </c>
      <c r="BM75" s="692">
        <v>0</v>
      </c>
      <c r="BN75" s="692">
        <v>0</v>
      </c>
      <c r="BO75" s="692">
        <v>0</v>
      </c>
      <c r="BP75" s="692">
        <v>0</v>
      </c>
      <c r="BQ75" s="692">
        <v>0</v>
      </c>
      <c r="BR75" s="692">
        <v>0</v>
      </c>
      <c r="BS75" s="692">
        <v>0</v>
      </c>
      <c r="BT75" s="692">
        <v>0</v>
      </c>
    </row>
    <row r="76" spans="2:73">
      <c r="B76" s="691" t="s">
        <v>208</v>
      </c>
      <c r="C76" s="691" t="s">
        <v>786</v>
      </c>
      <c r="D76" s="691" t="s">
        <v>14</v>
      </c>
      <c r="E76" s="691" t="s">
        <v>684</v>
      </c>
      <c r="F76" s="691" t="s">
        <v>29</v>
      </c>
      <c r="G76" s="691" t="s">
        <v>787</v>
      </c>
      <c r="H76" s="691">
        <v>2013</v>
      </c>
      <c r="I76" s="607" t="s">
        <v>574</v>
      </c>
      <c r="J76" s="607" t="s">
        <v>590</v>
      </c>
      <c r="K76" s="746"/>
      <c r="L76" s="692">
        <v>0</v>
      </c>
      <c r="M76" s="692">
        <v>0</v>
      </c>
      <c r="N76" s="692">
        <v>28.538613297000001</v>
      </c>
      <c r="O76" s="692">
        <v>27.924625927000001</v>
      </c>
      <c r="P76" s="692">
        <v>27.065170623</v>
      </c>
      <c r="Q76" s="692">
        <v>24.838581663999999</v>
      </c>
      <c r="R76" s="692">
        <v>23.714160895999999</v>
      </c>
      <c r="S76" s="692">
        <v>22.924589389000001</v>
      </c>
      <c r="T76" s="692">
        <v>22.924589389000001</v>
      </c>
      <c r="U76" s="692">
        <v>22.924589389000001</v>
      </c>
      <c r="V76" s="692">
        <v>13.508059905</v>
      </c>
      <c r="W76" s="692">
        <v>12.947658257000001</v>
      </c>
      <c r="X76" s="692">
        <v>12.223027333999999</v>
      </c>
      <c r="Y76" s="692">
        <v>12.223027333999999</v>
      </c>
      <c r="Z76" s="692">
        <v>11.679901853000001</v>
      </c>
      <c r="AA76" s="692">
        <v>11.679901853000001</v>
      </c>
      <c r="AB76" s="692">
        <v>3.5969177929999998</v>
      </c>
      <c r="AC76" s="692">
        <v>3.5969177929999998</v>
      </c>
      <c r="AD76" s="692">
        <v>3.5969177929999998</v>
      </c>
      <c r="AE76" s="692">
        <v>3.5969177929999998</v>
      </c>
      <c r="AF76" s="692">
        <v>3.5969177929999998</v>
      </c>
      <c r="AG76" s="692">
        <v>3.5969177929999998</v>
      </c>
      <c r="AH76" s="692">
        <v>3.5969177929999998</v>
      </c>
      <c r="AI76" s="692">
        <v>0</v>
      </c>
      <c r="AJ76" s="692">
        <v>0</v>
      </c>
      <c r="AK76" s="692">
        <v>0</v>
      </c>
      <c r="AL76" s="692">
        <v>0</v>
      </c>
      <c r="AM76" s="692">
        <v>0</v>
      </c>
      <c r="AN76" s="692">
        <v>0</v>
      </c>
      <c r="AO76" s="692">
        <v>0</v>
      </c>
      <c r="AP76" s="746"/>
      <c r="AQ76" s="692">
        <v>0</v>
      </c>
      <c r="AR76" s="692">
        <v>0</v>
      </c>
      <c r="AS76" s="692">
        <v>397787.88727569598</v>
      </c>
      <c r="AT76" s="692">
        <v>385968.22803497303</v>
      </c>
      <c r="AU76" s="692">
        <v>369423.15113067598</v>
      </c>
      <c r="AV76" s="692">
        <v>326559.86106491101</v>
      </c>
      <c r="AW76" s="692">
        <v>304914.02997970599</v>
      </c>
      <c r="AX76" s="692">
        <v>289714.26342392003</v>
      </c>
      <c r="AY76" s="692">
        <v>289714.26342392003</v>
      </c>
      <c r="AZ76" s="692">
        <v>289714.26342392003</v>
      </c>
      <c r="BA76" s="692">
        <v>108439.905044556</v>
      </c>
      <c r="BB76" s="692">
        <v>107916.52435302699</v>
      </c>
      <c r="BC76" s="692">
        <v>91610.794372559001</v>
      </c>
      <c r="BD76" s="692">
        <v>91610.794372559001</v>
      </c>
      <c r="BE76" s="692">
        <v>89805.089477539004</v>
      </c>
      <c r="BF76" s="692">
        <v>89805.089477539004</v>
      </c>
      <c r="BG76" s="692">
        <v>26517.816650391</v>
      </c>
      <c r="BH76" s="692">
        <v>26517.816650391</v>
      </c>
      <c r="BI76" s="692">
        <v>26517.816650391</v>
      </c>
      <c r="BJ76" s="692">
        <v>26517.816650391</v>
      </c>
      <c r="BK76" s="692">
        <v>26517.816650391</v>
      </c>
      <c r="BL76" s="692">
        <v>26517.816650391</v>
      </c>
      <c r="BM76" s="692">
        <v>26517.816650391</v>
      </c>
      <c r="BN76" s="692">
        <v>0</v>
      </c>
      <c r="BO76" s="692">
        <v>0</v>
      </c>
      <c r="BP76" s="692">
        <v>0</v>
      </c>
      <c r="BQ76" s="692">
        <v>0</v>
      </c>
      <c r="BR76" s="692">
        <v>0</v>
      </c>
      <c r="BS76" s="692">
        <v>0</v>
      </c>
      <c r="BT76" s="692">
        <v>0</v>
      </c>
    </row>
    <row r="77" spans="2:73" ht="15.75">
      <c r="B77" s="691" t="s">
        <v>208</v>
      </c>
      <c r="C77" s="691" t="s">
        <v>786</v>
      </c>
      <c r="D77" s="691" t="s">
        <v>805</v>
      </c>
      <c r="E77" s="691" t="s">
        <v>684</v>
      </c>
      <c r="F77" s="691" t="s">
        <v>29</v>
      </c>
      <c r="G77" s="691" t="s">
        <v>787</v>
      </c>
      <c r="H77" s="691">
        <v>2013</v>
      </c>
      <c r="I77" s="607" t="s">
        <v>574</v>
      </c>
      <c r="J77" s="607" t="s">
        <v>590</v>
      </c>
      <c r="K77" s="746"/>
      <c r="L77" s="692">
        <v>0</v>
      </c>
      <c r="M77" s="692">
        <v>0</v>
      </c>
      <c r="N77" s="692">
        <v>428.61200184799998</v>
      </c>
      <c r="O77" s="692">
        <v>428.61200184799998</v>
      </c>
      <c r="P77" s="692">
        <v>428.61200184799998</v>
      </c>
      <c r="Q77" s="692">
        <v>428.61200184799998</v>
      </c>
      <c r="R77" s="692">
        <v>428.61200184799998</v>
      </c>
      <c r="S77" s="692">
        <v>428.61200184799998</v>
      </c>
      <c r="T77" s="692">
        <v>428.61200184799998</v>
      </c>
      <c r="U77" s="692">
        <v>428.61200184799998</v>
      </c>
      <c r="V77" s="692">
        <v>428.61200184799998</v>
      </c>
      <c r="W77" s="692">
        <v>428.61200184799998</v>
      </c>
      <c r="X77" s="692">
        <v>428.61200184799998</v>
      </c>
      <c r="Y77" s="692">
        <v>428.61200184799998</v>
      </c>
      <c r="Z77" s="692">
        <v>428.61200184799998</v>
      </c>
      <c r="AA77" s="692">
        <v>428.61200184799998</v>
      </c>
      <c r="AB77" s="692">
        <v>428.61200184799998</v>
      </c>
      <c r="AC77" s="692">
        <v>428.61200184799998</v>
      </c>
      <c r="AD77" s="692">
        <v>428.61200184799998</v>
      </c>
      <c r="AE77" s="692">
        <v>428.61200184799998</v>
      </c>
      <c r="AF77" s="692">
        <v>312.36913006700001</v>
      </c>
      <c r="AG77" s="692">
        <v>0</v>
      </c>
      <c r="AH77" s="692">
        <v>0</v>
      </c>
      <c r="AI77" s="692">
        <v>0</v>
      </c>
      <c r="AJ77" s="692">
        <v>0</v>
      </c>
      <c r="AK77" s="692">
        <v>0</v>
      </c>
      <c r="AL77" s="692">
        <v>0</v>
      </c>
      <c r="AM77" s="692">
        <v>0</v>
      </c>
      <c r="AN77" s="692">
        <v>0</v>
      </c>
      <c r="AO77" s="692">
        <v>0</v>
      </c>
      <c r="AP77" s="746"/>
      <c r="AQ77" s="692">
        <v>0</v>
      </c>
      <c r="AR77" s="692">
        <v>0</v>
      </c>
      <c r="AS77" s="692">
        <v>710486.86025485804</v>
      </c>
      <c r="AT77" s="692">
        <v>710486.86025485804</v>
      </c>
      <c r="AU77" s="692">
        <v>710486.86025485804</v>
      </c>
      <c r="AV77" s="692">
        <v>710486.86025485804</v>
      </c>
      <c r="AW77" s="692">
        <v>710486.86025485804</v>
      </c>
      <c r="AX77" s="692">
        <v>710486.86025485804</v>
      </c>
      <c r="AY77" s="692">
        <v>710486.86025485804</v>
      </c>
      <c r="AZ77" s="692">
        <v>710486.86025485804</v>
      </c>
      <c r="BA77" s="692">
        <v>710486.86025485804</v>
      </c>
      <c r="BB77" s="692">
        <v>710486.86025485804</v>
      </c>
      <c r="BC77" s="692">
        <v>710486.86025485804</v>
      </c>
      <c r="BD77" s="692">
        <v>710486.86025485804</v>
      </c>
      <c r="BE77" s="692">
        <v>710486.86025485804</v>
      </c>
      <c r="BF77" s="692">
        <v>710486.86025485804</v>
      </c>
      <c r="BG77" s="692">
        <v>710486.86025485804</v>
      </c>
      <c r="BH77" s="692">
        <v>710486.86025485804</v>
      </c>
      <c r="BI77" s="692">
        <v>710486.86025485804</v>
      </c>
      <c r="BJ77" s="692">
        <v>710486.86025485804</v>
      </c>
      <c r="BK77" s="692">
        <v>606536.15833413496</v>
      </c>
      <c r="BL77" s="692">
        <v>0</v>
      </c>
      <c r="BM77" s="692">
        <v>0</v>
      </c>
      <c r="BN77" s="692">
        <v>0</v>
      </c>
      <c r="BO77" s="692">
        <v>0</v>
      </c>
      <c r="BP77" s="692">
        <v>0</v>
      </c>
      <c r="BQ77" s="692">
        <v>0</v>
      </c>
      <c r="BR77" s="692">
        <v>0</v>
      </c>
      <c r="BS77" s="692">
        <v>0</v>
      </c>
      <c r="BT77" s="692">
        <v>0</v>
      </c>
      <c r="BU77" s="163"/>
    </row>
    <row r="78" spans="2:73" ht="15.75">
      <c r="B78" s="691" t="s">
        <v>208</v>
      </c>
      <c r="C78" s="691" t="s">
        <v>786</v>
      </c>
      <c r="D78" s="691" t="s">
        <v>805</v>
      </c>
      <c r="E78" s="691" t="s">
        <v>684</v>
      </c>
      <c r="F78" s="691" t="s">
        <v>29</v>
      </c>
      <c r="G78" s="691" t="s">
        <v>787</v>
      </c>
      <c r="H78" s="691">
        <v>2012</v>
      </c>
      <c r="I78" s="607" t="s">
        <v>574</v>
      </c>
      <c r="J78" s="607" t="s">
        <v>583</v>
      </c>
      <c r="K78" s="746"/>
      <c r="L78" s="692">
        <v>0</v>
      </c>
      <c r="M78" s="692">
        <v>7.9275924230000001</v>
      </c>
      <c r="N78" s="692">
        <v>7.9275924230000001</v>
      </c>
      <c r="O78" s="692">
        <v>7.9275924230000001</v>
      </c>
      <c r="P78" s="692">
        <v>7.9275924230000001</v>
      </c>
      <c r="Q78" s="692">
        <v>7.9275924230000001</v>
      </c>
      <c r="R78" s="692">
        <v>7.9275924230000001</v>
      </c>
      <c r="S78" s="692">
        <v>7.9275924230000001</v>
      </c>
      <c r="T78" s="692">
        <v>7.9275924230000001</v>
      </c>
      <c r="U78" s="692">
        <v>7.9275924230000001</v>
      </c>
      <c r="V78" s="692">
        <v>7.9275924230000001</v>
      </c>
      <c r="W78" s="692">
        <v>7.9275924230000001</v>
      </c>
      <c r="X78" s="692">
        <v>7.9275924230000001</v>
      </c>
      <c r="Y78" s="692">
        <v>7.9275924230000001</v>
      </c>
      <c r="Z78" s="692">
        <v>7.9275924230000001</v>
      </c>
      <c r="AA78" s="692">
        <v>7.9275924230000001</v>
      </c>
      <c r="AB78" s="692">
        <v>7.9275924230000001</v>
      </c>
      <c r="AC78" s="692">
        <v>7.9275924230000001</v>
      </c>
      <c r="AD78" s="692">
        <v>7.9275924230000001</v>
      </c>
      <c r="AE78" s="692">
        <v>7.9275924230000001</v>
      </c>
      <c r="AF78" s="692">
        <v>6.2657848830000002</v>
      </c>
      <c r="AG78" s="692">
        <v>0</v>
      </c>
      <c r="AH78" s="692">
        <v>0</v>
      </c>
      <c r="AI78" s="692">
        <v>0</v>
      </c>
      <c r="AJ78" s="692">
        <v>0</v>
      </c>
      <c r="AK78" s="692">
        <v>0</v>
      </c>
      <c r="AL78" s="692">
        <v>0</v>
      </c>
      <c r="AM78" s="692">
        <v>0</v>
      </c>
      <c r="AN78" s="692">
        <v>0</v>
      </c>
      <c r="AO78" s="692">
        <v>0</v>
      </c>
      <c r="AP78" s="746"/>
      <c r="AQ78" s="692">
        <v>0</v>
      </c>
      <c r="AR78" s="692">
        <v>15451.935787866001</v>
      </c>
      <c r="AS78" s="692">
        <v>15451.935787866001</v>
      </c>
      <c r="AT78" s="692">
        <v>15451.935787866001</v>
      </c>
      <c r="AU78" s="692">
        <v>15451.935787866001</v>
      </c>
      <c r="AV78" s="692">
        <v>15451.935787866001</v>
      </c>
      <c r="AW78" s="692">
        <v>15451.935787866001</v>
      </c>
      <c r="AX78" s="692">
        <v>15451.935787866001</v>
      </c>
      <c r="AY78" s="692">
        <v>15451.935787866001</v>
      </c>
      <c r="AZ78" s="692">
        <v>15451.935787866001</v>
      </c>
      <c r="BA78" s="692">
        <v>15451.935787866001</v>
      </c>
      <c r="BB78" s="692">
        <v>15451.935787866001</v>
      </c>
      <c r="BC78" s="692">
        <v>15451.935787866001</v>
      </c>
      <c r="BD78" s="692">
        <v>15451.935787866001</v>
      </c>
      <c r="BE78" s="692">
        <v>15451.935787866001</v>
      </c>
      <c r="BF78" s="692">
        <v>15451.935787866001</v>
      </c>
      <c r="BG78" s="692">
        <v>15451.935787866001</v>
      </c>
      <c r="BH78" s="692">
        <v>15451.935787866001</v>
      </c>
      <c r="BI78" s="692">
        <v>15451.935787866001</v>
      </c>
      <c r="BJ78" s="692">
        <v>13794.834363631</v>
      </c>
      <c r="BK78" s="692">
        <v>0</v>
      </c>
      <c r="BL78" s="692">
        <v>0</v>
      </c>
      <c r="BM78" s="692">
        <v>0</v>
      </c>
      <c r="BN78" s="692">
        <v>0</v>
      </c>
      <c r="BO78" s="692">
        <v>0</v>
      </c>
      <c r="BP78" s="692">
        <v>0</v>
      </c>
      <c r="BQ78" s="692">
        <v>0</v>
      </c>
      <c r="BR78" s="692">
        <v>0</v>
      </c>
      <c r="BS78" s="692">
        <v>0</v>
      </c>
      <c r="BT78" s="692">
        <v>0</v>
      </c>
      <c r="BU78" s="163"/>
    </row>
    <row r="79" spans="2:73">
      <c r="B79" s="691" t="s">
        <v>208</v>
      </c>
      <c r="C79" s="691" t="s">
        <v>786</v>
      </c>
      <c r="D79" s="691" t="s">
        <v>800</v>
      </c>
      <c r="E79" s="691" t="s">
        <v>684</v>
      </c>
      <c r="F79" s="691" t="s">
        <v>29</v>
      </c>
      <c r="G79" s="691" t="s">
        <v>791</v>
      </c>
      <c r="H79" s="691">
        <v>2007</v>
      </c>
      <c r="I79" s="607" t="s">
        <v>574</v>
      </c>
      <c r="J79" s="607" t="s">
        <v>583</v>
      </c>
      <c r="K79" s="746"/>
      <c r="L79" s="692">
        <v>0</v>
      </c>
      <c r="M79" s="692">
        <v>0</v>
      </c>
      <c r="N79" s="692">
        <v>7.0646820000000004</v>
      </c>
      <c r="O79" s="692">
        <v>0</v>
      </c>
      <c r="P79" s="692">
        <v>0</v>
      </c>
      <c r="Q79" s="692">
        <v>0</v>
      </c>
      <c r="R79" s="692">
        <v>0</v>
      </c>
      <c r="S79" s="692">
        <v>0</v>
      </c>
      <c r="T79" s="692">
        <v>0</v>
      </c>
      <c r="U79" s="692">
        <v>0</v>
      </c>
      <c r="V79" s="692">
        <v>0</v>
      </c>
      <c r="W79" s="692">
        <v>0</v>
      </c>
      <c r="X79" s="692">
        <v>0</v>
      </c>
      <c r="Y79" s="692">
        <v>0</v>
      </c>
      <c r="Z79" s="692">
        <v>0</v>
      </c>
      <c r="AA79" s="692">
        <v>0</v>
      </c>
      <c r="AB79" s="692">
        <v>0</v>
      </c>
      <c r="AC79" s="692">
        <v>0</v>
      </c>
      <c r="AD79" s="692">
        <v>0</v>
      </c>
      <c r="AE79" s="692">
        <v>0</v>
      </c>
      <c r="AF79" s="692">
        <v>0</v>
      </c>
      <c r="AG79" s="692">
        <v>0</v>
      </c>
      <c r="AH79" s="692">
        <v>0</v>
      </c>
      <c r="AI79" s="692">
        <v>0</v>
      </c>
      <c r="AJ79" s="692">
        <v>0</v>
      </c>
      <c r="AK79" s="692">
        <v>0</v>
      </c>
      <c r="AL79" s="692">
        <v>0</v>
      </c>
      <c r="AM79" s="692">
        <v>0</v>
      </c>
      <c r="AN79" s="692">
        <v>0</v>
      </c>
      <c r="AO79" s="692">
        <v>0</v>
      </c>
      <c r="AP79" s="746"/>
      <c r="AQ79" s="692">
        <v>0</v>
      </c>
      <c r="AR79" s="692">
        <v>0</v>
      </c>
      <c r="AS79" s="692">
        <v>31.158799999999999</v>
      </c>
      <c r="AT79" s="692">
        <v>0</v>
      </c>
      <c r="AU79" s="692">
        <v>0</v>
      </c>
      <c r="AV79" s="692">
        <v>0</v>
      </c>
      <c r="AW79" s="692">
        <v>0</v>
      </c>
      <c r="AX79" s="692">
        <v>0</v>
      </c>
      <c r="AY79" s="692">
        <v>0</v>
      </c>
      <c r="AZ79" s="692">
        <v>0</v>
      </c>
      <c r="BA79" s="692">
        <v>0</v>
      </c>
      <c r="BB79" s="692">
        <v>0</v>
      </c>
      <c r="BC79" s="692">
        <v>0</v>
      </c>
      <c r="BD79" s="692">
        <v>0</v>
      </c>
      <c r="BE79" s="692">
        <v>0</v>
      </c>
      <c r="BF79" s="692">
        <v>0</v>
      </c>
      <c r="BG79" s="692">
        <v>0</v>
      </c>
      <c r="BH79" s="692">
        <v>0</v>
      </c>
      <c r="BI79" s="692">
        <v>0</v>
      </c>
      <c r="BJ79" s="692">
        <v>0</v>
      </c>
      <c r="BK79" s="692">
        <v>0</v>
      </c>
      <c r="BL79" s="692">
        <v>0</v>
      </c>
      <c r="BM79" s="692">
        <v>0</v>
      </c>
      <c r="BN79" s="692">
        <v>0</v>
      </c>
      <c r="BO79" s="692">
        <v>0</v>
      </c>
      <c r="BP79" s="692">
        <v>0</v>
      </c>
      <c r="BQ79" s="692">
        <v>0</v>
      </c>
      <c r="BR79" s="692">
        <v>0</v>
      </c>
      <c r="BS79" s="692">
        <v>0</v>
      </c>
      <c r="BT79" s="692">
        <v>0</v>
      </c>
    </row>
    <row r="80" spans="2:73" ht="15.75">
      <c r="B80" s="691" t="s">
        <v>208</v>
      </c>
      <c r="C80" s="691" t="s">
        <v>786</v>
      </c>
      <c r="D80" s="691" t="s">
        <v>800</v>
      </c>
      <c r="E80" s="691" t="s">
        <v>684</v>
      </c>
      <c r="F80" s="691" t="s">
        <v>29</v>
      </c>
      <c r="G80" s="691" t="s">
        <v>791</v>
      </c>
      <c r="H80" s="691">
        <v>2008</v>
      </c>
      <c r="I80" s="607" t="s">
        <v>574</v>
      </c>
      <c r="J80" s="607" t="s">
        <v>583</v>
      </c>
      <c r="K80" s="746"/>
      <c r="L80" s="692">
        <v>0</v>
      </c>
      <c r="M80" s="692">
        <v>0</v>
      </c>
      <c r="N80" s="692">
        <v>221.23609999999999</v>
      </c>
      <c r="O80" s="692">
        <v>0</v>
      </c>
      <c r="P80" s="692">
        <v>0</v>
      </c>
      <c r="Q80" s="692">
        <v>0</v>
      </c>
      <c r="R80" s="692">
        <v>0</v>
      </c>
      <c r="S80" s="692">
        <v>0</v>
      </c>
      <c r="T80" s="692">
        <v>0</v>
      </c>
      <c r="U80" s="692">
        <v>0</v>
      </c>
      <c r="V80" s="692">
        <v>0</v>
      </c>
      <c r="W80" s="692">
        <v>0</v>
      </c>
      <c r="X80" s="692">
        <v>0</v>
      </c>
      <c r="Y80" s="692">
        <v>0</v>
      </c>
      <c r="Z80" s="692">
        <v>0</v>
      </c>
      <c r="AA80" s="692">
        <v>0</v>
      </c>
      <c r="AB80" s="692">
        <v>0</v>
      </c>
      <c r="AC80" s="692">
        <v>0</v>
      </c>
      <c r="AD80" s="692">
        <v>0</v>
      </c>
      <c r="AE80" s="692">
        <v>0</v>
      </c>
      <c r="AF80" s="692">
        <v>0</v>
      </c>
      <c r="AG80" s="692">
        <v>0</v>
      </c>
      <c r="AH80" s="692">
        <v>0</v>
      </c>
      <c r="AI80" s="692">
        <v>0</v>
      </c>
      <c r="AJ80" s="692">
        <v>0</v>
      </c>
      <c r="AK80" s="692">
        <v>0</v>
      </c>
      <c r="AL80" s="692">
        <v>0</v>
      </c>
      <c r="AM80" s="692">
        <v>0</v>
      </c>
      <c r="AN80" s="692">
        <v>0</v>
      </c>
      <c r="AO80" s="692">
        <v>0</v>
      </c>
      <c r="AP80" s="746"/>
      <c r="AQ80" s="692">
        <v>0</v>
      </c>
      <c r="AR80" s="692">
        <v>0</v>
      </c>
      <c r="AS80" s="692">
        <v>975.76250000000005</v>
      </c>
      <c r="AT80" s="692">
        <v>0</v>
      </c>
      <c r="AU80" s="692">
        <v>0</v>
      </c>
      <c r="AV80" s="692">
        <v>0</v>
      </c>
      <c r="AW80" s="692">
        <v>0</v>
      </c>
      <c r="AX80" s="692">
        <v>0</v>
      </c>
      <c r="AY80" s="692">
        <v>0</v>
      </c>
      <c r="AZ80" s="692">
        <v>0</v>
      </c>
      <c r="BA80" s="692">
        <v>0</v>
      </c>
      <c r="BB80" s="692">
        <v>0</v>
      </c>
      <c r="BC80" s="692">
        <v>0</v>
      </c>
      <c r="BD80" s="692">
        <v>0</v>
      </c>
      <c r="BE80" s="692">
        <v>0</v>
      </c>
      <c r="BF80" s="692">
        <v>0</v>
      </c>
      <c r="BG80" s="692">
        <v>0</v>
      </c>
      <c r="BH80" s="692">
        <v>0</v>
      </c>
      <c r="BI80" s="692">
        <v>0</v>
      </c>
      <c r="BJ80" s="692">
        <v>0</v>
      </c>
      <c r="BK80" s="692">
        <v>0</v>
      </c>
      <c r="BL80" s="692">
        <v>0</v>
      </c>
      <c r="BM80" s="692">
        <v>0</v>
      </c>
      <c r="BN80" s="692">
        <v>0</v>
      </c>
      <c r="BO80" s="692">
        <v>0</v>
      </c>
      <c r="BP80" s="692">
        <v>0</v>
      </c>
      <c r="BQ80" s="692">
        <v>0</v>
      </c>
      <c r="BR80" s="692">
        <v>0</v>
      </c>
      <c r="BS80" s="692">
        <v>0</v>
      </c>
      <c r="BT80" s="692">
        <v>0</v>
      </c>
      <c r="BU80" s="163"/>
    </row>
    <row r="81" spans="2:73" ht="15.75">
      <c r="B81" s="691" t="s">
        <v>208</v>
      </c>
      <c r="C81" s="691" t="s">
        <v>786</v>
      </c>
      <c r="D81" s="691" t="s">
        <v>800</v>
      </c>
      <c r="E81" s="691" t="s">
        <v>684</v>
      </c>
      <c r="F81" s="691" t="s">
        <v>29</v>
      </c>
      <c r="G81" s="691" t="s">
        <v>791</v>
      </c>
      <c r="H81" s="691">
        <v>2009</v>
      </c>
      <c r="I81" s="607" t="s">
        <v>574</v>
      </c>
      <c r="J81" s="607" t="s">
        <v>583</v>
      </c>
      <c r="K81" s="746"/>
      <c r="L81" s="692">
        <v>0</v>
      </c>
      <c r="M81" s="692">
        <v>0</v>
      </c>
      <c r="N81" s="692">
        <v>188.14359999999999</v>
      </c>
      <c r="O81" s="692">
        <v>0</v>
      </c>
      <c r="P81" s="692">
        <v>0</v>
      </c>
      <c r="Q81" s="692">
        <v>0</v>
      </c>
      <c r="R81" s="692">
        <v>0</v>
      </c>
      <c r="S81" s="692">
        <v>0</v>
      </c>
      <c r="T81" s="692">
        <v>0</v>
      </c>
      <c r="U81" s="692">
        <v>0</v>
      </c>
      <c r="V81" s="692">
        <v>0</v>
      </c>
      <c r="W81" s="692">
        <v>0</v>
      </c>
      <c r="X81" s="692">
        <v>0</v>
      </c>
      <c r="Y81" s="692">
        <v>0</v>
      </c>
      <c r="Z81" s="692">
        <v>0</v>
      </c>
      <c r="AA81" s="692">
        <v>0</v>
      </c>
      <c r="AB81" s="692">
        <v>0</v>
      </c>
      <c r="AC81" s="692">
        <v>0</v>
      </c>
      <c r="AD81" s="692">
        <v>0</v>
      </c>
      <c r="AE81" s="692">
        <v>0</v>
      </c>
      <c r="AF81" s="692">
        <v>0</v>
      </c>
      <c r="AG81" s="692">
        <v>0</v>
      </c>
      <c r="AH81" s="692">
        <v>0</v>
      </c>
      <c r="AI81" s="692">
        <v>0</v>
      </c>
      <c r="AJ81" s="692">
        <v>0</v>
      </c>
      <c r="AK81" s="692">
        <v>0</v>
      </c>
      <c r="AL81" s="692">
        <v>0</v>
      </c>
      <c r="AM81" s="692">
        <v>0</v>
      </c>
      <c r="AN81" s="692">
        <v>0</v>
      </c>
      <c r="AO81" s="692">
        <v>0</v>
      </c>
      <c r="AP81" s="746"/>
      <c r="AQ81" s="692">
        <v>0</v>
      </c>
      <c r="AR81" s="692">
        <v>0</v>
      </c>
      <c r="AS81" s="692">
        <v>829.80809999999997</v>
      </c>
      <c r="AT81" s="692">
        <v>0</v>
      </c>
      <c r="AU81" s="692">
        <v>0</v>
      </c>
      <c r="AV81" s="692">
        <v>0</v>
      </c>
      <c r="AW81" s="692">
        <v>0</v>
      </c>
      <c r="AX81" s="692">
        <v>0</v>
      </c>
      <c r="AY81" s="692">
        <v>0</v>
      </c>
      <c r="AZ81" s="692">
        <v>0</v>
      </c>
      <c r="BA81" s="692">
        <v>0</v>
      </c>
      <c r="BB81" s="692">
        <v>0</v>
      </c>
      <c r="BC81" s="692">
        <v>0</v>
      </c>
      <c r="BD81" s="692">
        <v>0</v>
      </c>
      <c r="BE81" s="692">
        <v>0</v>
      </c>
      <c r="BF81" s="692">
        <v>0</v>
      </c>
      <c r="BG81" s="692">
        <v>0</v>
      </c>
      <c r="BH81" s="692">
        <v>0</v>
      </c>
      <c r="BI81" s="692">
        <v>0</v>
      </c>
      <c r="BJ81" s="692">
        <v>0</v>
      </c>
      <c r="BK81" s="692">
        <v>0</v>
      </c>
      <c r="BL81" s="692">
        <v>0</v>
      </c>
      <c r="BM81" s="692">
        <v>0</v>
      </c>
      <c r="BN81" s="692">
        <v>0</v>
      </c>
      <c r="BO81" s="692">
        <v>0</v>
      </c>
      <c r="BP81" s="692">
        <v>0</v>
      </c>
      <c r="BQ81" s="692">
        <v>0</v>
      </c>
      <c r="BR81" s="692">
        <v>0</v>
      </c>
      <c r="BS81" s="692">
        <v>0</v>
      </c>
      <c r="BT81" s="692">
        <v>0</v>
      </c>
      <c r="BU81" s="163"/>
    </row>
    <row r="82" spans="2:73" ht="15.75">
      <c r="B82" s="691" t="s">
        <v>208</v>
      </c>
      <c r="C82" s="691" t="s">
        <v>786</v>
      </c>
      <c r="D82" s="691" t="s">
        <v>800</v>
      </c>
      <c r="E82" s="691" t="s">
        <v>684</v>
      </c>
      <c r="F82" s="691" t="s">
        <v>29</v>
      </c>
      <c r="G82" s="691" t="s">
        <v>791</v>
      </c>
      <c r="H82" s="691">
        <v>2010</v>
      </c>
      <c r="I82" s="607" t="s">
        <v>574</v>
      </c>
      <c r="J82" s="607" t="s">
        <v>583</v>
      </c>
      <c r="K82" s="746"/>
      <c r="L82" s="692">
        <v>0</v>
      </c>
      <c r="M82" s="692">
        <v>0</v>
      </c>
      <c r="N82" s="692">
        <v>119.7278</v>
      </c>
      <c r="O82" s="692">
        <v>0</v>
      </c>
      <c r="P82" s="692">
        <v>0</v>
      </c>
      <c r="Q82" s="692">
        <v>0</v>
      </c>
      <c r="R82" s="692">
        <v>0</v>
      </c>
      <c r="S82" s="692">
        <v>0</v>
      </c>
      <c r="T82" s="692">
        <v>0</v>
      </c>
      <c r="U82" s="692">
        <v>0</v>
      </c>
      <c r="V82" s="692">
        <v>0</v>
      </c>
      <c r="W82" s="692">
        <v>0</v>
      </c>
      <c r="X82" s="692">
        <v>0</v>
      </c>
      <c r="Y82" s="692">
        <v>0</v>
      </c>
      <c r="Z82" s="692">
        <v>0</v>
      </c>
      <c r="AA82" s="692">
        <v>0</v>
      </c>
      <c r="AB82" s="692">
        <v>0</v>
      </c>
      <c r="AC82" s="692">
        <v>0</v>
      </c>
      <c r="AD82" s="692">
        <v>0</v>
      </c>
      <c r="AE82" s="692">
        <v>0</v>
      </c>
      <c r="AF82" s="692">
        <v>0</v>
      </c>
      <c r="AG82" s="692">
        <v>0</v>
      </c>
      <c r="AH82" s="692">
        <v>0</v>
      </c>
      <c r="AI82" s="692">
        <v>0</v>
      </c>
      <c r="AJ82" s="692">
        <v>0</v>
      </c>
      <c r="AK82" s="692">
        <v>0</v>
      </c>
      <c r="AL82" s="692">
        <v>0</v>
      </c>
      <c r="AM82" s="692">
        <v>0</v>
      </c>
      <c r="AN82" s="692">
        <v>0</v>
      </c>
      <c r="AO82" s="692">
        <v>0</v>
      </c>
      <c r="AP82" s="746"/>
      <c r="AQ82" s="692">
        <v>0</v>
      </c>
      <c r="AR82" s="692">
        <v>0</v>
      </c>
      <c r="AS82" s="692">
        <v>528.05970000000002</v>
      </c>
      <c r="AT82" s="692">
        <v>0</v>
      </c>
      <c r="AU82" s="692">
        <v>0</v>
      </c>
      <c r="AV82" s="692">
        <v>0</v>
      </c>
      <c r="AW82" s="692">
        <v>0</v>
      </c>
      <c r="AX82" s="692">
        <v>0</v>
      </c>
      <c r="AY82" s="692">
        <v>0</v>
      </c>
      <c r="AZ82" s="692">
        <v>0</v>
      </c>
      <c r="BA82" s="692">
        <v>0</v>
      </c>
      <c r="BB82" s="692">
        <v>0</v>
      </c>
      <c r="BC82" s="692">
        <v>0</v>
      </c>
      <c r="BD82" s="692">
        <v>0</v>
      </c>
      <c r="BE82" s="692">
        <v>0</v>
      </c>
      <c r="BF82" s="692">
        <v>0</v>
      </c>
      <c r="BG82" s="692">
        <v>0</v>
      </c>
      <c r="BH82" s="692">
        <v>0</v>
      </c>
      <c r="BI82" s="692">
        <v>0</v>
      </c>
      <c r="BJ82" s="692">
        <v>0</v>
      </c>
      <c r="BK82" s="692">
        <v>0</v>
      </c>
      <c r="BL82" s="692">
        <v>0</v>
      </c>
      <c r="BM82" s="692">
        <v>0</v>
      </c>
      <c r="BN82" s="692">
        <v>0</v>
      </c>
      <c r="BO82" s="692">
        <v>0</v>
      </c>
      <c r="BP82" s="692">
        <v>0</v>
      </c>
      <c r="BQ82" s="692">
        <v>0</v>
      </c>
      <c r="BR82" s="692">
        <v>0</v>
      </c>
      <c r="BS82" s="692">
        <v>0</v>
      </c>
      <c r="BT82" s="692">
        <v>0</v>
      </c>
      <c r="BU82" s="163"/>
    </row>
    <row r="83" spans="2:73">
      <c r="B83" s="691" t="s">
        <v>208</v>
      </c>
      <c r="C83" s="691" t="s">
        <v>786</v>
      </c>
      <c r="D83" s="691" t="s">
        <v>800</v>
      </c>
      <c r="E83" s="691" t="s">
        <v>684</v>
      </c>
      <c r="F83" s="691" t="s">
        <v>29</v>
      </c>
      <c r="G83" s="691" t="s">
        <v>791</v>
      </c>
      <c r="H83" s="691">
        <v>2011</v>
      </c>
      <c r="I83" s="607" t="s">
        <v>574</v>
      </c>
      <c r="J83" s="607" t="s">
        <v>583</v>
      </c>
      <c r="K83" s="746"/>
      <c r="L83" s="692">
        <v>0</v>
      </c>
      <c r="M83" s="692">
        <v>0</v>
      </c>
      <c r="N83" s="692">
        <v>224.9203</v>
      </c>
      <c r="O83" s="692">
        <v>0</v>
      </c>
      <c r="P83" s="692">
        <v>0</v>
      </c>
      <c r="Q83" s="692">
        <v>0</v>
      </c>
      <c r="R83" s="692">
        <v>0</v>
      </c>
      <c r="S83" s="692">
        <v>0</v>
      </c>
      <c r="T83" s="692">
        <v>0</v>
      </c>
      <c r="U83" s="692">
        <v>0</v>
      </c>
      <c r="V83" s="692">
        <v>0</v>
      </c>
      <c r="W83" s="692">
        <v>0</v>
      </c>
      <c r="X83" s="692">
        <v>0</v>
      </c>
      <c r="Y83" s="692">
        <v>0</v>
      </c>
      <c r="Z83" s="692">
        <v>0</v>
      </c>
      <c r="AA83" s="692">
        <v>0</v>
      </c>
      <c r="AB83" s="692">
        <v>0</v>
      </c>
      <c r="AC83" s="692">
        <v>0</v>
      </c>
      <c r="AD83" s="692">
        <v>0</v>
      </c>
      <c r="AE83" s="692">
        <v>0</v>
      </c>
      <c r="AF83" s="692">
        <v>0</v>
      </c>
      <c r="AG83" s="692">
        <v>0</v>
      </c>
      <c r="AH83" s="692">
        <v>0</v>
      </c>
      <c r="AI83" s="692">
        <v>0</v>
      </c>
      <c r="AJ83" s="692">
        <v>0</v>
      </c>
      <c r="AK83" s="692">
        <v>0</v>
      </c>
      <c r="AL83" s="692">
        <v>0</v>
      </c>
      <c r="AM83" s="692">
        <v>0</v>
      </c>
      <c r="AN83" s="692">
        <v>0</v>
      </c>
      <c r="AO83" s="692">
        <v>0</v>
      </c>
      <c r="AP83" s="746"/>
      <c r="AQ83" s="692">
        <v>0</v>
      </c>
      <c r="AR83" s="692">
        <v>0</v>
      </c>
      <c r="AS83" s="692">
        <v>991.19600000000003</v>
      </c>
      <c r="AT83" s="692">
        <v>0</v>
      </c>
      <c r="AU83" s="692">
        <v>0</v>
      </c>
      <c r="AV83" s="692">
        <v>0</v>
      </c>
      <c r="AW83" s="692">
        <v>0</v>
      </c>
      <c r="AX83" s="692">
        <v>0</v>
      </c>
      <c r="AY83" s="692">
        <v>0</v>
      </c>
      <c r="AZ83" s="692">
        <v>0</v>
      </c>
      <c r="BA83" s="692">
        <v>0</v>
      </c>
      <c r="BB83" s="692">
        <v>0</v>
      </c>
      <c r="BC83" s="692">
        <v>0</v>
      </c>
      <c r="BD83" s="692">
        <v>0</v>
      </c>
      <c r="BE83" s="692">
        <v>0</v>
      </c>
      <c r="BF83" s="692">
        <v>0</v>
      </c>
      <c r="BG83" s="692">
        <v>0</v>
      </c>
      <c r="BH83" s="692">
        <v>0</v>
      </c>
      <c r="BI83" s="692">
        <v>0</v>
      </c>
      <c r="BJ83" s="692">
        <v>0</v>
      </c>
      <c r="BK83" s="692">
        <v>0</v>
      </c>
      <c r="BL83" s="692">
        <v>0</v>
      </c>
      <c r="BM83" s="692">
        <v>0</v>
      </c>
      <c r="BN83" s="692">
        <v>0</v>
      </c>
      <c r="BO83" s="692">
        <v>0</v>
      </c>
      <c r="BP83" s="692">
        <v>0</v>
      </c>
      <c r="BQ83" s="692">
        <v>0</v>
      </c>
      <c r="BR83" s="692">
        <v>0</v>
      </c>
      <c r="BS83" s="692">
        <v>0</v>
      </c>
      <c r="BT83" s="692">
        <v>0</v>
      </c>
    </row>
    <row r="84" spans="2:73">
      <c r="B84" s="691" t="s">
        <v>208</v>
      </c>
      <c r="C84" s="691" t="s">
        <v>786</v>
      </c>
      <c r="D84" s="691" t="s">
        <v>800</v>
      </c>
      <c r="E84" s="691" t="s">
        <v>684</v>
      </c>
      <c r="F84" s="691" t="s">
        <v>29</v>
      </c>
      <c r="G84" s="691" t="s">
        <v>791</v>
      </c>
      <c r="H84" s="691">
        <v>2012</v>
      </c>
      <c r="I84" s="607" t="s">
        <v>574</v>
      </c>
      <c r="J84" s="607" t="s">
        <v>583</v>
      </c>
      <c r="K84" s="746"/>
      <c r="L84" s="692">
        <v>0</v>
      </c>
      <c r="M84" s="692">
        <v>0</v>
      </c>
      <c r="N84" s="692">
        <v>364.21210000000002</v>
      </c>
      <c r="O84" s="692">
        <v>0</v>
      </c>
      <c r="P84" s="692">
        <v>0</v>
      </c>
      <c r="Q84" s="692">
        <v>0</v>
      </c>
      <c r="R84" s="692">
        <v>0</v>
      </c>
      <c r="S84" s="692">
        <v>0</v>
      </c>
      <c r="T84" s="692">
        <v>0</v>
      </c>
      <c r="U84" s="692">
        <v>0</v>
      </c>
      <c r="V84" s="692">
        <v>0</v>
      </c>
      <c r="W84" s="692">
        <v>0</v>
      </c>
      <c r="X84" s="692">
        <v>0</v>
      </c>
      <c r="Y84" s="692">
        <v>0</v>
      </c>
      <c r="Z84" s="692">
        <v>0</v>
      </c>
      <c r="AA84" s="692">
        <v>0</v>
      </c>
      <c r="AB84" s="692">
        <v>0</v>
      </c>
      <c r="AC84" s="692">
        <v>0</v>
      </c>
      <c r="AD84" s="692">
        <v>0</v>
      </c>
      <c r="AE84" s="692">
        <v>0</v>
      </c>
      <c r="AF84" s="692">
        <v>0</v>
      </c>
      <c r="AG84" s="692">
        <v>0</v>
      </c>
      <c r="AH84" s="692">
        <v>0</v>
      </c>
      <c r="AI84" s="692">
        <v>0</v>
      </c>
      <c r="AJ84" s="692">
        <v>0</v>
      </c>
      <c r="AK84" s="692">
        <v>0</v>
      </c>
      <c r="AL84" s="692">
        <v>0</v>
      </c>
      <c r="AM84" s="692">
        <v>0</v>
      </c>
      <c r="AN84" s="692">
        <v>0</v>
      </c>
      <c r="AO84" s="692">
        <v>0</v>
      </c>
      <c r="AP84" s="746"/>
      <c r="AQ84" s="692">
        <v>0</v>
      </c>
      <c r="AR84" s="692">
        <v>0</v>
      </c>
      <c r="AS84" s="692">
        <v>1604.403</v>
      </c>
      <c r="AT84" s="692">
        <v>0</v>
      </c>
      <c r="AU84" s="692">
        <v>0</v>
      </c>
      <c r="AV84" s="692">
        <v>0</v>
      </c>
      <c r="AW84" s="692">
        <v>0</v>
      </c>
      <c r="AX84" s="692">
        <v>0</v>
      </c>
      <c r="AY84" s="692">
        <v>0</v>
      </c>
      <c r="AZ84" s="692">
        <v>0</v>
      </c>
      <c r="BA84" s="692">
        <v>0</v>
      </c>
      <c r="BB84" s="692">
        <v>0</v>
      </c>
      <c r="BC84" s="692">
        <v>0</v>
      </c>
      <c r="BD84" s="692">
        <v>0</v>
      </c>
      <c r="BE84" s="692">
        <v>0</v>
      </c>
      <c r="BF84" s="692">
        <v>0</v>
      </c>
      <c r="BG84" s="692">
        <v>0</v>
      </c>
      <c r="BH84" s="692">
        <v>0</v>
      </c>
      <c r="BI84" s="692">
        <v>0</v>
      </c>
      <c r="BJ84" s="692">
        <v>0</v>
      </c>
      <c r="BK84" s="692">
        <v>0</v>
      </c>
      <c r="BL84" s="692">
        <v>0</v>
      </c>
      <c r="BM84" s="692">
        <v>0</v>
      </c>
      <c r="BN84" s="692">
        <v>0</v>
      </c>
      <c r="BO84" s="692">
        <v>0</v>
      </c>
      <c r="BP84" s="692">
        <v>0</v>
      </c>
      <c r="BQ84" s="692">
        <v>0</v>
      </c>
      <c r="BR84" s="692">
        <v>0</v>
      </c>
      <c r="BS84" s="692">
        <v>0</v>
      </c>
      <c r="BT84" s="692">
        <v>0</v>
      </c>
    </row>
    <row r="85" spans="2:73">
      <c r="B85" s="691" t="s">
        <v>208</v>
      </c>
      <c r="C85" s="691" t="s">
        <v>786</v>
      </c>
      <c r="D85" s="691" t="s">
        <v>800</v>
      </c>
      <c r="E85" s="691" t="s">
        <v>684</v>
      </c>
      <c r="F85" s="691" t="s">
        <v>29</v>
      </c>
      <c r="G85" s="691" t="s">
        <v>791</v>
      </c>
      <c r="H85" s="691">
        <v>2013</v>
      </c>
      <c r="I85" s="607" t="s">
        <v>574</v>
      </c>
      <c r="J85" s="607" t="s">
        <v>590</v>
      </c>
      <c r="K85" s="746"/>
      <c r="L85" s="692">
        <v>0</v>
      </c>
      <c r="M85" s="692">
        <v>0</v>
      </c>
      <c r="N85" s="692">
        <v>299.28539999999998</v>
      </c>
      <c r="O85" s="692">
        <v>0</v>
      </c>
      <c r="P85" s="692">
        <v>0</v>
      </c>
      <c r="Q85" s="692">
        <v>0</v>
      </c>
      <c r="R85" s="692">
        <v>0</v>
      </c>
      <c r="S85" s="692">
        <v>0</v>
      </c>
      <c r="T85" s="692">
        <v>0</v>
      </c>
      <c r="U85" s="692">
        <v>0</v>
      </c>
      <c r="V85" s="692">
        <v>0</v>
      </c>
      <c r="W85" s="692">
        <v>0</v>
      </c>
      <c r="X85" s="692">
        <v>0</v>
      </c>
      <c r="Y85" s="692">
        <v>0</v>
      </c>
      <c r="Z85" s="692">
        <v>0</v>
      </c>
      <c r="AA85" s="692">
        <v>0</v>
      </c>
      <c r="AB85" s="692">
        <v>0</v>
      </c>
      <c r="AC85" s="692">
        <v>0</v>
      </c>
      <c r="AD85" s="692">
        <v>0</v>
      </c>
      <c r="AE85" s="692">
        <v>0</v>
      </c>
      <c r="AF85" s="692">
        <v>0</v>
      </c>
      <c r="AG85" s="692">
        <v>0</v>
      </c>
      <c r="AH85" s="692">
        <v>0</v>
      </c>
      <c r="AI85" s="692">
        <v>0</v>
      </c>
      <c r="AJ85" s="692">
        <v>0</v>
      </c>
      <c r="AK85" s="692">
        <v>0</v>
      </c>
      <c r="AL85" s="692">
        <v>0</v>
      </c>
      <c r="AM85" s="692">
        <v>0</v>
      </c>
      <c r="AN85" s="692">
        <v>0</v>
      </c>
      <c r="AO85" s="692">
        <v>0</v>
      </c>
      <c r="AP85" s="746"/>
      <c r="AQ85" s="692">
        <v>0</v>
      </c>
      <c r="AR85" s="692">
        <v>0</v>
      </c>
      <c r="AS85" s="692">
        <v>388.6651</v>
      </c>
      <c r="AT85" s="692">
        <v>0</v>
      </c>
      <c r="AU85" s="692">
        <v>0</v>
      </c>
      <c r="AV85" s="692">
        <v>0</v>
      </c>
      <c r="AW85" s="692">
        <v>0</v>
      </c>
      <c r="AX85" s="692">
        <v>0</v>
      </c>
      <c r="AY85" s="692">
        <v>0</v>
      </c>
      <c r="AZ85" s="692">
        <v>0</v>
      </c>
      <c r="BA85" s="692">
        <v>0</v>
      </c>
      <c r="BB85" s="692">
        <v>0</v>
      </c>
      <c r="BC85" s="692">
        <v>0</v>
      </c>
      <c r="BD85" s="692">
        <v>0</v>
      </c>
      <c r="BE85" s="692">
        <v>0</v>
      </c>
      <c r="BF85" s="692">
        <v>0</v>
      </c>
      <c r="BG85" s="692">
        <v>0</v>
      </c>
      <c r="BH85" s="692">
        <v>0</v>
      </c>
      <c r="BI85" s="692">
        <v>0</v>
      </c>
      <c r="BJ85" s="692">
        <v>0</v>
      </c>
      <c r="BK85" s="692">
        <v>0</v>
      </c>
      <c r="BL85" s="692">
        <v>0</v>
      </c>
      <c r="BM85" s="692">
        <v>0</v>
      </c>
      <c r="BN85" s="692">
        <v>0</v>
      </c>
      <c r="BO85" s="692">
        <v>0</v>
      </c>
      <c r="BP85" s="692">
        <v>0</v>
      </c>
      <c r="BQ85" s="692">
        <v>0</v>
      </c>
      <c r="BR85" s="692">
        <v>0</v>
      </c>
      <c r="BS85" s="692">
        <v>0</v>
      </c>
      <c r="BT85" s="692">
        <v>0</v>
      </c>
    </row>
    <row r="86" spans="2:73">
      <c r="B86" s="691" t="s">
        <v>208</v>
      </c>
      <c r="C86" s="691" t="s">
        <v>786</v>
      </c>
      <c r="D86" s="691" t="s">
        <v>801</v>
      </c>
      <c r="E86" s="691" t="s">
        <v>684</v>
      </c>
      <c r="F86" s="691" t="s">
        <v>29</v>
      </c>
      <c r="G86" s="691" t="s">
        <v>791</v>
      </c>
      <c r="H86" s="691">
        <v>2012</v>
      </c>
      <c r="I86" s="607" t="s">
        <v>574</v>
      </c>
      <c r="J86" s="607" t="s">
        <v>583</v>
      </c>
      <c r="K86" s="746"/>
      <c r="L86" s="692">
        <v>0</v>
      </c>
      <c r="M86" s="692">
        <v>0</v>
      </c>
      <c r="N86" s="692">
        <v>0</v>
      </c>
      <c r="O86" s="692">
        <v>0</v>
      </c>
      <c r="P86" s="692">
        <v>0</v>
      </c>
      <c r="Q86" s="692">
        <v>0</v>
      </c>
      <c r="R86" s="692">
        <v>0</v>
      </c>
      <c r="S86" s="692">
        <v>0</v>
      </c>
      <c r="T86" s="692">
        <v>0</v>
      </c>
      <c r="U86" s="692">
        <v>0</v>
      </c>
      <c r="V86" s="692">
        <v>0</v>
      </c>
      <c r="W86" s="692">
        <v>0</v>
      </c>
      <c r="X86" s="692">
        <v>0</v>
      </c>
      <c r="Y86" s="692">
        <v>0</v>
      </c>
      <c r="Z86" s="692">
        <v>0</v>
      </c>
      <c r="AA86" s="692">
        <v>0</v>
      </c>
      <c r="AB86" s="692">
        <v>0</v>
      </c>
      <c r="AC86" s="692">
        <v>0</v>
      </c>
      <c r="AD86" s="692">
        <v>0</v>
      </c>
      <c r="AE86" s="692">
        <v>0</v>
      </c>
      <c r="AF86" s="692">
        <v>0</v>
      </c>
      <c r="AG86" s="692">
        <v>0</v>
      </c>
      <c r="AH86" s="692">
        <v>0</v>
      </c>
      <c r="AI86" s="692">
        <v>0</v>
      </c>
      <c r="AJ86" s="692">
        <v>0</v>
      </c>
      <c r="AK86" s="692">
        <v>0</v>
      </c>
      <c r="AL86" s="692">
        <v>0</v>
      </c>
      <c r="AM86" s="692">
        <v>0</v>
      </c>
      <c r="AN86" s="692">
        <v>0</v>
      </c>
      <c r="AO86" s="692">
        <v>0</v>
      </c>
      <c r="AP86" s="746"/>
      <c r="AQ86" s="692">
        <v>0</v>
      </c>
      <c r="AR86" s="692">
        <v>0</v>
      </c>
      <c r="AS86" s="692">
        <v>0</v>
      </c>
      <c r="AT86" s="692">
        <v>0</v>
      </c>
      <c r="AU86" s="692">
        <v>0</v>
      </c>
      <c r="AV86" s="692">
        <v>0</v>
      </c>
      <c r="AW86" s="692">
        <v>0</v>
      </c>
      <c r="AX86" s="692">
        <v>0</v>
      </c>
      <c r="AY86" s="692">
        <v>0</v>
      </c>
      <c r="AZ86" s="692">
        <v>0</v>
      </c>
      <c r="BA86" s="692">
        <v>0</v>
      </c>
      <c r="BB86" s="692">
        <v>0</v>
      </c>
      <c r="BC86" s="692">
        <v>0</v>
      </c>
      <c r="BD86" s="692">
        <v>0</v>
      </c>
      <c r="BE86" s="692">
        <v>0</v>
      </c>
      <c r="BF86" s="692">
        <v>0</v>
      </c>
      <c r="BG86" s="692">
        <v>0</v>
      </c>
      <c r="BH86" s="692">
        <v>0</v>
      </c>
      <c r="BI86" s="692">
        <v>0</v>
      </c>
      <c r="BJ86" s="692">
        <v>0</v>
      </c>
      <c r="BK86" s="692">
        <v>0</v>
      </c>
      <c r="BL86" s="692">
        <v>0</v>
      </c>
      <c r="BM86" s="692">
        <v>0</v>
      </c>
      <c r="BN86" s="692">
        <v>0</v>
      </c>
      <c r="BO86" s="692">
        <v>0</v>
      </c>
      <c r="BP86" s="692">
        <v>0</v>
      </c>
      <c r="BQ86" s="692">
        <v>0</v>
      </c>
      <c r="BR86" s="692">
        <v>0</v>
      </c>
      <c r="BS86" s="692">
        <v>0</v>
      </c>
      <c r="BT86" s="692">
        <v>0</v>
      </c>
    </row>
    <row r="87" spans="2:73">
      <c r="B87" s="691" t="s">
        <v>208</v>
      </c>
      <c r="C87" s="691" t="s">
        <v>786</v>
      </c>
      <c r="D87" s="691" t="s">
        <v>801</v>
      </c>
      <c r="E87" s="691" t="s">
        <v>684</v>
      </c>
      <c r="F87" s="691" t="s">
        <v>29</v>
      </c>
      <c r="G87" s="691" t="s">
        <v>791</v>
      </c>
      <c r="H87" s="691">
        <v>2013</v>
      </c>
      <c r="I87" s="607" t="s">
        <v>574</v>
      </c>
      <c r="J87" s="607" t="s">
        <v>590</v>
      </c>
      <c r="K87" s="746"/>
      <c r="L87" s="692">
        <v>0</v>
      </c>
      <c r="M87" s="692">
        <v>0</v>
      </c>
      <c r="N87" s="692">
        <v>0</v>
      </c>
      <c r="O87" s="692">
        <v>0</v>
      </c>
      <c r="P87" s="692">
        <v>0</v>
      </c>
      <c r="Q87" s="692">
        <v>0</v>
      </c>
      <c r="R87" s="692">
        <v>0</v>
      </c>
      <c r="S87" s="692">
        <v>0</v>
      </c>
      <c r="T87" s="692">
        <v>0</v>
      </c>
      <c r="U87" s="692">
        <v>0</v>
      </c>
      <c r="V87" s="692">
        <v>0</v>
      </c>
      <c r="W87" s="692">
        <v>0</v>
      </c>
      <c r="X87" s="692">
        <v>0</v>
      </c>
      <c r="Y87" s="692">
        <v>0</v>
      </c>
      <c r="Z87" s="692">
        <v>0</v>
      </c>
      <c r="AA87" s="692">
        <v>0</v>
      </c>
      <c r="AB87" s="692">
        <v>0</v>
      </c>
      <c r="AC87" s="692">
        <v>0</v>
      </c>
      <c r="AD87" s="692">
        <v>0</v>
      </c>
      <c r="AE87" s="692">
        <v>0</v>
      </c>
      <c r="AF87" s="692">
        <v>0</v>
      </c>
      <c r="AG87" s="692">
        <v>0</v>
      </c>
      <c r="AH87" s="692">
        <v>0</v>
      </c>
      <c r="AI87" s="692">
        <v>0</v>
      </c>
      <c r="AJ87" s="692">
        <v>0</v>
      </c>
      <c r="AK87" s="692">
        <v>0</v>
      </c>
      <c r="AL87" s="692">
        <v>0</v>
      </c>
      <c r="AM87" s="692">
        <v>0</v>
      </c>
      <c r="AN87" s="692">
        <v>0</v>
      </c>
      <c r="AO87" s="692">
        <v>0</v>
      </c>
      <c r="AP87" s="746"/>
      <c r="AQ87" s="692">
        <v>0</v>
      </c>
      <c r="AR87" s="692">
        <v>0</v>
      </c>
      <c r="AS87" s="692">
        <v>0</v>
      </c>
      <c r="AT87" s="692">
        <v>0</v>
      </c>
      <c r="AU87" s="692">
        <v>0</v>
      </c>
      <c r="AV87" s="692">
        <v>0</v>
      </c>
      <c r="AW87" s="692">
        <v>0</v>
      </c>
      <c r="AX87" s="692">
        <v>0</v>
      </c>
      <c r="AY87" s="692">
        <v>0</v>
      </c>
      <c r="AZ87" s="692">
        <v>0</v>
      </c>
      <c r="BA87" s="692">
        <v>0</v>
      </c>
      <c r="BB87" s="692">
        <v>0</v>
      </c>
      <c r="BC87" s="692">
        <v>0</v>
      </c>
      <c r="BD87" s="692">
        <v>0</v>
      </c>
      <c r="BE87" s="692">
        <v>0</v>
      </c>
      <c r="BF87" s="692">
        <v>0</v>
      </c>
      <c r="BG87" s="692">
        <v>0</v>
      </c>
      <c r="BH87" s="692">
        <v>0</v>
      </c>
      <c r="BI87" s="692">
        <v>0</v>
      </c>
      <c r="BJ87" s="692">
        <v>0</v>
      </c>
      <c r="BK87" s="692">
        <v>0</v>
      </c>
      <c r="BL87" s="692">
        <v>0</v>
      </c>
      <c r="BM87" s="692">
        <v>0</v>
      </c>
      <c r="BN87" s="692">
        <v>0</v>
      </c>
      <c r="BO87" s="692">
        <v>0</v>
      </c>
      <c r="BP87" s="692">
        <v>0</v>
      </c>
      <c r="BQ87" s="692">
        <v>0</v>
      </c>
      <c r="BR87" s="692">
        <v>0</v>
      </c>
      <c r="BS87" s="692">
        <v>0</v>
      </c>
      <c r="BT87" s="692">
        <v>0</v>
      </c>
    </row>
    <row r="88" spans="2:73">
      <c r="B88" s="691" t="s">
        <v>208</v>
      </c>
      <c r="C88" s="691" t="s">
        <v>792</v>
      </c>
      <c r="D88" s="691" t="s">
        <v>799</v>
      </c>
      <c r="E88" s="691" t="s">
        <v>684</v>
      </c>
      <c r="F88" s="691" t="s">
        <v>792</v>
      </c>
      <c r="G88" s="691" t="s">
        <v>791</v>
      </c>
      <c r="H88" s="691">
        <v>2013</v>
      </c>
      <c r="I88" s="607" t="s">
        <v>574</v>
      </c>
      <c r="J88" s="607" t="s">
        <v>590</v>
      </c>
      <c r="K88" s="746"/>
      <c r="L88" s="692">
        <v>0</v>
      </c>
      <c r="M88" s="692">
        <v>0</v>
      </c>
      <c r="N88" s="692">
        <v>2773.8470000000002</v>
      </c>
      <c r="O88" s="692">
        <v>0</v>
      </c>
      <c r="P88" s="692">
        <v>0</v>
      </c>
      <c r="Q88" s="692">
        <v>0</v>
      </c>
      <c r="R88" s="692">
        <v>0</v>
      </c>
      <c r="S88" s="692">
        <v>0</v>
      </c>
      <c r="T88" s="692">
        <v>0</v>
      </c>
      <c r="U88" s="692">
        <v>0</v>
      </c>
      <c r="V88" s="692">
        <v>0</v>
      </c>
      <c r="W88" s="692">
        <v>0</v>
      </c>
      <c r="X88" s="692">
        <v>0</v>
      </c>
      <c r="Y88" s="692">
        <v>0</v>
      </c>
      <c r="Z88" s="692">
        <v>0</v>
      </c>
      <c r="AA88" s="692">
        <v>0</v>
      </c>
      <c r="AB88" s="692">
        <v>0</v>
      </c>
      <c r="AC88" s="692">
        <v>0</v>
      </c>
      <c r="AD88" s="692">
        <v>0</v>
      </c>
      <c r="AE88" s="692">
        <v>0</v>
      </c>
      <c r="AF88" s="692">
        <v>0</v>
      </c>
      <c r="AG88" s="692">
        <v>0</v>
      </c>
      <c r="AH88" s="692">
        <v>0</v>
      </c>
      <c r="AI88" s="692">
        <v>0</v>
      </c>
      <c r="AJ88" s="692">
        <v>0</v>
      </c>
      <c r="AK88" s="692">
        <v>0</v>
      </c>
      <c r="AL88" s="692">
        <v>0</v>
      </c>
      <c r="AM88" s="692">
        <v>0</v>
      </c>
      <c r="AN88" s="692">
        <v>0</v>
      </c>
      <c r="AO88" s="692">
        <v>0</v>
      </c>
      <c r="AP88" s="746"/>
      <c r="AQ88" s="692">
        <v>0</v>
      </c>
      <c r="AR88" s="692">
        <v>0</v>
      </c>
      <c r="AS88" s="692">
        <v>80833.06</v>
      </c>
      <c r="AT88" s="692">
        <v>0</v>
      </c>
      <c r="AU88" s="692">
        <v>0</v>
      </c>
      <c r="AV88" s="692">
        <v>0</v>
      </c>
      <c r="AW88" s="692">
        <v>0</v>
      </c>
      <c r="AX88" s="692">
        <v>0</v>
      </c>
      <c r="AY88" s="692">
        <v>0</v>
      </c>
      <c r="AZ88" s="692">
        <v>0</v>
      </c>
      <c r="BA88" s="692">
        <v>0</v>
      </c>
      <c r="BB88" s="692">
        <v>0</v>
      </c>
      <c r="BC88" s="692">
        <v>0</v>
      </c>
      <c r="BD88" s="692">
        <v>0</v>
      </c>
      <c r="BE88" s="692">
        <v>0</v>
      </c>
      <c r="BF88" s="692">
        <v>0</v>
      </c>
      <c r="BG88" s="692">
        <v>0</v>
      </c>
      <c r="BH88" s="692">
        <v>0</v>
      </c>
      <c r="BI88" s="692">
        <v>0</v>
      </c>
      <c r="BJ88" s="692">
        <v>0</v>
      </c>
      <c r="BK88" s="692">
        <v>0</v>
      </c>
      <c r="BL88" s="692">
        <v>0</v>
      </c>
      <c r="BM88" s="692">
        <v>0</v>
      </c>
      <c r="BN88" s="692">
        <v>0</v>
      </c>
      <c r="BO88" s="692">
        <v>0</v>
      </c>
      <c r="BP88" s="692">
        <v>0</v>
      </c>
      <c r="BQ88" s="692">
        <v>0</v>
      </c>
      <c r="BR88" s="692">
        <v>0</v>
      </c>
      <c r="BS88" s="692">
        <v>0</v>
      </c>
      <c r="BT88" s="692">
        <v>0</v>
      </c>
    </row>
    <row r="89" spans="2:73">
      <c r="B89" s="691" t="s">
        <v>208</v>
      </c>
      <c r="C89" s="691" t="s">
        <v>792</v>
      </c>
      <c r="D89" s="691" t="s">
        <v>806</v>
      </c>
      <c r="E89" s="691" t="s">
        <v>684</v>
      </c>
      <c r="F89" s="691" t="s">
        <v>792</v>
      </c>
      <c r="G89" s="691" t="s">
        <v>787</v>
      </c>
      <c r="H89" s="691">
        <v>2013</v>
      </c>
      <c r="I89" s="607" t="s">
        <v>574</v>
      </c>
      <c r="J89" s="607" t="s">
        <v>590</v>
      </c>
      <c r="K89" s="746"/>
      <c r="L89" s="692">
        <v>0</v>
      </c>
      <c r="M89" s="692">
        <v>0</v>
      </c>
      <c r="N89" s="692">
        <v>26.684981685</v>
      </c>
      <c r="O89" s="692">
        <v>26.684981685</v>
      </c>
      <c r="P89" s="692">
        <v>26.684981685</v>
      </c>
      <c r="Q89" s="692">
        <v>26.684981685</v>
      </c>
      <c r="R89" s="692">
        <v>26.684981685</v>
      </c>
      <c r="S89" s="692">
        <v>26.684981685</v>
      </c>
      <c r="T89" s="692">
        <v>26.684981685</v>
      </c>
      <c r="U89" s="692">
        <v>26.684981685</v>
      </c>
      <c r="V89" s="692">
        <v>26.684981685</v>
      </c>
      <c r="W89" s="692">
        <v>26.684981685</v>
      </c>
      <c r="X89" s="692">
        <v>0</v>
      </c>
      <c r="Y89" s="692">
        <v>0</v>
      </c>
      <c r="Z89" s="692">
        <v>0</v>
      </c>
      <c r="AA89" s="692">
        <v>0</v>
      </c>
      <c r="AB89" s="692">
        <v>0</v>
      </c>
      <c r="AC89" s="692">
        <v>0</v>
      </c>
      <c r="AD89" s="692">
        <v>0</v>
      </c>
      <c r="AE89" s="692">
        <v>0</v>
      </c>
      <c r="AF89" s="692">
        <v>0</v>
      </c>
      <c r="AG89" s="692">
        <v>0</v>
      </c>
      <c r="AH89" s="692">
        <v>0</v>
      </c>
      <c r="AI89" s="692">
        <v>0</v>
      </c>
      <c r="AJ89" s="692">
        <v>0</v>
      </c>
      <c r="AK89" s="692">
        <v>0</v>
      </c>
      <c r="AL89" s="692">
        <v>0</v>
      </c>
      <c r="AM89" s="692">
        <v>0</v>
      </c>
      <c r="AN89" s="692">
        <v>0</v>
      </c>
      <c r="AO89" s="692">
        <v>0</v>
      </c>
      <c r="AP89" s="746"/>
      <c r="AQ89" s="692">
        <v>0</v>
      </c>
      <c r="AR89" s="692">
        <v>0</v>
      </c>
      <c r="AS89" s="692">
        <v>261789.85239852397</v>
      </c>
      <c r="AT89" s="692">
        <v>261789.85239852397</v>
      </c>
      <c r="AU89" s="692">
        <v>261789.85239852397</v>
      </c>
      <c r="AV89" s="692">
        <v>261789.85239852397</v>
      </c>
      <c r="AW89" s="692">
        <v>261789.85239852397</v>
      </c>
      <c r="AX89" s="692">
        <v>261789.85239852397</v>
      </c>
      <c r="AY89" s="692">
        <v>261789.85239852397</v>
      </c>
      <c r="AZ89" s="692">
        <v>261789.85239852397</v>
      </c>
      <c r="BA89" s="692">
        <v>261789.85239852397</v>
      </c>
      <c r="BB89" s="692">
        <v>261789.85239852397</v>
      </c>
      <c r="BC89" s="692">
        <v>0</v>
      </c>
      <c r="BD89" s="692">
        <v>0</v>
      </c>
      <c r="BE89" s="692">
        <v>0</v>
      </c>
      <c r="BF89" s="692">
        <v>0</v>
      </c>
      <c r="BG89" s="692">
        <v>0</v>
      </c>
      <c r="BH89" s="692">
        <v>0</v>
      </c>
      <c r="BI89" s="692">
        <v>0</v>
      </c>
      <c r="BJ89" s="692">
        <v>0</v>
      </c>
      <c r="BK89" s="692">
        <v>0</v>
      </c>
      <c r="BL89" s="692">
        <v>0</v>
      </c>
      <c r="BM89" s="692">
        <v>0</v>
      </c>
      <c r="BN89" s="692">
        <v>0</v>
      </c>
      <c r="BO89" s="692">
        <v>0</v>
      </c>
      <c r="BP89" s="692">
        <v>0</v>
      </c>
      <c r="BQ89" s="692">
        <v>0</v>
      </c>
      <c r="BR89" s="692">
        <v>0</v>
      </c>
      <c r="BS89" s="692">
        <v>0</v>
      </c>
      <c r="BT89" s="692">
        <v>0</v>
      </c>
    </row>
    <row r="90" spans="2:73">
      <c r="B90" s="691" t="s">
        <v>208</v>
      </c>
      <c r="C90" s="691" t="s">
        <v>490</v>
      </c>
      <c r="D90" s="691" t="s">
        <v>491</v>
      </c>
      <c r="E90" s="691" t="s">
        <v>684</v>
      </c>
      <c r="F90" s="691" t="s">
        <v>490</v>
      </c>
      <c r="G90" s="691" t="s">
        <v>787</v>
      </c>
      <c r="H90" s="691">
        <v>2011</v>
      </c>
      <c r="I90" s="607" t="s">
        <v>574</v>
      </c>
      <c r="J90" s="607" t="s">
        <v>583</v>
      </c>
      <c r="K90" s="746"/>
      <c r="L90" s="692">
        <v>38.9</v>
      </c>
      <c r="M90" s="692">
        <v>38.9</v>
      </c>
      <c r="N90" s="692">
        <v>38.9</v>
      </c>
      <c r="O90" s="692">
        <v>38.9</v>
      </c>
      <c r="P90" s="692">
        <v>38.9</v>
      </c>
      <c r="Q90" s="692">
        <v>38.9</v>
      </c>
      <c r="R90" s="692">
        <v>38.9</v>
      </c>
      <c r="S90" s="692">
        <v>38.9</v>
      </c>
      <c r="T90" s="692">
        <v>38.9</v>
      </c>
      <c r="U90" s="692">
        <v>38.9</v>
      </c>
      <c r="V90" s="692">
        <v>0</v>
      </c>
      <c r="W90" s="692">
        <v>0</v>
      </c>
      <c r="X90" s="692">
        <v>0</v>
      </c>
      <c r="Y90" s="692">
        <v>0</v>
      </c>
      <c r="Z90" s="692">
        <v>0</v>
      </c>
      <c r="AA90" s="692">
        <v>0</v>
      </c>
      <c r="AB90" s="692">
        <v>0</v>
      </c>
      <c r="AC90" s="692">
        <v>0</v>
      </c>
      <c r="AD90" s="692">
        <v>0</v>
      </c>
      <c r="AE90" s="692">
        <v>0</v>
      </c>
      <c r="AF90" s="692">
        <v>0</v>
      </c>
      <c r="AG90" s="692">
        <v>0</v>
      </c>
      <c r="AH90" s="692">
        <v>0</v>
      </c>
      <c r="AI90" s="692">
        <v>0</v>
      </c>
      <c r="AJ90" s="692">
        <v>0</v>
      </c>
      <c r="AK90" s="692">
        <v>0</v>
      </c>
      <c r="AL90" s="692">
        <v>0</v>
      </c>
      <c r="AM90" s="692">
        <v>0</v>
      </c>
      <c r="AN90" s="692">
        <v>0</v>
      </c>
      <c r="AO90" s="692">
        <v>0</v>
      </c>
      <c r="AP90" s="746"/>
      <c r="AQ90" s="692">
        <v>190792</v>
      </c>
      <c r="AR90" s="692">
        <v>190792</v>
      </c>
      <c r="AS90" s="692">
        <v>190792</v>
      </c>
      <c r="AT90" s="692">
        <v>190792</v>
      </c>
      <c r="AU90" s="692">
        <v>190792</v>
      </c>
      <c r="AV90" s="692">
        <v>190792</v>
      </c>
      <c r="AW90" s="692">
        <v>190792</v>
      </c>
      <c r="AX90" s="692">
        <v>190792</v>
      </c>
      <c r="AY90" s="692">
        <v>190792</v>
      </c>
      <c r="AZ90" s="692">
        <v>190792</v>
      </c>
      <c r="BA90" s="692">
        <v>0</v>
      </c>
      <c r="BB90" s="692">
        <v>0</v>
      </c>
      <c r="BC90" s="692">
        <v>0</v>
      </c>
      <c r="BD90" s="692">
        <v>0</v>
      </c>
      <c r="BE90" s="692">
        <v>0</v>
      </c>
      <c r="BF90" s="692">
        <v>0</v>
      </c>
      <c r="BG90" s="692">
        <v>0</v>
      </c>
      <c r="BH90" s="692">
        <v>0</v>
      </c>
      <c r="BI90" s="692">
        <v>0</v>
      </c>
      <c r="BJ90" s="692">
        <v>0</v>
      </c>
      <c r="BK90" s="692">
        <v>0</v>
      </c>
      <c r="BL90" s="692">
        <v>0</v>
      </c>
      <c r="BM90" s="692">
        <v>0</v>
      </c>
      <c r="BN90" s="692">
        <v>0</v>
      </c>
      <c r="BO90" s="692">
        <v>0</v>
      </c>
      <c r="BP90" s="692">
        <v>0</v>
      </c>
      <c r="BQ90" s="692">
        <v>0</v>
      </c>
      <c r="BR90" s="692">
        <v>0</v>
      </c>
      <c r="BS90" s="692">
        <v>0</v>
      </c>
      <c r="BT90" s="692">
        <v>0</v>
      </c>
    </row>
    <row r="91" spans="2:73">
      <c r="B91" s="691" t="s">
        <v>208</v>
      </c>
      <c r="C91" s="691" t="s">
        <v>490</v>
      </c>
      <c r="D91" s="691" t="s">
        <v>491</v>
      </c>
      <c r="E91" s="691" t="s">
        <v>684</v>
      </c>
      <c r="F91" s="691" t="s">
        <v>490</v>
      </c>
      <c r="G91" s="691" t="s">
        <v>787</v>
      </c>
      <c r="H91" s="691">
        <v>2012</v>
      </c>
      <c r="I91" s="607" t="s">
        <v>574</v>
      </c>
      <c r="J91" s="607" t="s">
        <v>583</v>
      </c>
      <c r="K91" s="746"/>
      <c r="L91" s="692">
        <v>0</v>
      </c>
      <c r="M91" s="692">
        <v>67.908000000000001</v>
      </c>
      <c r="N91" s="692">
        <v>67.908000000000001</v>
      </c>
      <c r="O91" s="692">
        <v>67.908000000000001</v>
      </c>
      <c r="P91" s="692">
        <v>67.908000000000001</v>
      </c>
      <c r="Q91" s="692">
        <v>67.908000000000001</v>
      </c>
      <c r="R91" s="692">
        <v>67.908000000000001</v>
      </c>
      <c r="S91" s="692">
        <v>67.908000000000001</v>
      </c>
      <c r="T91" s="692">
        <v>67.908000000000001</v>
      </c>
      <c r="U91" s="692">
        <v>67.908000000000001</v>
      </c>
      <c r="V91" s="692">
        <v>67.908000000000001</v>
      </c>
      <c r="W91" s="692">
        <v>0</v>
      </c>
      <c r="X91" s="692">
        <v>0</v>
      </c>
      <c r="Y91" s="692">
        <v>0</v>
      </c>
      <c r="Z91" s="692">
        <v>0</v>
      </c>
      <c r="AA91" s="692">
        <v>0</v>
      </c>
      <c r="AB91" s="692">
        <v>0</v>
      </c>
      <c r="AC91" s="692">
        <v>0</v>
      </c>
      <c r="AD91" s="692">
        <v>0</v>
      </c>
      <c r="AE91" s="692">
        <v>0</v>
      </c>
      <c r="AF91" s="692">
        <v>0</v>
      </c>
      <c r="AG91" s="692">
        <v>0</v>
      </c>
      <c r="AH91" s="692">
        <v>0</v>
      </c>
      <c r="AI91" s="692">
        <v>0</v>
      </c>
      <c r="AJ91" s="692">
        <v>0</v>
      </c>
      <c r="AK91" s="692">
        <v>0</v>
      </c>
      <c r="AL91" s="692">
        <v>0</v>
      </c>
      <c r="AM91" s="692">
        <v>0</v>
      </c>
      <c r="AN91" s="692">
        <v>0</v>
      </c>
      <c r="AO91" s="692">
        <v>0</v>
      </c>
      <c r="AP91" s="746"/>
      <c r="AQ91" s="692">
        <v>0</v>
      </c>
      <c r="AR91" s="692">
        <v>318179.32</v>
      </c>
      <c r="AS91" s="692">
        <v>318179.32</v>
      </c>
      <c r="AT91" s="692">
        <v>318179.32</v>
      </c>
      <c r="AU91" s="692">
        <v>318179.32</v>
      </c>
      <c r="AV91" s="692">
        <v>318179.32</v>
      </c>
      <c r="AW91" s="692">
        <v>318179.32</v>
      </c>
      <c r="AX91" s="692">
        <v>318179.32</v>
      </c>
      <c r="AY91" s="692">
        <v>318179.32</v>
      </c>
      <c r="AZ91" s="692">
        <v>318179.32</v>
      </c>
      <c r="BA91" s="692">
        <v>318179.32</v>
      </c>
      <c r="BB91" s="692">
        <v>0</v>
      </c>
      <c r="BC91" s="692">
        <v>0</v>
      </c>
      <c r="BD91" s="692">
        <v>0</v>
      </c>
      <c r="BE91" s="692">
        <v>0</v>
      </c>
      <c r="BF91" s="692">
        <v>0</v>
      </c>
      <c r="BG91" s="692">
        <v>0</v>
      </c>
      <c r="BH91" s="692">
        <v>0</v>
      </c>
      <c r="BI91" s="692">
        <v>0</v>
      </c>
      <c r="BJ91" s="692">
        <v>0</v>
      </c>
      <c r="BK91" s="692">
        <v>0</v>
      </c>
      <c r="BL91" s="692">
        <v>0</v>
      </c>
      <c r="BM91" s="692">
        <v>0</v>
      </c>
      <c r="BN91" s="692">
        <v>0</v>
      </c>
      <c r="BO91" s="692">
        <v>0</v>
      </c>
      <c r="BP91" s="692">
        <v>0</v>
      </c>
      <c r="BQ91" s="692">
        <v>0</v>
      </c>
      <c r="BR91" s="692">
        <v>0</v>
      </c>
      <c r="BS91" s="692">
        <v>0</v>
      </c>
      <c r="BT91" s="692">
        <v>0</v>
      </c>
    </row>
    <row r="92" spans="2:73">
      <c r="B92" s="691" t="s">
        <v>807</v>
      </c>
      <c r="C92" s="691" t="s">
        <v>788</v>
      </c>
      <c r="D92" s="691" t="s">
        <v>799</v>
      </c>
      <c r="E92" s="691" t="s">
        <v>684</v>
      </c>
      <c r="F92" s="691" t="s">
        <v>790</v>
      </c>
      <c r="G92" s="691" t="s">
        <v>791</v>
      </c>
      <c r="H92" s="691">
        <v>2013</v>
      </c>
      <c r="I92" s="607" t="s">
        <v>574</v>
      </c>
      <c r="J92" s="607" t="s">
        <v>590</v>
      </c>
      <c r="K92" s="746"/>
      <c r="L92" s="692">
        <v>0</v>
      </c>
      <c r="M92" s="692">
        <v>0</v>
      </c>
      <c r="N92" s="692">
        <v>87.781019999999998</v>
      </c>
      <c r="O92" s="692">
        <v>0</v>
      </c>
      <c r="P92" s="692">
        <v>0</v>
      </c>
      <c r="Q92" s="692">
        <v>0</v>
      </c>
      <c r="R92" s="692">
        <v>0</v>
      </c>
      <c r="S92" s="692">
        <v>0</v>
      </c>
      <c r="T92" s="692">
        <v>0</v>
      </c>
      <c r="U92" s="692">
        <v>0</v>
      </c>
      <c r="V92" s="692">
        <v>0</v>
      </c>
      <c r="W92" s="692">
        <v>0</v>
      </c>
      <c r="X92" s="692">
        <v>0</v>
      </c>
      <c r="Y92" s="692">
        <v>0</v>
      </c>
      <c r="Z92" s="692">
        <v>0</v>
      </c>
      <c r="AA92" s="692">
        <v>0</v>
      </c>
      <c r="AB92" s="692">
        <v>0</v>
      </c>
      <c r="AC92" s="692">
        <v>0</v>
      </c>
      <c r="AD92" s="692">
        <v>0</v>
      </c>
      <c r="AE92" s="692">
        <v>0</v>
      </c>
      <c r="AF92" s="692">
        <v>0</v>
      </c>
      <c r="AG92" s="692">
        <v>0</v>
      </c>
      <c r="AH92" s="692">
        <v>0</v>
      </c>
      <c r="AI92" s="692">
        <v>0</v>
      </c>
      <c r="AJ92" s="692">
        <v>0</v>
      </c>
      <c r="AK92" s="692">
        <v>0</v>
      </c>
      <c r="AL92" s="692">
        <v>0</v>
      </c>
      <c r="AM92" s="692">
        <v>0</v>
      </c>
      <c r="AN92" s="692">
        <v>0</v>
      </c>
      <c r="AO92" s="692">
        <v>0</v>
      </c>
      <c r="AP92" s="746"/>
      <c r="AQ92" s="692">
        <v>0</v>
      </c>
      <c r="AR92" s="692">
        <v>0</v>
      </c>
      <c r="AS92" s="692">
        <v>-3443.8939999999998</v>
      </c>
      <c r="AT92" s="692">
        <v>0</v>
      </c>
      <c r="AU92" s="692">
        <v>0</v>
      </c>
      <c r="AV92" s="692">
        <v>0</v>
      </c>
      <c r="AW92" s="692">
        <v>0</v>
      </c>
      <c r="AX92" s="692">
        <v>0</v>
      </c>
      <c r="AY92" s="692">
        <v>0</v>
      </c>
      <c r="AZ92" s="692">
        <v>0</v>
      </c>
      <c r="BA92" s="692">
        <v>0</v>
      </c>
      <c r="BB92" s="692">
        <v>0</v>
      </c>
      <c r="BC92" s="692">
        <v>0</v>
      </c>
      <c r="BD92" s="692">
        <v>0</v>
      </c>
      <c r="BE92" s="692">
        <v>0</v>
      </c>
      <c r="BF92" s="692">
        <v>0</v>
      </c>
      <c r="BG92" s="692">
        <v>0</v>
      </c>
      <c r="BH92" s="692">
        <v>0</v>
      </c>
      <c r="BI92" s="692">
        <v>0</v>
      </c>
      <c r="BJ92" s="692">
        <v>0</v>
      </c>
      <c r="BK92" s="692">
        <v>0</v>
      </c>
      <c r="BL92" s="692">
        <v>0</v>
      </c>
      <c r="BM92" s="692">
        <v>0</v>
      </c>
      <c r="BN92" s="692">
        <v>0</v>
      </c>
      <c r="BO92" s="692">
        <v>0</v>
      </c>
      <c r="BP92" s="692">
        <v>0</v>
      </c>
      <c r="BQ92" s="692">
        <v>0</v>
      </c>
      <c r="BR92" s="692">
        <v>0</v>
      </c>
      <c r="BS92" s="692">
        <v>0</v>
      </c>
      <c r="BT92" s="692">
        <v>0</v>
      </c>
    </row>
    <row r="93" spans="2:73">
      <c r="B93" s="691" t="s">
        <v>807</v>
      </c>
      <c r="C93" s="691" t="s">
        <v>786</v>
      </c>
      <c r="D93" s="691" t="s">
        <v>800</v>
      </c>
      <c r="E93" s="691" t="s">
        <v>684</v>
      </c>
      <c r="F93" s="691" t="s">
        <v>29</v>
      </c>
      <c r="G93" s="691" t="s">
        <v>791</v>
      </c>
      <c r="H93" s="691">
        <v>2007</v>
      </c>
      <c r="I93" s="607" t="s">
        <v>574</v>
      </c>
      <c r="J93" s="607" t="s">
        <v>583</v>
      </c>
      <c r="K93" s="746"/>
      <c r="L93" s="692">
        <v>0</v>
      </c>
      <c r="M93" s="692">
        <v>0</v>
      </c>
      <c r="N93" s="692">
        <v>11.323639999999999</v>
      </c>
      <c r="O93" s="692">
        <v>0</v>
      </c>
      <c r="P93" s="692">
        <v>0</v>
      </c>
      <c r="Q93" s="692">
        <v>0</v>
      </c>
      <c r="R93" s="692">
        <v>0</v>
      </c>
      <c r="S93" s="692">
        <v>0</v>
      </c>
      <c r="T93" s="692">
        <v>0</v>
      </c>
      <c r="U93" s="692">
        <v>0</v>
      </c>
      <c r="V93" s="692">
        <v>0</v>
      </c>
      <c r="W93" s="692">
        <v>0</v>
      </c>
      <c r="X93" s="692">
        <v>0</v>
      </c>
      <c r="Y93" s="692">
        <v>0</v>
      </c>
      <c r="Z93" s="692">
        <v>0</v>
      </c>
      <c r="AA93" s="692">
        <v>0</v>
      </c>
      <c r="AB93" s="692">
        <v>0</v>
      </c>
      <c r="AC93" s="692">
        <v>0</v>
      </c>
      <c r="AD93" s="692">
        <v>0</v>
      </c>
      <c r="AE93" s="692">
        <v>0</v>
      </c>
      <c r="AF93" s="692">
        <v>0</v>
      </c>
      <c r="AG93" s="692">
        <v>0</v>
      </c>
      <c r="AH93" s="692">
        <v>0</v>
      </c>
      <c r="AI93" s="692">
        <v>0</v>
      </c>
      <c r="AJ93" s="692">
        <v>0</v>
      </c>
      <c r="AK93" s="692">
        <v>0</v>
      </c>
      <c r="AL93" s="692">
        <v>0</v>
      </c>
      <c r="AM93" s="692">
        <v>0</v>
      </c>
      <c r="AN93" s="692">
        <v>0</v>
      </c>
      <c r="AO93" s="692">
        <v>0</v>
      </c>
      <c r="AP93" s="746"/>
      <c r="AQ93" s="692">
        <v>0</v>
      </c>
      <c r="AR93" s="692">
        <v>0</v>
      </c>
      <c r="AS93" s="692">
        <v>49.535130000000002</v>
      </c>
      <c r="AT93" s="692">
        <v>0</v>
      </c>
      <c r="AU93" s="692">
        <v>0</v>
      </c>
      <c r="AV93" s="692">
        <v>0</v>
      </c>
      <c r="AW93" s="692">
        <v>0</v>
      </c>
      <c r="AX93" s="692">
        <v>0</v>
      </c>
      <c r="AY93" s="692">
        <v>0</v>
      </c>
      <c r="AZ93" s="692">
        <v>0</v>
      </c>
      <c r="BA93" s="692">
        <v>0</v>
      </c>
      <c r="BB93" s="692">
        <v>0</v>
      </c>
      <c r="BC93" s="692">
        <v>0</v>
      </c>
      <c r="BD93" s="692">
        <v>0</v>
      </c>
      <c r="BE93" s="692">
        <v>0</v>
      </c>
      <c r="BF93" s="692">
        <v>0</v>
      </c>
      <c r="BG93" s="692">
        <v>0</v>
      </c>
      <c r="BH93" s="692">
        <v>0</v>
      </c>
      <c r="BI93" s="692">
        <v>0</v>
      </c>
      <c r="BJ93" s="692">
        <v>0</v>
      </c>
      <c r="BK93" s="692">
        <v>0</v>
      </c>
      <c r="BL93" s="692">
        <v>0</v>
      </c>
      <c r="BM93" s="692">
        <v>0</v>
      </c>
      <c r="BN93" s="692">
        <v>0</v>
      </c>
      <c r="BO93" s="692">
        <v>0</v>
      </c>
      <c r="BP93" s="692">
        <v>0</v>
      </c>
      <c r="BQ93" s="692">
        <v>0</v>
      </c>
      <c r="BR93" s="692">
        <v>0</v>
      </c>
      <c r="BS93" s="692">
        <v>0</v>
      </c>
      <c r="BT93" s="692">
        <v>0</v>
      </c>
    </row>
    <row r="94" spans="2:73">
      <c r="B94" s="691" t="s">
        <v>807</v>
      </c>
      <c r="C94" s="691" t="s">
        <v>786</v>
      </c>
      <c r="D94" s="691" t="s">
        <v>800</v>
      </c>
      <c r="E94" s="691" t="s">
        <v>684</v>
      </c>
      <c r="F94" s="691" t="s">
        <v>29</v>
      </c>
      <c r="G94" s="691" t="s">
        <v>791</v>
      </c>
      <c r="H94" s="691">
        <v>2008</v>
      </c>
      <c r="I94" s="607" t="s">
        <v>574</v>
      </c>
      <c r="J94" s="607" t="s">
        <v>583</v>
      </c>
      <c r="K94" s="746"/>
      <c r="L94" s="692">
        <v>0</v>
      </c>
      <c r="M94" s="692">
        <v>0</v>
      </c>
      <c r="N94" s="692">
        <v>532.7577</v>
      </c>
      <c r="O94" s="692">
        <v>0</v>
      </c>
      <c r="P94" s="692">
        <v>0</v>
      </c>
      <c r="Q94" s="692">
        <v>0</v>
      </c>
      <c r="R94" s="692">
        <v>0</v>
      </c>
      <c r="S94" s="692">
        <v>0</v>
      </c>
      <c r="T94" s="692">
        <v>0</v>
      </c>
      <c r="U94" s="692">
        <v>0</v>
      </c>
      <c r="V94" s="692">
        <v>0</v>
      </c>
      <c r="W94" s="692">
        <v>0</v>
      </c>
      <c r="X94" s="692">
        <v>0</v>
      </c>
      <c r="Y94" s="692">
        <v>0</v>
      </c>
      <c r="Z94" s="692">
        <v>0</v>
      </c>
      <c r="AA94" s="692">
        <v>0</v>
      </c>
      <c r="AB94" s="692">
        <v>0</v>
      </c>
      <c r="AC94" s="692">
        <v>0</v>
      </c>
      <c r="AD94" s="692">
        <v>0</v>
      </c>
      <c r="AE94" s="692">
        <v>0</v>
      </c>
      <c r="AF94" s="692">
        <v>0</v>
      </c>
      <c r="AG94" s="692">
        <v>0</v>
      </c>
      <c r="AH94" s="692">
        <v>0</v>
      </c>
      <c r="AI94" s="692">
        <v>0</v>
      </c>
      <c r="AJ94" s="692">
        <v>0</v>
      </c>
      <c r="AK94" s="692">
        <v>0</v>
      </c>
      <c r="AL94" s="692">
        <v>0</v>
      </c>
      <c r="AM94" s="692">
        <v>0</v>
      </c>
      <c r="AN94" s="692">
        <v>0</v>
      </c>
      <c r="AO94" s="692">
        <v>0</v>
      </c>
      <c r="AP94" s="746"/>
      <c r="AQ94" s="692">
        <v>0</v>
      </c>
      <c r="AR94" s="692">
        <v>0</v>
      </c>
      <c r="AS94" s="692">
        <v>2348.098</v>
      </c>
      <c r="AT94" s="692">
        <v>0</v>
      </c>
      <c r="AU94" s="692">
        <v>0</v>
      </c>
      <c r="AV94" s="692">
        <v>0</v>
      </c>
      <c r="AW94" s="692">
        <v>0</v>
      </c>
      <c r="AX94" s="692">
        <v>0</v>
      </c>
      <c r="AY94" s="692">
        <v>0</v>
      </c>
      <c r="AZ94" s="692">
        <v>0</v>
      </c>
      <c r="BA94" s="692">
        <v>0</v>
      </c>
      <c r="BB94" s="692">
        <v>0</v>
      </c>
      <c r="BC94" s="692">
        <v>0</v>
      </c>
      <c r="BD94" s="692">
        <v>0</v>
      </c>
      <c r="BE94" s="692">
        <v>0</v>
      </c>
      <c r="BF94" s="692">
        <v>0</v>
      </c>
      <c r="BG94" s="692">
        <v>0</v>
      </c>
      <c r="BH94" s="692">
        <v>0</v>
      </c>
      <c r="BI94" s="692">
        <v>0</v>
      </c>
      <c r="BJ94" s="692">
        <v>0</v>
      </c>
      <c r="BK94" s="692">
        <v>0</v>
      </c>
      <c r="BL94" s="692">
        <v>0</v>
      </c>
      <c r="BM94" s="692">
        <v>0</v>
      </c>
      <c r="BN94" s="692">
        <v>0</v>
      </c>
      <c r="BO94" s="692">
        <v>0</v>
      </c>
      <c r="BP94" s="692">
        <v>0</v>
      </c>
      <c r="BQ94" s="692">
        <v>0</v>
      </c>
      <c r="BR94" s="692">
        <v>0</v>
      </c>
      <c r="BS94" s="692">
        <v>0</v>
      </c>
      <c r="BT94" s="692">
        <v>0</v>
      </c>
    </row>
    <row r="95" spans="2:73">
      <c r="B95" s="691" t="s">
        <v>807</v>
      </c>
      <c r="C95" s="691" t="s">
        <v>786</v>
      </c>
      <c r="D95" s="691" t="s">
        <v>800</v>
      </c>
      <c r="E95" s="691" t="s">
        <v>684</v>
      </c>
      <c r="F95" s="691" t="s">
        <v>29</v>
      </c>
      <c r="G95" s="691" t="s">
        <v>791</v>
      </c>
      <c r="H95" s="691">
        <v>2009</v>
      </c>
      <c r="I95" s="607" t="s">
        <v>574</v>
      </c>
      <c r="J95" s="607" t="s">
        <v>583</v>
      </c>
      <c r="K95" s="746"/>
      <c r="L95" s="692">
        <v>0</v>
      </c>
      <c r="M95" s="692">
        <v>0</v>
      </c>
      <c r="N95" s="692">
        <v>344.61399999999998</v>
      </c>
      <c r="O95" s="692">
        <v>0</v>
      </c>
      <c r="P95" s="692">
        <v>0</v>
      </c>
      <c r="Q95" s="692">
        <v>0</v>
      </c>
      <c r="R95" s="692">
        <v>0</v>
      </c>
      <c r="S95" s="692">
        <v>0</v>
      </c>
      <c r="T95" s="692">
        <v>0</v>
      </c>
      <c r="U95" s="692">
        <v>0</v>
      </c>
      <c r="V95" s="692">
        <v>0</v>
      </c>
      <c r="W95" s="692">
        <v>0</v>
      </c>
      <c r="X95" s="692">
        <v>0</v>
      </c>
      <c r="Y95" s="692">
        <v>0</v>
      </c>
      <c r="Z95" s="692">
        <v>0</v>
      </c>
      <c r="AA95" s="692">
        <v>0</v>
      </c>
      <c r="AB95" s="692">
        <v>0</v>
      </c>
      <c r="AC95" s="692">
        <v>0</v>
      </c>
      <c r="AD95" s="692">
        <v>0</v>
      </c>
      <c r="AE95" s="692">
        <v>0</v>
      </c>
      <c r="AF95" s="692">
        <v>0</v>
      </c>
      <c r="AG95" s="692">
        <v>0</v>
      </c>
      <c r="AH95" s="692">
        <v>0</v>
      </c>
      <c r="AI95" s="692">
        <v>0</v>
      </c>
      <c r="AJ95" s="692">
        <v>0</v>
      </c>
      <c r="AK95" s="692">
        <v>0</v>
      </c>
      <c r="AL95" s="692">
        <v>0</v>
      </c>
      <c r="AM95" s="692">
        <v>0</v>
      </c>
      <c r="AN95" s="692">
        <v>0</v>
      </c>
      <c r="AO95" s="692">
        <v>0</v>
      </c>
      <c r="AP95" s="746"/>
      <c r="AQ95" s="692">
        <v>0</v>
      </c>
      <c r="AR95" s="692">
        <v>0</v>
      </c>
      <c r="AS95" s="692">
        <v>1518.29</v>
      </c>
      <c r="AT95" s="692">
        <v>0</v>
      </c>
      <c r="AU95" s="692">
        <v>0</v>
      </c>
      <c r="AV95" s="692">
        <v>0</v>
      </c>
      <c r="AW95" s="692">
        <v>0</v>
      </c>
      <c r="AX95" s="692">
        <v>0</v>
      </c>
      <c r="AY95" s="692">
        <v>0</v>
      </c>
      <c r="AZ95" s="692">
        <v>0</v>
      </c>
      <c r="BA95" s="692">
        <v>0</v>
      </c>
      <c r="BB95" s="692">
        <v>0</v>
      </c>
      <c r="BC95" s="692">
        <v>0</v>
      </c>
      <c r="BD95" s="692">
        <v>0</v>
      </c>
      <c r="BE95" s="692">
        <v>0</v>
      </c>
      <c r="BF95" s="692">
        <v>0</v>
      </c>
      <c r="BG95" s="692">
        <v>0</v>
      </c>
      <c r="BH95" s="692">
        <v>0</v>
      </c>
      <c r="BI95" s="692">
        <v>0</v>
      </c>
      <c r="BJ95" s="692">
        <v>0</v>
      </c>
      <c r="BK95" s="692">
        <v>0</v>
      </c>
      <c r="BL95" s="692">
        <v>0</v>
      </c>
      <c r="BM95" s="692">
        <v>0</v>
      </c>
      <c r="BN95" s="692">
        <v>0</v>
      </c>
      <c r="BO95" s="692">
        <v>0</v>
      </c>
      <c r="BP95" s="692">
        <v>0</v>
      </c>
      <c r="BQ95" s="692">
        <v>0</v>
      </c>
      <c r="BR95" s="692">
        <v>0</v>
      </c>
      <c r="BS95" s="692">
        <v>0</v>
      </c>
      <c r="BT95" s="692">
        <v>0</v>
      </c>
    </row>
    <row r="96" spans="2:73" ht="15.75">
      <c r="B96" s="691" t="s">
        <v>807</v>
      </c>
      <c r="C96" s="691" t="s">
        <v>786</v>
      </c>
      <c r="D96" s="691" t="s">
        <v>800</v>
      </c>
      <c r="E96" s="691" t="s">
        <v>684</v>
      </c>
      <c r="F96" s="691" t="s">
        <v>29</v>
      </c>
      <c r="G96" s="691" t="s">
        <v>791</v>
      </c>
      <c r="H96" s="691">
        <v>2010</v>
      </c>
      <c r="I96" s="607" t="s">
        <v>574</v>
      </c>
      <c r="J96" s="607" t="s">
        <v>583</v>
      </c>
      <c r="K96" s="746"/>
      <c r="L96" s="692">
        <v>0</v>
      </c>
      <c r="M96" s="692">
        <v>0</v>
      </c>
      <c r="N96" s="692">
        <v>160.2567</v>
      </c>
      <c r="O96" s="692">
        <v>0</v>
      </c>
      <c r="P96" s="692">
        <v>0</v>
      </c>
      <c r="Q96" s="692">
        <v>0</v>
      </c>
      <c r="R96" s="692">
        <v>0</v>
      </c>
      <c r="S96" s="692">
        <v>0</v>
      </c>
      <c r="T96" s="692">
        <v>0</v>
      </c>
      <c r="U96" s="692">
        <v>0</v>
      </c>
      <c r="V96" s="692">
        <v>0</v>
      </c>
      <c r="W96" s="692">
        <v>0</v>
      </c>
      <c r="X96" s="692">
        <v>0</v>
      </c>
      <c r="Y96" s="692">
        <v>0</v>
      </c>
      <c r="Z96" s="692">
        <v>0</v>
      </c>
      <c r="AA96" s="692">
        <v>0</v>
      </c>
      <c r="AB96" s="692">
        <v>0</v>
      </c>
      <c r="AC96" s="692">
        <v>0</v>
      </c>
      <c r="AD96" s="692">
        <v>0</v>
      </c>
      <c r="AE96" s="692">
        <v>0</v>
      </c>
      <c r="AF96" s="692">
        <v>0</v>
      </c>
      <c r="AG96" s="692">
        <v>0</v>
      </c>
      <c r="AH96" s="692">
        <v>0</v>
      </c>
      <c r="AI96" s="692">
        <v>0</v>
      </c>
      <c r="AJ96" s="692">
        <v>0</v>
      </c>
      <c r="AK96" s="692">
        <v>0</v>
      </c>
      <c r="AL96" s="692">
        <v>0</v>
      </c>
      <c r="AM96" s="692">
        <v>0</v>
      </c>
      <c r="AN96" s="692">
        <v>0</v>
      </c>
      <c r="AO96" s="692">
        <v>0</v>
      </c>
      <c r="AP96" s="746"/>
      <c r="AQ96" s="692">
        <v>0</v>
      </c>
      <c r="AR96" s="692">
        <v>0</v>
      </c>
      <c r="AS96" s="692">
        <v>706.81290000000001</v>
      </c>
      <c r="AT96" s="692">
        <v>0</v>
      </c>
      <c r="AU96" s="692">
        <v>0</v>
      </c>
      <c r="AV96" s="692">
        <v>0</v>
      </c>
      <c r="AW96" s="692">
        <v>0</v>
      </c>
      <c r="AX96" s="692">
        <v>0</v>
      </c>
      <c r="AY96" s="692">
        <v>0</v>
      </c>
      <c r="AZ96" s="692">
        <v>0</v>
      </c>
      <c r="BA96" s="692">
        <v>0</v>
      </c>
      <c r="BB96" s="692">
        <v>0</v>
      </c>
      <c r="BC96" s="692">
        <v>0</v>
      </c>
      <c r="BD96" s="692">
        <v>0</v>
      </c>
      <c r="BE96" s="692">
        <v>0</v>
      </c>
      <c r="BF96" s="692">
        <v>0</v>
      </c>
      <c r="BG96" s="692">
        <v>0</v>
      </c>
      <c r="BH96" s="692">
        <v>0</v>
      </c>
      <c r="BI96" s="692">
        <v>0</v>
      </c>
      <c r="BJ96" s="692">
        <v>0</v>
      </c>
      <c r="BK96" s="692">
        <v>0</v>
      </c>
      <c r="BL96" s="692">
        <v>0</v>
      </c>
      <c r="BM96" s="692">
        <v>0</v>
      </c>
      <c r="BN96" s="692">
        <v>0</v>
      </c>
      <c r="BO96" s="692">
        <v>0</v>
      </c>
      <c r="BP96" s="692">
        <v>0</v>
      </c>
      <c r="BQ96" s="692">
        <v>0</v>
      </c>
      <c r="BR96" s="692">
        <v>0</v>
      </c>
      <c r="BS96" s="692">
        <v>0</v>
      </c>
      <c r="BT96" s="692">
        <v>0</v>
      </c>
      <c r="BU96" s="163"/>
    </row>
    <row r="97" spans="2:73" ht="15.75">
      <c r="B97" s="691" t="s">
        <v>807</v>
      </c>
      <c r="C97" s="691" t="s">
        <v>792</v>
      </c>
      <c r="D97" s="691" t="s">
        <v>799</v>
      </c>
      <c r="E97" s="691" t="s">
        <v>684</v>
      </c>
      <c r="F97" s="691" t="s">
        <v>792</v>
      </c>
      <c r="G97" s="691" t="s">
        <v>791</v>
      </c>
      <c r="H97" s="691">
        <v>2013</v>
      </c>
      <c r="I97" s="607" t="s">
        <v>574</v>
      </c>
      <c r="J97" s="607" t="s">
        <v>590</v>
      </c>
      <c r="K97" s="746"/>
      <c r="L97" s="692">
        <v>0</v>
      </c>
      <c r="M97" s="692">
        <v>0</v>
      </c>
      <c r="N97" s="692">
        <v>85.5595</v>
      </c>
      <c r="O97" s="692">
        <v>0</v>
      </c>
      <c r="P97" s="692">
        <v>0</v>
      </c>
      <c r="Q97" s="692">
        <v>0</v>
      </c>
      <c r="R97" s="692">
        <v>0</v>
      </c>
      <c r="S97" s="692">
        <v>0</v>
      </c>
      <c r="T97" s="692">
        <v>0</v>
      </c>
      <c r="U97" s="692">
        <v>0</v>
      </c>
      <c r="V97" s="692">
        <v>0</v>
      </c>
      <c r="W97" s="692">
        <v>0</v>
      </c>
      <c r="X97" s="692">
        <v>0</v>
      </c>
      <c r="Y97" s="692">
        <v>0</v>
      </c>
      <c r="Z97" s="692">
        <v>0</v>
      </c>
      <c r="AA97" s="692">
        <v>0</v>
      </c>
      <c r="AB97" s="692">
        <v>0</v>
      </c>
      <c r="AC97" s="692">
        <v>0</v>
      </c>
      <c r="AD97" s="692">
        <v>0</v>
      </c>
      <c r="AE97" s="692">
        <v>0</v>
      </c>
      <c r="AF97" s="692">
        <v>0</v>
      </c>
      <c r="AG97" s="692">
        <v>0</v>
      </c>
      <c r="AH97" s="692">
        <v>0</v>
      </c>
      <c r="AI97" s="692">
        <v>0</v>
      </c>
      <c r="AJ97" s="692">
        <v>0</v>
      </c>
      <c r="AK97" s="692">
        <v>0</v>
      </c>
      <c r="AL97" s="692">
        <v>0</v>
      </c>
      <c r="AM97" s="692">
        <v>0</v>
      </c>
      <c r="AN97" s="692">
        <v>0</v>
      </c>
      <c r="AO97" s="692">
        <v>0</v>
      </c>
      <c r="AP97" s="746"/>
      <c r="AQ97" s="692">
        <v>0</v>
      </c>
      <c r="AR97" s="692">
        <v>0</v>
      </c>
      <c r="AS97" s="692">
        <v>3311.5250000000001</v>
      </c>
      <c r="AT97" s="692">
        <v>0</v>
      </c>
      <c r="AU97" s="692">
        <v>0</v>
      </c>
      <c r="AV97" s="692">
        <v>0</v>
      </c>
      <c r="AW97" s="692">
        <v>0</v>
      </c>
      <c r="AX97" s="692">
        <v>0</v>
      </c>
      <c r="AY97" s="692">
        <v>0</v>
      </c>
      <c r="AZ97" s="692">
        <v>0</v>
      </c>
      <c r="BA97" s="692">
        <v>0</v>
      </c>
      <c r="BB97" s="692">
        <v>0</v>
      </c>
      <c r="BC97" s="692">
        <v>0</v>
      </c>
      <c r="BD97" s="692">
        <v>0</v>
      </c>
      <c r="BE97" s="692">
        <v>0</v>
      </c>
      <c r="BF97" s="692">
        <v>0</v>
      </c>
      <c r="BG97" s="692">
        <v>0</v>
      </c>
      <c r="BH97" s="692">
        <v>0</v>
      </c>
      <c r="BI97" s="692">
        <v>0</v>
      </c>
      <c r="BJ97" s="692">
        <v>0</v>
      </c>
      <c r="BK97" s="692">
        <v>0</v>
      </c>
      <c r="BL97" s="692">
        <v>0</v>
      </c>
      <c r="BM97" s="692">
        <v>0</v>
      </c>
      <c r="BN97" s="692">
        <v>0</v>
      </c>
      <c r="BO97" s="692">
        <v>0</v>
      </c>
      <c r="BP97" s="692">
        <v>0</v>
      </c>
      <c r="BQ97" s="692">
        <v>0</v>
      </c>
      <c r="BR97" s="692">
        <v>0</v>
      </c>
      <c r="BS97" s="692">
        <v>0</v>
      </c>
      <c r="BT97" s="692">
        <v>0</v>
      </c>
      <c r="BU97" s="163"/>
    </row>
    <row r="98" spans="2:73" ht="15.75">
      <c r="B98" s="691" t="s">
        <v>208</v>
      </c>
      <c r="C98" s="691" t="s">
        <v>786</v>
      </c>
      <c r="D98" s="691" t="s">
        <v>1</v>
      </c>
      <c r="E98" s="691" t="s">
        <v>684</v>
      </c>
      <c r="F98" s="691" t="s">
        <v>29</v>
      </c>
      <c r="G98" s="691" t="s">
        <v>787</v>
      </c>
      <c r="H98" s="691">
        <v>2013</v>
      </c>
      <c r="I98" s="607" t="s">
        <v>574</v>
      </c>
      <c r="J98" s="607" t="s">
        <v>590</v>
      </c>
      <c r="K98" s="746"/>
      <c r="L98" s="692">
        <v>0</v>
      </c>
      <c r="M98" s="692">
        <v>0</v>
      </c>
      <c r="N98" s="692">
        <v>1.2021557856285609E-2</v>
      </c>
      <c r="O98" s="692">
        <v>1.2021557856285609E-2</v>
      </c>
      <c r="P98" s="692">
        <v>1.2021557856285609E-2</v>
      </c>
      <c r="Q98" s="692">
        <v>1.2021557856285609E-2</v>
      </c>
      <c r="R98" s="692">
        <v>6.6787396237382593E-3</v>
      </c>
      <c r="S98" s="692">
        <v>0</v>
      </c>
      <c r="T98" s="692">
        <v>0</v>
      </c>
      <c r="U98" s="692">
        <v>0</v>
      </c>
      <c r="V98" s="692">
        <v>0</v>
      </c>
      <c r="W98" s="692">
        <v>0</v>
      </c>
      <c r="X98" s="692">
        <v>0</v>
      </c>
      <c r="Y98" s="692">
        <v>0</v>
      </c>
      <c r="Z98" s="692">
        <v>0</v>
      </c>
      <c r="AA98" s="692">
        <v>0</v>
      </c>
      <c r="AB98" s="692">
        <v>0</v>
      </c>
      <c r="AC98" s="692">
        <v>0</v>
      </c>
      <c r="AD98" s="692">
        <v>0</v>
      </c>
      <c r="AE98" s="692">
        <v>0</v>
      </c>
      <c r="AF98" s="692">
        <v>0</v>
      </c>
      <c r="AG98" s="692">
        <v>0</v>
      </c>
      <c r="AH98" s="692">
        <v>0</v>
      </c>
      <c r="AI98" s="692">
        <v>0</v>
      </c>
      <c r="AJ98" s="692">
        <v>0</v>
      </c>
      <c r="AK98" s="692">
        <v>0</v>
      </c>
      <c r="AL98" s="692">
        <v>0</v>
      </c>
      <c r="AM98" s="692">
        <v>0</v>
      </c>
      <c r="AN98" s="692">
        <v>0</v>
      </c>
      <c r="AO98" s="692">
        <v>0</v>
      </c>
      <c r="AP98" s="746"/>
      <c r="AQ98" s="692">
        <v>0</v>
      </c>
      <c r="AR98" s="692">
        <v>0</v>
      </c>
      <c r="AS98" s="692">
        <v>84.128289545729729</v>
      </c>
      <c r="AT98" s="692">
        <v>84.128289545729729</v>
      </c>
      <c r="AU98" s="692">
        <v>84.128289545729729</v>
      </c>
      <c r="AV98" s="692">
        <v>84.128289545729729</v>
      </c>
      <c r="AW98" s="692">
        <v>45.443247821864595</v>
      </c>
      <c r="AX98" s="692">
        <v>0</v>
      </c>
      <c r="AY98" s="692">
        <v>0</v>
      </c>
      <c r="AZ98" s="692">
        <v>0</v>
      </c>
      <c r="BA98" s="692">
        <v>0</v>
      </c>
      <c r="BB98" s="692">
        <v>0</v>
      </c>
      <c r="BC98" s="692">
        <v>0</v>
      </c>
      <c r="BD98" s="692">
        <v>0</v>
      </c>
      <c r="BE98" s="692">
        <v>0</v>
      </c>
      <c r="BF98" s="692">
        <v>0</v>
      </c>
      <c r="BG98" s="692">
        <v>0</v>
      </c>
      <c r="BH98" s="692">
        <v>0</v>
      </c>
      <c r="BI98" s="692">
        <v>0</v>
      </c>
      <c r="BJ98" s="692">
        <v>0</v>
      </c>
      <c r="BK98" s="692">
        <v>0</v>
      </c>
      <c r="BL98" s="692">
        <v>0</v>
      </c>
      <c r="BM98" s="692">
        <v>0</v>
      </c>
      <c r="BN98" s="692">
        <v>0</v>
      </c>
      <c r="BO98" s="692">
        <v>0</v>
      </c>
      <c r="BP98" s="692">
        <v>0</v>
      </c>
      <c r="BQ98" s="692">
        <v>0</v>
      </c>
      <c r="BR98" s="692">
        <v>0</v>
      </c>
      <c r="BS98" s="692">
        <v>0</v>
      </c>
      <c r="BT98" s="692">
        <v>0</v>
      </c>
      <c r="BU98" s="163"/>
    </row>
    <row r="99" spans="2:73">
      <c r="B99" s="691" t="s">
        <v>208</v>
      </c>
      <c r="C99" s="691" t="s">
        <v>786</v>
      </c>
      <c r="D99" s="691" t="s">
        <v>805</v>
      </c>
      <c r="E99" s="691" t="s">
        <v>684</v>
      </c>
      <c r="F99" s="691" t="s">
        <v>29</v>
      </c>
      <c r="G99" s="691" t="s">
        <v>787</v>
      </c>
      <c r="H99" s="691">
        <v>2012</v>
      </c>
      <c r="I99" s="607" t="s">
        <v>574</v>
      </c>
      <c r="J99" s="607" t="s">
        <v>583</v>
      </c>
      <c r="K99" s="746"/>
      <c r="L99" s="692">
        <v>0</v>
      </c>
      <c r="M99" s="692">
        <v>5.6159582539091833E-2</v>
      </c>
      <c r="N99" s="692">
        <v>5.6159582539091833E-2</v>
      </c>
      <c r="O99" s="692">
        <v>5.6159582539091833E-2</v>
      </c>
      <c r="P99" s="692">
        <v>5.6159582539091833E-2</v>
      </c>
      <c r="Q99" s="692">
        <v>5.6159582539091833E-2</v>
      </c>
      <c r="R99" s="692">
        <v>5.6159582539091833E-2</v>
      </c>
      <c r="S99" s="692">
        <v>5.6159582539091833E-2</v>
      </c>
      <c r="T99" s="692">
        <v>5.6159582539091833E-2</v>
      </c>
      <c r="U99" s="692">
        <v>5.6159582539091833E-2</v>
      </c>
      <c r="V99" s="692">
        <v>5.6159582539091833E-2</v>
      </c>
      <c r="W99" s="692">
        <v>5.6159582539091833E-2</v>
      </c>
      <c r="X99" s="692">
        <v>5.6159582539091833E-2</v>
      </c>
      <c r="Y99" s="692">
        <v>5.6159582539091833E-2</v>
      </c>
      <c r="Z99" s="692">
        <v>5.6159582539091833E-2</v>
      </c>
      <c r="AA99" s="692">
        <v>5.6159582539091833E-2</v>
      </c>
      <c r="AB99" s="692">
        <v>5.6159582539091833E-2</v>
      </c>
      <c r="AC99" s="692">
        <v>5.6159582539091833E-2</v>
      </c>
      <c r="AD99" s="692">
        <v>5.6159582539091833E-2</v>
      </c>
      <c r="AE99" s="692">
        <v>5.6159582539091833E-2</v>
      </c>
      <c r="AF99" s="692">
        <v>4.8270041404871462E-2</v>
      </c>
      <c r="AG99" s="692">
        <v>0</v>
      </c>
      <c r="AH99" s="692">
        <v>0</v>
      </c>
      <c r="AI99" s="692">
        <v>0</v>
      </c>
      <c r="AJ99" s="692">
        <v>0</v>
      </c>
      <c r="AK99" s="692">
        <v>0</v>
      </c>
      <c r="AL99" s="692">
        <v>0</v>
      </c>
      <c r="AM99" s="692">
        <v>0</v>
      </c>
      <c r="AN99" s="692">
        <v>0</v>
      </c>
      <c r="AO99" s="692">
        <v>0</v>
      </c>
      <c r="AP99" s="746"/>
      <c r="AQ99" s="692">
        <v>0</v>
      </c>
      <c r="AR99" s="692">
        <v>114.17982627388849</v>
      </c>
      <c r="AS99" s="692">
        <v>114.17982627388849</v>
      </c>
      <c r="AT99" s="692">
        <v>114.17982627388849</v>
      </c>
      <c r="AU99" s="692">
        <v>114.17982627388849</v>
      </c>
      <c r="AV99" s="692">
        <v>114.17982627388849</v>
      </c>
      <c r="AW99" s="692">
        <v>114.17982627388849</v>
      </c>
      <c r="AX99" s="692">
        <v>114.17982627388849</v>
      </c>
      <c r="AY99" s="692">
        <v>114.17982627388849</v>
      </c>
      <c r="AZ99" s="692">
        <v>114.17982627388849</v>
      </c>
      <c r="BA99" s="692">
        <v>114.17982627388849</v>
      </c>
      <c r="BB99" s="692">
        <v>114.17982627388849</v>
      </c>
      <c r="BC99" s="692">
        <v>114.17982627388849</v>
      </c>
      <c r="BD99" s="692">
        <v>114.17982627388849</v>
      </c>
      <c r="BE99" s="692">
        <v>114.17982627388849</v>
      </c>
      <c r="BF99" s="692">
        <v>114.17982627388849</v>
      </c>
      <c r="BG99" s="692">
        <v>114.17982627388849</v>
      </c>
      <c r="BH99" s="692">
        <v>114.17982627388849</v>
      </c>
      <c r="BI99" s="692">
        <v>114.17982627388849</v>
      </c>
      <c r="BJ99" s="692">
        <v>106.27195766228897</v>
      </c>
      <c r="BK99" s="692">
        <v>0</v>
      </c>
      <c r="BL99" s="692">
        <v>0</v>
      </c>
      <c r="BM99" s="692">
        <v>0</v>
      </c>
      <c r="BN99" s="692">
        <v>0</v>
      </c>
      <c r="BO99" s="692">
        <v>0</v>
      </c>
      <c r="BP99" s="692">
        <v>0</v>
      </c>
      <c r="BQ99" s="692">
        <v>0</v>
      </c>
      <c r="BR99" s="692">
        <v>0</v>
      </c>
      <c r="BS99" s="692">
        <v>0</v>
      </c>
      <c r="BT99" s="692">
        <v>0</v>
      </c>
    </row>
    <row r="100" spans="2:73" ht="15.75">
      <c r="B100" s="747" t="s">
        <v>208</v>
      </c>
      <c r="C100" s="747" t="s">
        <v>788</v>
      </c>
      <c r="D100" s="747" t="s">
        <v>21</v>
      </c>
      <c r="E100" s="747" t="s">
        <v>684</v>
      </c>
      <c r="F100" s="747" t="s">
        <v>808</v>
      </c>
      <c r="G100" s="747" t="s">
        <v>787</v>
      </c>
      <c r="H100" s="747">
        <v>2013</v>
      </c>
      <c r="I100" s="748" t="s">
        <v>575</v>
      </c>
      <c r="J100" s="748" t="s">
        <v>583</v>
      </c>
      <c r="K100" s="749"/>
      <c r="L100" s="750">
        <v>0</v>
      </c>
      <c r="M100" s="750">
        <v>0</v>
      </c>
      <c r="N100" s="750">
        <v>3.2490042629999998</v>
      </c>
      <c r="O100" s="750">
        <v>3.2490042629999998</v>
      </c>
      <c r="P100" s="750">
        <v>3.2490042629999998</v>
      </c>
      <c r="Q100" s="750">
        <v>1.3192833209999999</v>
      </c>
      <c r="R100" s="750">
        <v>0.350578785</v>
      </c>
      <c r="S100" s="750">
        <v>0.350578785</v>
      </c>
      <c r="T100" s="750">
        <v>0.350578785</v>
      </c>
      <c r="U100" s="750">
        <v>0.350578785</v>
      </c>
      <c r="V100" s="750">
        <v>0.350578785</v>
      </c>
      <c r="W100" s="750">
        <v>0.350578785</v>
      </c>
      <c r="X100" s="750">
        <v>0.350578785</v>
      </c>
      <c r="Y100" s="750">
        <v>0.350578785</v>
      </c>
      <c r="Z100" s="750">
        <v>0</v>
      </c>
      <c r="AA100" s="750">
        <v>0</v>
      </c>
      <c r="AB100" s="750">
        <v>0</v>
      </c>
      <c r="AC100" s="750">
        <v>0</v>
      </c>
      <c r="AD100" s="750">
        <v>0</v>
      </c>
      <c r="AE100" s="750">
        <v>0</v>
      </c>
      <c r="AF100" s="750">
        <v>0</v>
      </c>
      <c r="AG100" s="750">
        <v>0</v>
      </c>
      <c r="AH100" s="750">
        <v>0</v>
      </c>
      <c r="AI100" s="750">
        <v>0</v>
      </c>
      <c r="AJ100" s="750">
        <v>0</v>
      </c>
      <c r="AK100" s="750">
        <v>0</v>
      </c>
      <c r="AL100" s="750">
        <v>0</v>
      </c>
      <c r="AM100" s="750">
        <v>0</v>
      </c>
      <c r="AN100" s="750">
        <v>0</v>
      </c>
      <c r="AO100" s="750">
        <v>0</v>
      </c>
      <c r="AP100" s="749"/>
      <c r="AQ100" s="750">
        <v>0</v>
      </c>
      <c r="AR100" s="750">
        <v>0</v>
      </c>
      <c r="AS100" s="750">
        <v>14282.023370000001</v>
      </c>
      <c r="AT100" s="750">
        <v>14282.023370000001</v>
      </c>
      <c r="AU100" s="750">
        <v>14282.023370000001</v>
      </c>
      <c r="AV100" s="750">
        <v>4804.8812770000004</v>
      </c>
      <c r="AW100" s="750">
        <v>1233.60194</v>
      </c>
      <c r="AX100" s="750">
        <v>1233.60194</v>
      </c>
      <c r="AY100" s="750">
        <v>1233.60194</v>
      </c>
      <c r="AZ100" s="750">
        <v>1233.60194</v>
      </c>
      <c r="BA100" s="750">
        <v>1233.60194</v>
      </c>
      <c r="BB100" s="750">
        <v>1233.60194</v>
      </c>
      <c r="BC100" s="750">
        <v>1233.60194</v>
      </c>
      <c r="BD100" s="750">
        <v>1233.60194</v>
      </c>
      <c r="BE100" s="750">
        <v>0</v>
      </c>
      <c r="BF100" s="750">
        <v>0</v>
      </c>
      <c r="BG100" s="750">
        <v>0</v>
      </c>
      <c r="BH100" s="750">
        <v>0</v>
      </c>
      <c r="BI100" s="750">
        <v>0</v>
      </c>
      <c r="BJ100" s="750">
        <v>0</v>
      </c>
      <c r="BK100" s="750">
        <v>0</v>
      </c>
      <c r="BL100" s="750">
        <v>0</v>
      </c>
      <c r="BM100" s="750">
        <v>0</v>
      </c>
      <c r="BN100" s="750">
        <v>0</v>
      </c>
      <c r="BO100" s="750">
        <v>0</v>
      </c>
      <c r="BP100" s="750">
        <v>0</v>
      </c>
      <c r="BQ100" s="750">
        <v>0</v>
      </c>
      <c r="BR100" s="750">
        <v>0</v>
      </c>
      <c r="BS100" s="750">
        <v>0</v>
      </c>
      <c r="BT100" s="750">
        <v>0</v>
      </c>
      <c r="BU100" s="163"/>
    </row>
    <row r="101" spans="2:73" ht="15.75">
      <c r="B101" s="747" t="s">
        <v>208</v>
      </c>
      <c r="C101" s="747" t="s">
        <v>788</v>
      </c>
      <c r="D101" s="747" t="s">
        <v>21</v>
      </c>
      <c r="E101" s="747" t="s">
        <v>684</v>
      </c>
      <c r="F101" s="747" t="s">
        <v>808</v>
      </c>
      <c r="G101" s="747" t="s">
        <v>787</v>
      </c>
      <c r="H101" s="747">
        <v>2014</v>
      </c>
      <c r="I101" s="748" t="s">
        <v>575</v>
      </c>
      <c r="J101" s="748" t="s">
        <v>590</v>
      </c>
      <c r="K101" s="749"/>
      <c r="L101" s="750">
        <v>0</v>
      </c>
      <c r="M101" s="750">
        <v>0</v>
      </c>
      <c r="N101" s="750">
        <v>0</v>
      </c>
      <c r="O101" s="750">
        <v>53.489462340000003</v>
      </c>
      <c r="P101" s="750">
        <v>53.489462340000003</v>
      </c>
      <c r="Q101" s="750">
        <v>51.902687800000002</v>
      </c>
      <c r="R101" s="750">
        <v>43.954362340000003</v>
      </c>
      <c r="S101" s="750">
        <v>43.954362340000003</v>
      </c>
      <c r="T101" s="750">
        <v>43.954362340000003</v>
      </c>
      <c r="U101" s="750">
        <v>43.954362340000003</v>
      </c>
      <c r="V101" s="750">
        <v>43.954362340000003</v>
      </c>
      <c r="W101" s="750">
        <v>43.954362340000003</v>
      </c>
      <c r="X101" s="750">
        <v>43.954362340000003</v>
      </c>
      <c r="Y101" s="750">
        <v>43.514318009999997</v>
      </c>
      <c r="Z101" s="750">
        <v>13.17894941</v>
      </c>
      <c r="AA101" s="750">
        <v>0</v>
      </c>
      <c r="AB101" s="750">
        <v>0</v>
      </c>
      <c r="AC101" s="750">
        <v>0</v>
      </c>
      <c r="AD101" s="750">
        <v>0</v>
      </c>
      <c r="AE101" s="750">
        <v>0</v>
      </c>
      <c r="AF101" s="750">
        <v>0</v>
      </c>
      <c r="AG101" s="750">
        <v>0</v>
      </c>
      <c r="AH101" s="750">
        <v>0</v>
      </c>
      <c r="AI101" s="750">
        <v>0</v>
      </c>
      <c r="AJ101" s="750">
        <v>0</v>
      </c>
      <c r="AK101" s="750">
        <v>0</v>
      </c>
      <c r="AL101" s="750">
        <v>0</v>
      </c>
      <c r="AM101" s="750">
        <v>0</v>
      </c>
      <c r="AN101" s="750">
        <v>0</v>
      </c>
      <c r="AO101" s="750">
        <v>0</v>
      </c>
      <c r="AP101" s="749"/>
      <c r="AQ101" s="750">
        <v>0</v>
      </c>
      <c r="AR101" s="750">
        <v>0</v>
      </c>
      <c r="AS101" s="750">
        <v>0</v>
      </c>
      <c r="AT101" s="750">
        <v>212175.3026</v>
      </c>
      <c r="AU101" s="750">
        <v>212175.3026</v>
      </c>
      <c r="AV101" s="750">
        <v>205804.38500000001</v>
      </c>
      <c r="AW101" s="750">
        <v>175971.0313</v>
      </c>
      <c r="AX101" s="750">
        <v>175971.0313</v>
      </c>
      <c r="AY101" s="750">
        <v>175971.0313</v>
      </c>
      <c r="AZ101" s="750">
        <v>175971.0313</v>
      </c>
      <c r="BA101" s="750">
        <v>175971.0313</v>
      </c>
      <c r="BB101" s="750">
        <v>175971.0313</v>
      </c>
      <c r="BC101" s="750">
        <v>175971.0313</v>
      </c>
      <c r="BD101" s="750">
        <v>171913.3683</v>
      </c>
      <c r="BE101" s="750">
        <v>45957.890650000001</v>
      </c>
      <c r="BF101" s="750">
        <v>0</v>
      </c>
      <c r="BG101" s="750">
        <v>0</v>
      </c>
      <c r="BH101" s="750">
        <v>0</v>
      </c>
      <c r="BI101" s="750">
        <v>0</v>
      </c>
      <c r="BJ101" s="750">
        <v>0</v>
      </c>
      <c r="BK101" s="750">
        <v>0</v>
      </c>
      <c r="BL101" s="750">
        <v>0</v>
      </c>
      <c r="BM101" s="750">
        <v>0</v>
      </c>
      <c r="BN101" s="750">
        <v>0</v>
      </c>
      <c r="BO101" s="750">
        <v>0</v>
      </c>
      <c r="BP101" s="750">
        <v>0</v>
      </c>
      <c r="BQ101" s="750">
        <v>0</v>
      </c>
      <c r="BR101" s="750">
        <v>0</v>
      </c>
      <c r="BS101" s="750">
        <v>0</v>
      </c>
      <c r="BT101" s="750">
        <v>0</v>
      </c>
      <c r="BU101" s="163"/>
    </row>
    <row r="102" spans="2:73" ht="15.75">
      <c r="B102" s="747" t="s">
        <v>208</v>
      </c>
      <c r="C102" s="747" t="s">
        <v>788</v>
      </c>
      <c r="D102" s="747" t="s">
        <v>20</v>
      </c>
      <c r="E102" s="747" t="s">
        <v>684</v>
      </c>
      <c r="F102" s="747" t="s">
        <v>808</v>
      </c>
      <c r="G102" s="747" t="s">
        <v>787</v>
      </c>
      <c r="H102" s="747">
        <v>2011</v>
      </c>
      <c r="I102" s="748" t="s">
        <v>575</v>
      </c>
      <c r="J102" s="748" t="s">
        <v>583</v>
      </c>
      <c r="K102" s="749"/>
      <c r="L102" s="750">
        <v>0.74032567599999999</v>
      </c>
      <c r="M102" s="750">
        <v>0.74032567599999999</v>
      </c>
      <c r="N102" s="750">
        <v>0.74032567599999999</v>
      </c>
      <c r="O102" s="750">
        <v>0.74032567599999999</v>
      </c>
      <c r="P102" s="750">
        <v>0</v>
      </c>
      <c r="Q102" s="750">
        <v>0</v>
      </c>
      <c r="R102" s="750">
        <v>0</v>
      </c>
      <c r="S102" s="750">
        <v>0</v>
      </c>
      <c r="T102" s="750">
        <v>0</v>
      </c>
      <c r="U102" s="750">
        <v>0</v>
      </c>
      <c r="V102" s="750">
        <v>0</v>
      </c>
      <c r="W102" s="750">
        <v>0</v>
      </c>
      <c r="X102" s="750">
        <v>0</v>
      </c>
      <c r="Y102" s="750">
        <v>0</v>
      </c>
      <c r="Z102" s="750">
        <v>0</v>
      </c>
      <c r="AA102" s="750">
        <v>0</v>
      </c>
      <c r="AB102" s="750">
        <v>0</v>
      </c>
      <c r="AC102" s="750">
        <v>0</v>
      </c>
      <c r="AD102" s="750">
        <v>0</v>
      </c>
      <c r="AE102" s="750">
        <v>0</v>
      </c>
      <c r="AF102" s="750">
        <v>0</v>
      </c>
      <c r="AG102" s="750">
        <v>0</v>
      </c>
      <c r="AH102" s="750">
        <v>0</v>
      </c>
      <c r="AI102" s="750">
        <v>0</v>
      </c>
      <c r="AJ102" s="750">
        <v>0</v>
      </c>
      <c r="AK102" s="750">
        <v>0</v>
      </c>
      <c r="AL102" s="750">
        <v>0</v>
      </c>
      <c r="AM102" s="750">
        <v>0</v>
      </c>
      <c r="AN102" s="750">
        <v>0</v>
      </c>
      <c r="AO102" s="750">
        <v>0</v>
      </c>
      <c r="AP102" s="749"/>
      <c r="AQ102" s="750">
        <v>3666.1218570000001</v>
      </c>
      <c r="AR102" s="750">
        <v>3666.1218570000001</v>
      </c>
      <c r="AS102" s="750">
        <v>3666.1218570000001</v>
      </c>
      <c r="AT102" s="750">
        <v>3666.1218570000001</v>
      </c>
      <c r="AU102" s="750">
        <v>0</v>
      </c>
      <c r="AV102" s="750">
        <v>0</v>
      </c>
      <c r="AW102" s="750">
        <v>0</v>
      </c>
      <c r="AX102" s="750">
        <v>0</v>
      </c>
      <c r="AY102" s="750">
        <v>0</v>
      </c>
      <c r="AZ102" s="750">
        <v>0</v>
      </c>
      <c r="BA102" s="750">
        <v>0</v>
      </c>
      <c r="BB102" s="750">
        <v>0</v>
      </c>
      <c r="BC102" s="750">
        <v>0</v>
      </c>
      <c r="BD102" s="750">
        <v>0</v>
      </c>
      <c r="BE102" s="750">
        <v>0</v>
      </c>
      <c r="BF102" s="750">
        <v>0</v>
      </c>
      <c r="BG102" s="750">
        <v>0</v>
      </c>
      <c r="BH102" s="750">
        <v>0</v>
      </c>
      <c r="BI102" s="750">
        <v>0</v>
      </c>
      <c r="BJ102" s="750">
        <v>0</v>
      </c>
      <c r="BK102" s="750">
        <v>0</v>
      </c>
      <c r="BL102" s="750">
        <v>0</v>
      </c>
      <c r="BM102" s="750">
        <v>0</v>
      </c>
      <c r="BN102" s="750">
        <v>0</v>
      </c>
      <c r="BO102" s="750">
        <v>0</v>
      </c>
      <c r="BP102" s="750">
        <v>0</v>
      </c>
      <c r="BQ102" s="750">
        <v>0</v>
      </c>
      <c r="BR102" s="750">
        <v>0</v>
      </c>
      <c r="BS102" s="750">
        <v>0</v>
      </c>
      <c r="BT102" s="750">
        <v>0</v>
      </c>
      <c r="BU102" s="163"/>
    </row>
    <row r="103" spans="2:73" ht="15.75">
      <c r="B103" s="747" t="s">
        <v>208</v>
      </c>
      <c r="C103" s="747" t="s">
        <v>788</v>
      </c>
      <c r="D103" s="747" t="s">
        <v>20</v>
      </c>
      <c r="E103" s="747" t="s">
        <v>684</v>
      </c>
      <c r="F103" s="747" t="s">
        <v>808</v>
      </c>
      <c r="G103" s="747" t="s">
        <v>787</v>
      </c>
      <c r="H103" s="747">
        <v>2012</v>
      </c>
      <c r="I103" s="748" t="s">
        <v>575</v>
      </c>
      <c r="J103" s="748" t="s">
        <v>583</v>
      </c>
      <c r="K103" s="749"/>
      <c r="L103" s="750">
        <v>0</v>
      </c>
      <c r="M103" s="750">
        <v>1.0347976350000001</v>
      </c>
      <c r="N103" s="750">
        <v>1.0347976350000001</v>
      </c>
      <c r="O103" s="750">
        <v>1.0347976350000001</v>
      </c>
      <c r="P103" s="750">
        <v>1.0347976350000001</v>
      </c>
      <c r="Q103" s="750">
        <v>0</v>
      </c>
      <c r="R103" s="750">
        <v>0</v>
      </c>
      <c r="S103" s="750">
        <v>0</v>
      </c>
      <c r="T103" s="750">
        <v>0</v>
      </c>
      <c r="U103" s="750">
        <v>0</v>
      </c>
      <c r="V103" s="750">
        <v>0</v>
      </c>
      <c r="W103" s="750">
        <v>0</v>
      </c>
      <c r="X103" s="750">
        <v>0</v>
      </c>
      <c r="Y103" s="750">
        <v>0</v>
      </c>
      <c r="Z103" s="750">
        <v>0</v>
      </c>
      <c r="AA103" s="750">
        <v>0</v>
      </c>
      <c r="AB103" s="750">
        <v>0</v>
      </c>
      <c r="AC103" s="750">
        <v>0</v>
      </c>
      <c r="AD103" s="750">
        <v>0</v>
      </c>
      <c r="AE103" s="750">
        <v>0</v>
      </c>
      <c r="AF103" s="750">
        <v>0</v>
      </c>
      <c r="AG103" s="750">
        <v>0</v>
      </c>
      <c r="AH103" s="750">
        <v>0</v>
      </c>
      <c r="AI103" s="750">
        <v>0</v>
      </c>
      <c r="AJ103" s="750">
        <v>0</v>
      </c>
      <c r="AK103" s="750">
        <v>0</v>
      </c>
      <c r="AL103" s="750">
        <v>0</v>
      </c>
      <c r="AM103" s="750">
        <v>0</v>
      </c>
      <c r="AN103" s="750">
        <v>0</v>
      </c>
      <c r="AO103" s="750">
        <v>0</v>
      </c>
      <c r="AP103" s="749"/>
      <c r="AQ103" s="750">
        <v>0</v>
      </c>
      <c r="AR103" s="750">
        <v>5124.3585759999996</v>
      </c>
      <c r="AS103" s="750">
        <v>5124.3585759999996</v>
      </c>
      <c r="AT103" s="750">
        <v>5124.3585759999996</v>
      </c>
      <c r="AU103" s="750">
        <v>5124.3585759999996</v>
      </c>
      <c r="AV103" s="750">
        <v>0</v>
      </c>
      <c r="AW103" s="750">
        <v>0</v>
      </c>
      <c r="AX103" s="750">
        <v>0</v>
      </c>
      <c r="AY103" s="750">
        <v>0</v>
      </c>
      <c r="AZ103" s="750">
        <v>0</v>
      </c>
      <c r="BA103" s="750">
        <v>0</v>
      </c>
      <c r="BB103" s="750">
        <v>0</v>
      </c>
      <c r="BC103" s="750">
        <v>0</v>
      </c>
      <c r="BD103" s="750">
        <v>0</v>
      </c>
      <c r="BE103" s="750">
        <v>0</v>
      </c>
      <c r="BF103" s="750">
        <v>0</v>
      </c>
      <c r="BG103" s="750">
        <v>0</v>
      </c>
      <c r="BH103" s="750">
        <v>0</v>
      </c>
      <c r="BI103" s="750">
        <v>0</v>
      </c>
      <c r="BJ103" s="750">
        <v>0</v>
      </c>
      <c r="BK103" s="750">
        <v>0</v>
      </c>
      <c r="BL103" s="750">
        <v>0</v>
      </c>
      <c r="BM103" s="750">
        <v>0</v>
      </c>
      <c r="BN103" s="750">
        <v>0</v>
      </c>
      <c r="BO103" s="750">
        <v>0</v>
      </c>
      <c r="BP103" s="750">
        <v>0</v>
      </c>
      <c r="BQ103" s="750">
        <v>0</v>
      </c>
      <c r="BR103" s="750">
        <v>0</v>
      </c>
      <c r="BS103" s="750">
        <v>0</v>
      </c>
      <c r="BT103" s="750">
        <v>0</v>
      </c>
      <c r="BU103" s="163"/>
    </row>
    <row r="104" spans="2:73" ht="15.75">
      <c r="B104" s="747" t="s">
        <v>208</v>
      </c>
      <c r="C104" s="747" t="s">
        <v>788</v>
      </c>
      <c r="D104" s="747" t="s">
        <v>20</v>
      </c>
      <c r="E104" s="747" t="s">
        <v>684</v>
      </c>
      <c r="F104" s="747" t="s">
        <v>808</v>
      </c>
      <c r="G104" s="747" t="s">
        <v>787</v>
      </c>
      <c r="H104" s="747">
        <v>2012</v>
      </c>
      <c r="I104" s="748" t="s">
        <v>575</v>
      </c>
      <c r="J104" s="748" t="s">
        <v>583</v>
      </c>
      <c r="K104" s="749"/>
      <c r="L104" s="750">
        <v>0</v>
      </c>
      <c r="M104" s="750">
        <v>0.51739881799999998</v>
      </c>
      <c r="N104" s="750">
        <v>0.51739881799999998</v>
      </c>
      <c r="O104" s="750">
        <v>0.51739881799999998</v>
      </c>
      <c r="P104" s="750">
        <v>0.51739881799999998</v>
      </c>
      <c r="Q104" s="750">
        <v>0</v>
      </c>
      <c r="R104" s="750">
        <v>0</v>
      </c>
      <c r="S104" s="750">
        <v>0</v>
      </c>
      <c r="T104" s="750">
        <v>0</v>
      </c>
      <c r="U104" s="750">
        <v>0</v>
      </c>
      <c r="V104" s="750">
        <v>0</v>
      </c>
      <c r="W104" s="750">
        <v>0</v>
      </c>
      <c r="X104" s="750">
        <v>0</v>
      </c>
      <c r="Y104" s="750">
        <v>0</v>
      </c>
      <c r="Z104" s="750">
        <v>0</v>
      </c>
      <c r="AA104" s="750">
        <v>0</v>
      </c>
      <c r="AB104" s="750">
        <v>0</v>
      </c>
      <c r="AC104" s="750">
        <v>0</v>
      </c>
      <c r="AD104" s="750">
        <v>0</v>
      </c>
      <c r="AE104" s="750">
        <v>0</v>
      </c>
      <c r="AF104" s="750">
        <v>0</v>
      </c>
      <c r="AG104" s="750">
        <v>0</v>
      </c>
      <c r="AH104" s="750">
        <v>0</v>
      </c>
      <c r="AI104" s="750">
        <v>0</v>
      </c>
      <c r="AJ104" s="750">
        <v>0</v>
      </c>
      <c r="AK104" s="750">
        <v>0</v>
      </c>
      <c r="AL104" s="750">
        <v>0</v>
      </c>
      <c r="AM104" s="750">
        <v>0</v>
      </c>
      <c r="AN104" s="750">
        <v>0</v>
      </c>
      <c r="AO104" s="750">
        <v>0</v>
      </c>
      <c r="AP104" s="749"/>
      <c r="AQ104" s="750">
        <v>0</v>
      </c>
      <c r="AR104" s="750">
        <v>2562.1792879999998</v>
      </c>
      <c r="AS104" s="750">
        <v>2562.1792879999998</v>
      </c>
      <c r="AT104" s="750">
        <v>2562.1792879999998</v>
      </c>
      <c r="AU104" s="750">
        <v>2562.1792879999998</v>
      </c>
      <c r="AV104" s="750">
        <v>0</v>
      </c>
      <c r="AW104" s="750">
        <v>0</v>
      </c>
      <c r="AX104" s="750">
        <v>0</v>
      </c>
      <c r="AY104" s="750">
        <v>0</v>
      </c>
      <c r="AZ104" s="750">
        <v>0</v>
      </c>
      <c r="BA104" s="750">
        <v>0</v>
      </c>
      <c r="BB104" s="750">
        <v>0</v>
      </c>
      <c r="BC104" s="750">
        <v>0</v>
      </c>
      <c r="BD104" s="750">
        <v>0</v>
      </c>
      <c r="BE104" s="750">
        <v>0</v>
      </c>
      <c r="BF104" s="750">
        <v>0</v>
      </c>
      <c r="BG104" s="750">
        <v>0</v>
      </c>
      <c r="BH104" s="750">
        <v>0</v>
      </c>
      <c r="BI104" s="750">
        <v>0</v>
      </c>
      <c r="BJ104" s="750">
        <v>0</v>
      </c>
      <c r="BK104" s="750">
        <v>0</v>
      </c>
      <c r="BL104" s="750">
        <v>0</v>
      </c>
      <c r="BM104" s="750">
        <v>0</v>
      </c>
      <c r="BN104" s="750">
        <v>0</v>
      </c>
      <c r="BO104" s="750">
        <v>0</v>
      </c>
      <c r="BP104" s="750">
        <v>0</v>
      </c>
      <c r="BQ104" s="750">
        <v>0</v>
      </c>
      <c r="BR104" s="750">
        <v>0</v>
      </c>
      <c r="BS104" s="750">
        <v>0</v>
      </c>
      <c r="BT104" s="750">
        <v>0</v>
      </c>
      <c r="BU104" s="163"/>
    </row>
    <row r="105" spans="2:73" ht="15.75">
      <c r="B105" s="747" t="s">
        <v>208</v>
      </c>
      <c r="C105" s="747" t="s">
        <v>788</v>
      </c>
      <c r="D105" s="747" t="s">
        <v>20</v>
      </c>
      <c r="E105" s="747" t="s">
        <v>684</v>
      </c>
      <c r="F105" s="747" t="s">
        <v>808</v>
      </c>
      <c r="G105" s="747" t="s">
        <v>787</v>
      </c>
      <c r="H105" s="747">
        <v>2013</v>
      </c>
      <c r="I105" s="748" t="s">
        <v>575</v>
      </c>
      <c r="J105" s="748" t="s">
        <v>583</v>
      </c>
      <c r="K105" s="749"/>
      <c r="L105" s="750">
        <v>0</v>
      </c>
      <c r="M105" s="750">
        <v>0</v>
      </c>
      <c r="N105" s="750">
        <v>0.187040966</v>
      </c>
      <c r="O105" s="750">
        <v>0.187040966</v>
      </c>
      <c r="P105" s="750">
        <v>0.187040966</v>
      </c>
      <c r="Q105" s="750">
        <v>0.187040966</v>
      </c>
      <c r="R105" s="750">
        <v>0</v>
      </c>
      <c r="S105" s="750">
        <v>0</v>
      </c>
      <c r="T105" s="750">
        <v>0</v>
      </c>
      <c r="U105" s="750">
        <v>0</v>
      </c>
      <c r="V105" s="750">
        <v>0</v>
      </c>
      <c r="W105" s="750">
        <v>0</v>
      </c>
      <c r="X105" s="750">
        <v>0</v>
      </c>
      <c r="Y105" s="750">
        <v>0</v>
      </c>
      <c r="Z105" s="750">
        <v>0</v>
      </c>
      <c r="AA105" s="750">
        <v>0</v>
      </c>
      <c r="AB105" s="750">
        <v>0</v>
      </c>
      <c r="AC105" s="750">
        <v>0</v>
      </c>
      <c r="AD105" s="750">
        <v>0</v>
      </c>
      <c r="AE105" s="750">
        <v>0</v>
      </c>
      <c r="AF105" s="750">
        <v>0</v>
      </c>
      <c r="AG105" s="750">
        <v>0</v>
      </c>
      <c r="AH105" s="750">
        <v>0</v>
      </c>
      <c r="AI105" s="750">
        <v>0</v>
      </c>
      <c r="AJ105" s="750">
        <v>0</v>
      </c>
      <c r="AK105" s="750">
        <v>0</v>
      </c>
      <c r="AL105" s="750">
        <v>0</v>
      </c>
      <c r="AM105" s="750">
        <v>0</v>
      </c>
      <c r="AN105" s="750">
        <v>0</v>
      </c>
      <c r="AO105" s="750">
        <v>0</v>
      </c>
      <c r="AP105" s="749"/>
      <c r="AQ105" s="750">
        <v>0</v>
      </c>
      <c r="AR105" s="750">
        <v>0</v>
      </c>
      <c r="AS105" s="750">
        <v>1028.3230370000001</v>
      </c>
      <c r="AT105" s="750">
        <v>1028.3230370000001</v>
      </c>
      <c r="AU105" s="750">
        <v>1028.3230370000001</v>
      </c>
      <c r="AV105" s="750">
        <v>1028.3230370000001</v>
      </c>
      <c r="AW105" s="750">
        <v>0</v>
      </c>
      <c r="AX105" s="750">
        <v>0</v>
      </c>
      <c r="AY105" s="750">
        <v>0</v>
      </c>
      <c r="AZ105" s="750">
        <v>0</v>
      </c>
      <c r="BA105" s="750">
        <v>0</v>
      </c>
      <c r="BB105" s="750">
        <v>0</v>
      </c>
      <c r="BC105" s="750">
        <v>0</v>
      </c>
      <c r="BD105" s="750">
        <v>0</v>
      </c>
      <c r="BE105" s="750">
        <v>0</v>
      </c>
      <c r="BF105" s="750">
        <v>0</v>
      </c>
      <c r="BG105" s="750">
        <v>0</v>
      </c>
      <c r="BH105" s="750">
        <v>0</v>
      </c>
      <c r="BI105" s="750">
        <v>0</v>
      </c>
      <c r="BJ105" s="750">
        <v>0</v>
      </c>
      <c r="BK105" s="750">
        <v>0</v>
      </c>
      <c r="BL105" s="750">
        <v>0</v>
      </c>
      <c r="BM105" s="750">
        <v>0</v>
      </c>
      <c r="BN105" s="750">
        <v>0</v>
      </c>
      <c r="BO105" s="750">
        <v>0</v>
      </c>
      <c r="BP105" s="750">
        <v>0</v>
      </c>
      <c r="BQ105" s="750">
        <v>0</v>
      </c>
      <c r="BR105" s="750">
        <v>0</v>
      </c>
      <c r="BS105" s="750">
        <v>0</v>
      </c>
      <c r="BT105" s="750">
        <v>0</v>
      </c>
      <c r="BU105" s="163"/>
    </row>
    <row r="106" spans="2:73" ht="15.75">
      <c r="B106" s="747" t="s">
        <v>208</v>
      </c>
      <c r="C106" s="747" t="s">
        <v>788</v>
      </c>
      <c r="D106" s="747" t="s">
        <v>20</v>
      </c>
      <c r="E106" s="747" t="s">
        <v>684</v>
      </c>
      <c r="F106" s="747" t="s">
        <v>808</v>
      </c>
      <c r="G106" s="747" t="s">
        <v>787</v>
      </c>
      <c r="H106" s="747">
        <v>2013</v>
      </c>
      <c r="I106" s="748" t="s">
        <v>575</v>
      </c>
      <c r="J106" s="748" t="s">
        <v>583</v>
      </c>
      <c r="K106" s="749"/>
      <c r="L106" s="750">
        <v>0</v>
      </c>
      <c r="M106" s="750">
        <v>0</v>
      </c>
      <c r="N106" s="750">
        <v>61.729651570000001</v>
      </c>
      <c r="O106" s="750">
        <v>61.729651570000001</v>
      </c>
      <c r="P106" s="750">
        <v>61.729651570000001</v>
      </c>
      <c r="Q106" s="750">
        <v>61.729651570000001</v>
      </c>
      <c r="R106" s="750">
        <v>0</v>
      </c>
      <c r="S106" s="750">
        <v>0</v>
      </c>
      <c r="T106" s="750">
        <v>0</v>
      </c>
      <c r="U106" s="750">
        <v>0</v>
      </c>
      <c r="V106" s="750">
        <v>0</v>
      </c>
      <c r="W106" s="750">
        <v>0</v>
      </c>
      <c r="X106" s="750">
        <v>0</v>
      </c>
      <c r="Y106" s="750">
        <v>0</v>
      </c>
      <c r="Z106" s="750">
        <v>0</v>
      </c>
      <c r="AA106" s="750">
        <v>0</v>
      </c>
      <c r="AB106" s="750">
        <v>0</v>
      </c>
      <c r="AC106" s="750">
        <v>0</v>
      </c>
      <c r="AD106" s="750">
        <v>0</v>
      </c>
      <c r="AE106" s="750">
        <v>0</v>
      </c>
      <c r="AF106" s="750">
        <v>0</v>
      </c>
      <c r="AG106" s="750">
        <v>0</v>
      </c>
      <c r="AH106" s="750">
        <v>0</v>
      </c>
      <c r="AI106" s="750">
        <v>0</v>
      </c>
      <c r="AJ106" s="750">
        <v>0</v>
      </c>
      <c r="AK106" s="750">
        <v>0</v>
      </c>
      <c r="AL106" s="750">
        <v>0</v>
      </c>
      <c r="AM106" s="750">
        <v>0</v>
      </c>
      <c r="AN106" s="750">
        <v>0</v>
      </c>
      <c r="AO106" s="750">
        <v>0</v>
      </c>
      <c r="AP106" s="749"/>
      <c r="AQ106" s="750">
        <v>0</v>
      </c>
      <c r="AR106" s="750">
        <v>0</v>
      </c>
      <c r="AS106" s="750">
        <v>339380.32020000002</v>
      </c>
      <c r="AT106" s="750">
        <v>339380.32020000002</v>
      </c>
      <c r="AU106" s="750">
        <v>339380.32020000002</v>
      </c>
      <c r="AV106" s="750">
        <v>339380.32020000002</v>
      </c>
      <c r="AW106" s="750">
        <v>0</v>
      </c>
      <c r="AX106" s="750">
        <v>0</v>
      </c>
      <c r="AY106" s="750">
        <v>0</v>
      </c>
      <c r="AZ106" s="750">
        <v>0</v>
      </c>
      <c r="BA106" s="750">
        <v>0</v>
      </c>
      <c r="BB106" s="750">
        <v>0</v>
      </c>
      <c r="BC106" s="750">
        <v>0</v>
      </c>
      <c r="BD106" s="750">
        <v>0</v>
      </c>
      <c r="BE106" s="750">
        <v>0</v>
      </c>
      <c r="BF106" s="750">
        <v>0</v>
      </c>
      <c r="BG106" s="750">
        <v>0</v>
      </c>
      <c r="BH106" s="750">
        <v>0</v>
      </c>
      <c r="BI106" s="750">
        <v>0</v>
      </c>
      <c r="BJ106" s="750">
        <v>0</v>
      </c>
      <c r="BK106" s="750">
        <v>0</v>
      </c>
      <c r="BL106" s="750">
        <v>0</v>
      </c>
      <c r="BM106" s="750">
        <v>0</v>
      </c>
      <c r="BN106" s="750">
        <v>0</v>
      </c>
      <c r="BO106" s="750">
        <v>0</v>
      </c>
      <c r="BP106" s="750">
        <v>0</v>
      </c>
      <c r="BQ106" s="750">
        <v>0</v>
      </c>
      <c r="BR106" s="750">
        <v>0</v>
      </c>
      <c r="BS106" s="750">
        <v>0</v>
      </c>
      <c r="BT106" s="750">
        <v>0</v>
      </c>
      <c r="BU106" s="163"/>
    </row>
    <row r="107" spans="2:73" ht="15.75">
      <c r="B107" s="747" t="s">
        <v>208</v>
      </c>
      <c r="C107" s="747" t="s">
        <v>788</v>
      </c>
      <c r="D107" s="747" t="s">
        <v>20</v>
      </c>
      <c r="E107" s="747" t="s">
        <v>684</v>
      </c>
      <c r="F107" s="747" t="s">
        <v>808</v>
      </c>
      <c r="G107" s="747" t="s">
        <v>787</v>
      </c>
      <c r="H107" s="747">
        <v>2014</v>
      </c>
      <c r="I107" s="748" t="s">
        <v>575</v>
      </c>
      <c r="J107" s="748" t="s">
        <v>590</v>
      </c>
      <c r="K107" s="749"/>
      <c r="L107" s="750">
        <v>0</v>
      </c>
      <c r="M107" s="750">
        <v>0</v>
      </c>
      <c r="N107" s="750">
        <v>0</v>
      </c>
      <c r="O107" s="750">
        <v>53.46772206</v>
      </c>
      <c r="P107" s="750">
        <v>53.46772206</v>
      </c>
      <c r="Q107" s="750">
        <v>53.46772206</v>
      </c>
      <c r="R107" s="750">
        <v>53.46772206</v>
      </c>
      <c r="S107" s="750">
        <v>0</v>
      </c>
      <c r="T107" s="750">
        <v>0</v>
      </c>
      <c r="U107" s="750">
        <v>0</v>
      </c>
      <c r="V107" s="750">
        <v>0</v>
      </c>
      <c r="W107" s="750">
        <v>0</v>
      </c>
      <c r="X107" s="750">
        <v>0</v>
      </c>
      <c r="Y107" s="750">
        <v>0</v>
      </c>
      <c r="Z107" s="750">
        <v>0</v>
      </c>
      <c r="AA107" s="750">
        <v>0</v>
      </c>
      <c r="AB107" s="750">
        <v>0</v>
      </c>
      <c r="AC107" s="750">
        <v>0</v>
      </c>
      <c r="AD107" s="750">
        <v>0</v>
      </c>
      <c r="AE107" s="750">
        <v>0</v>
      </c>
      <c r="AF107" s="750">
        <v>0</v>
      </c>
      <c r="AG107" s="750">
        <v>0</v>
      </c>
      <c r="AH107" s="750">
        <v>0</v>
      </c>
      <c r="AI107" s="750">
        <v>0</v>
      </c>
      <c r="AJ107" s="750">
        <v>0</v>
      </c>
      <c r="AK107" s="750">
        <v>0</v>
      </c>
      <c r="AL107" s="750">
        <v>0</v>
      </c>
      <c r="AM107" s="750">
        <v>0</v>
      </c>
      <c r="AN107" s="750">
        <v>0</v>
      </c>
      <c r="AO107" s="750">
        <v>0</v>
      </c>
      <c r="AP107" s="749"/>
      <c r="AQ107" s="750">
        <v>0</v>
      </c>
      <c r="AR107" s="750">
        <v>0</v>
      </c>
      <c r="AS107" s="750">
        <v>0</v>
      </c>
      <c r="AT107" s="750">
        <v>261094.28020000001</v>
      </c>
      <c r="AU107" s="750">
        <v>261094.28020000001</v>
      </c>
      <c r="AV107" s="750">
        <v>261094.28020000001</v>
      </c>
      <c r="AW107" s="750">
        <v>261094.28020000001</v>
      </c>
      <c r="AX107" s="750">
        <v>0</v>
      </c>
      <c r="AY107" s="750">
        <v>0</v>
      </c>
      <c r="AZ107" s="750">
        <v>0</v>
      </c>
      <c r="BA107" s="750">
        <v>0</v>
      </c>
      <c r="BB107" s="750">
        <v>0</v>
      </c>
      <c r="BC107" s="750">
        <v>0</v>
      </c>
      <c r="BD107" s="750">
        <v>0</v>
      </c>
      <c r="BE107" s="750">
        <v>0</v>
      </c>
      <c r="BF107" s="750">
        <v>0</v>
      </c>
      <c r="BG107" s="750">
        <v>0</v>
      </c>
      <c r="BH107" s="750">
        <v>0</v>
      </c>
      <c r="BI107" s="750">
        <v>0</v>
      </c>
      <c r="BJ107" s="750">
        <v>0</v>
      </c>
      <c r="BK107" s="750">
        <v>0</v>
      </c>
      <c r="BL107" s="750">
        <v>0</v>
      </c>
      <c r="BM107" s="750">
        <v>0</v>
      </c>
      <c r="BN107" s="750">
        <v>0</v>
      </c>
      <c r="BO107" s="750">
        <v>0</v>
      </c>
      <c r="BP107" s="750">
        <v>0</v>
      </c>
      <c r="BQ107" s="750">
        <v>0</v>
      </c>
      <c r="BR107" s="750">
        <v>0</v>
      </c>
      <c r="BS107" s="750">
        <v>0</v>
      </c>
      <c r="BT107" s="750">
        <v>0</v>
      </c>
      <c r="BU107" s="163"/>
    </row>
    <row r="108" spans="2:73" ht="15.75">
      <c r="B108" s="747" t="s">
        <v>208</v>
      </c>
      <c r="C108" s="747" t="s">
        <v>788</v>
      </c>
      <c r="D108" s="747" t="s">
        <v>17</v>
      </c>
      <c r="E108" s="747" t="s">
        <v>684</v>
      </c>
      <c r="F108" s="747" t="s">
        <v>808</v>
      </c>
      <c r="G108" s="747" t="s">
        <v>787</v>
      </c>
      <c r="H108" s="747">
        <v>2013</v>
      </c>
      <c r="I108" s="748" t="s">
        <v>575</v>
      </c>
      <c r="J108" s="748" t="s">
        <v>583</v>
      </c>
      <c r="K108" s="749"/>
      <c r="L108" s="750">
        <v>0</v>
      </c>
      <c r="M108" s="750">
        <v>0</v>
      </c>
      <c r="N108" s="750">
        <v>69.312791660000002</v>
      </c>
      <c r="O108" s="750">
        <v>69.312791660000002</v>
      </c>
      <c r="P108" s="750">
        <v>69.312791660000002</v>
      </c>
      <c r="Q108" s="750">
        <v>69.312791660000002</v>
      </c>
      <c r="R108" s="750">
        <v>69.312791660000002</v>
      </c>
      <c r="S108" s="750">
        <v>69.312791660000002</v>
      </c>
      <c r="T108" s="750">
        <v>69.312791660000002</v>
      </c>
      <c r="U108" s="750">
        <v>69.312791660000002</v>
      </c>
      <c r="V108" s="750">
        <v>69.312791660000002</v>
      </c>
      <c r="W108" s="750">
        <v>69.312791660000002</v>
      </c>
      <c r="X108" s="750">
        <v>8.9020412600000007</v>
      </c>
      <c r="Y108" s="750">
        <v>8.9020412600000007</v>
      </c>
      <c r="Z108" s="750">
        <v>8.9020412600000007</v>
      </c>
      <c r="AA108" s="750">
        <v>8.9020412600000007</v>
      </c>
      <c r="AB108" s="750">
        <v>8.9020412600000007</v>
      </c>
      <c r="AC108" s="750">
        <v>0</v>
      </c>
      <c r="AD108" s="750">
        <v>0</v>
      </c>
      <c r="AE108" s="750">
        <v>0</v>
      </c>
      <c r="AF108" s="750">
        <v>0</v>
      </c>
      <c r="AG108" s="750">
        <v>0</v>
      </c>
      <c r="AH108" s="750">
        <v>0</v>
      </c>
      <c r="AI108" s="750">
        <v>0</v>
      </c>
      <c r="AJ108" s="750">
        <v>0</v>
      </c>
      <c r="AK108" s="750">
        <v>0</v>
      </c>
      <c r="AL108" s="750">
        <v>0</v>
      </c>
      <c r="AM108" s="750">
        <v>0</v>
      </c>
      <c r="AN108" s="750">
        <v>0</v>
      </c>
      <c r="AO108" s="750">
        <v>0</v>
      </c>
      <c r="AP108" s="749"/>
      <c r="AQ108" s="750">
        <v>0</v>
      </c>
      <c r="AR108" s="750">
        <v>0</v>
      </c>
      <c r="AS108" s="750">
        <v>390891.44709999999</v>
      </c>
      <c r="AT108" s="750">
        <v>390891.44709999999</v>
      </c>
      <c r="AU108" s="750">
        <v>390891.44709999999</v>
      </c>
      <c r="AV108" s="750">
        <v>390891.44709999999</v>
      </c>
      <c r="AW108" s="750">
        <v>390891.44709999999</v>
      </c>
      <c r="AX108" s="750">
        <v>390891.44709999999</v>
      </c>
      <c r="AY108" s="750">
        <v>390891.44709999999</v>
      </c>
      <c r="AZ108" s="750">
        <v>390891.44709999999</v>
      </c>
      <c r="BA108" s="750">
        <v>390891.44709999999</v>
      </c>
      <c r="BB108" s="750">
        <v>390891.44709999999</v>
      </c>
      <c r="BC108" s="750">
        <v>14932.595219999999</v>
      </c>
      <c r="BD108" s="750">
        <v>14932.595219999999</v>
      </c>
      <c r="BE108" s="750">
        <v>14932.595219999999</v>
      </c>
      <c r="BF108" s="750">
        <v>14932.595219999999</v>
      </c>
      <c r="BG108" s="750">
        <v>14932.595219999999</v>
      </c>
      <c r="BH108" s="750">
        <v>0</v>
      </c>
      <c r="BI108" s="750">
        <v>0</v>
      </c>
      <c r="BJ108" s="750">
        <v>0</v>
      </c>
      <c r="BK108" s="750">
        <v>0</v>
      </c>
      <c r="BL108" s="750">
        <v>0</v>
      </c>
      <c r="BM108" s="750">
        <v>0</v>
      </c>
      <c r="BN108" s="750">
        <v>0</v>
      </c>
      <c r="BO108" s="750">
        <v>0</v>
      </c>
      <c r="BP108" s="750">
        <v>0</v>
      </c>
      <c r="BQ108" s="750">
        <v>0</v>
      </c>
      <c r="BR108" s="750">
        <v>0</v>
      </c>
      <c r="BS108" s="750">
        <v>0</v>
      </c>
      <c r="BT108" s="750">
        <v>0</v>
      </c>
      <c r="BU108" s="163"/>
    </row>
    <row r="109" spans="2:73">
      <c r="B109" s="747" t="s">
        <v>208</v>
      </c>
      <c r="C109" s="747" t="s">
        <v>788</v>
      </c>
      <c r="D109" s="747" t="s">
        <v>22</v>
      </c>
      <c r="E109" s="747" t="s">
        <v>684</v>
      </c>
      <c r="F109" s="747" t="s">
        <v>808</v>
      </c>
      <c r="G109" s="747" t="s">
        <v>787</v>
      </c>
      <c r="H109" s="747">
        <v>2012</v>
      </c>
      <c r="I109" s="748" t="s">
        <v>575</v>
      </c>
      <c r="J109" s="748" t="s">
        <v>583</v>
      </c>
      <c r="K109" s="749"/>
      <c r="L109" s="750">
        <v>0</v>
      </c>
      <c r="M109" s="750">
        <v>0.45</v>
      </c>
      <c r="N109" s="750">
        <v>0.45</v>
      </c>
      <c r="O109" s="750">
        <v>0.45</v>
      </c>
      <c r="P109" s="750">
        <v>0.45</v>
      </c>
      <c r="Q109" s="750">
        <v>0.45</v>
      </c>
      <c r="R109" s="750">
        <v>0.45</v>
      </c>
      <c r="S109" s="750">
        <v>0.45</v>
      </c>
      <c r="T109" s="750">
        <v>0.45</v>
      </c>
      <c r="U109" s="750">
        <v>0.45</v>
      </c>
      <c r="V109" s="750">
        <v>0.45</v>
      </c>
      <c r="W109" s="750">
        <v>0.45</v>
      </c>
      <c r="X109" s="750">
        <v>0.45</v>
      </c>
      <c r="Y109" s="750">
        <v>0.45</v>
      </c>
      <c r="Z109" s="750">
        <v>0.45</v>
      </c>
      <c r="AA109" s="750">
        <v>0.45</v>
      </c>
      <c r="AB109" s="750">
        <v>0.45</v>
      </c>
      <c r="AC109" s="750">
        <v>0.12</v>
      </c>
      <c r="AD109" s="750">
        <v>0</v>
      </c>
      <c r="AE109" s="750">
        <v>0</v>
      </c>
      <c r="AF109" s="750">
        <v>0</v>
      </c>
      <c r="AG109" s="750">
        <v>0</v>
      </c>
      <c r="AH109" s="750">
        <v>0</v>
      </c>
      <c r="AI109" s="750">
        <v>0</v>
      </c>
      <c r="AJ109" s="750">
        <v>0</v>
      </c>
      <c r="AK109" s="750">
        <v>0</v>
      </c>
      <c r="AL109" s="750">
        <v>0</v>
      </c>
      <c r="AM109" s="750">
        <v>0</v>
      </c>
      <c r="AN109" s="750">
        <v>0</v>
      </c>
      <c r="AO109" s="750">
        <v>0</v>
      </c>
      <c r="AP109" s="749"/>
      <c r="AQ109" s="750">
        <v>0</v>
      </c>
      <c r="AR109" s="750">
        <v>29303</v>
      </c>
      <c r="AS109" s="750">
        <v>29303</v>
      </c>
      <c r="AT109" s="750">
        <v>29303</v>
      </c>
      <c r="AU109" s="750">
        <v>29303</v>
      </c>
      <c r="AV109" s="750">
        <v>29303</v>
      </c>
      <c r="AW109" s="750">
        <v>29303</v>
      </c>
      <c r="AX109" s="750">
        <v>29303</v>
      </c>
      <c r="AY109" s="750">
        <v>29303</v>
      </c>
      <c r="AZ109" s="750">
        <v>29303</v>
      </c>
      <c r="BA109" s="750">
        <v>29303</v>
      </c>
      <c r="BB109" s="750">
        <v>29303</v>
      </c>
      <c r="BC109" s="750">
        <v>29303</v>
      </c>
      <c r="BD109" s="750">
        <v>29303</v>
      </c>
      <c r="BE109" s="750">
        <v>29303</v>
      </c>
      <c r="BF109" s="750">
        <v>29303</v>
      </c>
      <c r="BG109" s="750">
        <v>21548</v>
      </c>
      <c r="BH109" s="750">
        <v>572</v>
      </c>
      <c r="BI109" s="750">
        <v>0</v>
      </c>
      <c r="BJ109" s="750">
        <v>0</v>
      </c>
      <c r="BK109" s="750">
        <v>0</v>
      </c>
      <c r="BL109" s="750">
        <v>0</v>
      </c>
      <c r="BM109" s="750">
        <v>0</v>
      </c>
      <c r="BN109" s="750">
        <v>0</v>
      </c>
      <c r="BO109" s="750">
        <v>0</v>
      </c>
      <c r="BP109" s="750">
        <v>0</v>
      </c>
      <c r="BQ109" s="750">
        <v>0</v>
      </c>
      <c r="BR109" s="750">
        <v>0</v>
      </c>
      <c r="BS109" s="750">
        <v>0</v>
      </c>
      <c r="BT109" s="750">
        <v>0</v>
      </c>
    </row>
    <row r="110" spans="2:73">
      <c r="B110" s="747" t="s">
        <v>208</v>
      </c>
      <c r="C110" s="747" t="s">
        <v>788</v>
      </c>
      <c r="D110" s="747" t="s">
        <v>22</v>
      </c>
      <c r="E110" s="747" t="s">
        <v>684</v>
      </c>
      <c r="F110" s="747" t="s">
        <v>808</v>
      </c>
      <c r="G110" s="747" t="s">
        <v>787</v>
      </c>
      <c r="H110" s="747">
        <v>2013</v>
      </c>
      <c r="I110" s="748" t="s">
        <v>575</v>
      </c>
      <c r="J110" s="748" t="s">
        <v>583</v>
      </c>
      <c r="K110" s="749"/>
      <c r="L110" s="750">
        <v>0</v>
      </c>
      <c r="M110" s="750">
        <v>0</v>
      </c>
      <c r="N110" s="750">
        <v>158.80442300000001</v>
      </c>
      <c r="O110" s="750">
        <v>157.18614049999999</v>
      </c>
      <c r="P110" s="750">
        <v>157.09049200000001</v>
      </c>
      <c r="Q110" s="750">
        <v>157.09049200000001</v>
      </c>
      <c r="R110" s="750">
        <v>156.8645415</v>
      </c>
      <c r="S110" s="750">
        <v>154.59364099999999</v>
      </c>
      <c r="T110" s="750">
        <v>154.59364099999999</v>
      </c>
      <c r="U110" s="750">
        <v>154.59364099999999</v>
      </c>
      <c r="V110" s="750">
        <v>147.94953559999999</v>
      </c>
      <c r="W110" s="750">
        <v>131.39522550000001</v>
      </c>
      <c r="X110" s="750">
        <v>110.53472429999999</v>
      </c>
      <c r="Y110" s="750">
        <v>110.53472429999999</v>
      </c>
      <c r="Z110" s="750">
        <v>70.676221310000003</v>
      </c>
      <c r="AA110" s="750">
        <v>64.686274949999998</v>
      </c>
      <c r="AB110" s="750">
        <v>64.686274949999998</v>
      </c>
      <c r="AC110" s="750">
        <v>55.225631659999998</v>
      </c>
      <c r="AD110" s="750">
        <v>11.87062261</v>
      </c>
      <c r="AE110" s="750">
        <v>10.790591859999999</v>
      </c>
      <c r="AF110" s="750">
        <v>10.790591859999999</v>
      </c>
      <c r="AG110" s="750">
        <v>10.790591859999999</v>
      </c>
      <c r="AH110" s="750">
        <v>0</v>
      </c>
      <c r="AI110" s="750">
        <v>0</v>
      </c>
      <c r="AJ110" s="750">
        <v>0</v>
      </c>
      <c r="AK110" s="750">
        <v>0</v>
      </c>
      <c r="AL110" s="750">
        <v>0</v>
      </c>
      <c r="AM110" s="750">
        <v>0</v>
      </c>
      <c r="AN110" s="750">
        <v>0</v>
      </c>
      <c r="AO110" s="750">
        <v>0</v>
      </c>
      <c r="AP110" s="749"/>
      <c r="AQ110" s="750">
        <v>0</v>
      </c>
      <c r="AR110" s="750">
        <v>0</v>
      </c>
      <c r="AS110" s="750">
        <v>1127716.5109999999</v>
      </c>
      <c r="AT110" s="750">
        <v>1121204.5060000001</v>
      </c>
      <c r="AU110" s="750">
        <v>1120871.3160000001</v>
      </c>
      <c r="AV110" s="750">
        <v>1120871.3160000001</v>
      </c>
      <c r="AW110" s="750">
        <v>1120084.22</v>
      </c>
      <c r="AX110" s="750">
        <v>1101223.6869999999</v>
      </c>
      <c r="AY110" s="750">
        <v>1101223.6869999999</v>
      </c>
      <c r="AZ110" s="750">
        <v>1099492.0549999999</v>
      </c>
      <c r="BA110" s="750">
        <v>1071121.861</v>
      </c>
      <c r="BB110" s="750">
        <v>933633.17870000005</v>
      </c>
      <c r="BC110" s="750">
        <v>734223.54989999998</v>
      </c>
      <c r="BD110" s="750">
        <v>719865.78619999997</v>
      </c>
      <c r="BE110" s="750">
        <v>421669.07049999997</v>
      </c>
      <c r="BF110" s="750">
        <v>398492.44799999997</v>
      </c>
      <c r="BG110" s="750">
        <v>398492.44799999997</v>
      </c>
      <c r="BH110" s="750">
        <v>328787.88089999999</v>
      </c>
      <c r="BI110" s="750">
        <v>38534.299830000004</v>
      </c>
      <c r="BJ110" s="750">
        <v>37588.902970000003</v>
      </c>
      <c r="BK110" s="750">
        <v>37588.902970000003</v>
      </c>
      <c r="BL110" s="750">
        <v>37588.902970000003</v>
      </c>
      <c r="BM110" s="750">
        <v>0</v>
      </c>
      <c r="BN110" s="750">
        <v>0</v>
      </c>
      <c r="BO110" s="750">
        <v>0</v>
      </c>
      <c r="BP110" s="750">
        <v>0</v>
      </c>
      <c r="BQ110" s="750">
        <v>0</v>
      </c>
      <c r="BR110" s="750">
        <v>0</v>
      </c>
      <c r="BS110" s="750">
        <v>0</v>
      </c>
      <c r="BT110" s="750">
        <v>0</v>
      </c>
    </row>
    <row r="111" spans="2:73">
      <c r="B111" s="747" t="s">
        <v>208</v>
      </c>
      <c r="C111" s="747" t="s">
        <v>788</v>
      </c>
      <c r="D111" s="747" t="s">
        <v>22</v>
      </c>
      <c r="E111" s="747" t="s">
        <v>684</v>
      </c>
      <c r="F111" s="747" t="s">
        <v>808</v>
      </c>
      <c r="G111" s="747" t="s">
        <v>787</v>
      </c>
      <c r="H111" s="747">
        <v>2014</v>
      </c>
      <c r="I111" s="748" t="s">
        <v>575</v>
      </c>
      <c r="J111" s="748" t="s">
        <v>590</v>
      </c>
      <c r="K111" s="749"/>
      <c r="L111" s="750">
        <v>0</v>
      </c>
      <c r="M111" s="750">
        <v>0</v>
      </c>
      <c r="N111" s="750">
        <v>0</v>
      </c>
      <c r="O111" s="750">
        <v>750.98318749999999</v>
      </c>
      <c r="P111" s="750">
        <v>742.12345740000001</v>
      </c>
      <c r="Q111" s="750">
        <v>742.12345740000001</v>
      </c>
      <c r="R111" s="750">
        <v>721.82499519999999</v>
      </c>
      <c r="S111" s="750">
        <v>721.82499519999999</v>
      </c>
      <c r="T111" s="750">
        <v>721.82499519999999</v>
      </c>
      <c r="U111" s="750">
        <v>700.12375350000002</v>
      </c>
      <c r="V111" s="750">
        <v>700.12375350000002</v>
      </c>
      <c r="W111" s="750">
        <v>697.99565919999998</v>
      </c>
      <c r="X111" s="750">
        <v>606.05866040000001</v>
      </c>
      <c r="Y111" s="750">
        <v>514.22269289999997</v>
      </c>
      <c r="Z111" s="750">
        <v>513.98096029999999</v>
      </c>
      <c r="AA111" s="750">
        <v>315.39226980000001</v>
      </c>
      <c r="AB111" s="750">
        <v>267.82230609999999</v>
      </c>
      <c r="AC111" s="750">
        <v>267.82230609999999</v>
      </c>
      <c r="AD111" s="750">
        <v>231.8455088</v>
      </c>
      <c r="AE111" s="750">
        <v>117.13925140000001</v>
      </c>
      <c r="AF111" s="750">
        <v>117.13925140000001</v>
      </c>
      <c r="AG111" s="750">
        <v>117.13925140000001</v>
      </c>
      <c r="AH111" s="750">
        <v>117.13925140000001</v>
      </c>
      <c r="AI111" s="750">
        <v>0</v>
      </c>
      <c r="AJ111" s="750">
        <v>0</v>
      </c>
      <c r="AK111" s="750">
        <v>0</v>
      </c>
      <c r="AL111" s="750">
        <v>0</v>
      </c>
      <c r="AM111" s="750">
        <v>0</v>
      </c>
      <c r="AN111" s="750">
        <v>0</v>
      </c>
      <c r="AO111" s="750">
        <v>0</v>
      </c>
      <c r="AP111" s="749"/>
      <c r="AQ111" s="750">
        <v>0</v>
      </c>
      <c r="AR111" s="750">
        <v>0</v>
      </c>
      <c r="AS111" s="750">
        <v>0</v>
      </c>
      <c r="AT111" s="750">
        <v>4672154.3389999997</v>
      </c>
      <c r="AU111" s="750">
        <v>4641063.3130000001</v>
      </c>
      <c r="AV111" s="750">
        <v>4641063.3130000001</v>
      </c>
      <c r="AW111" s="750">
        <v>4570052.21</v>
      </c>
      <c r="AX111" s="750">
        <v>4570052.21</v>
      </c>
      <c r="AY111" s="750">
        <v>4570052.21</v>
      </c>
      <c r="AZ111" s="750">
        <v>4401619.2410000004</v>
      </c>
      <c r="BA111" s="750">
        <v>4401619.2410000004</v>
      </c>
      <c r="BB111" s="750">
        <v>4287139.5619999999</v>
      </c>
      <c r="BC111" s="750">
        <v>3543814.9369999999</v>
      </c>
      <c r="BD111" s="750">
        <v>2747202.5460000001</v>
      </c>
      <c r="BE111" s="750">
        <v>2642742.5630000001</v>
      </c>
      <c r="BF111" s="750">
        <v>1367862.6270000001</v>
      </c>
      <c r="BG111" s="750">
        <v>1200798.936</v>
      </c>
      <c r="BH111" s="750">
        <v>1200798.936</v>
      </c>
      <c r="BI111" s="750">
        <v>1002622</v>
      </c>
      <c r="BJ111" s="750">
        <v>301324.28840000002</v>
      </c>
      <c r="BK111" s="750">
        <v>301324.28840000002</v>
      </c>
      <c r="BL111" s="750">
        <v>301324.28840000002</v>
      </c>
      <c r="BM111" s="750">
        <v>301324.28840000002</v>
      </c>
      <c r="BN111" s="750">
        <v>0</v>
      </c>
      <c r="BO111" s="750">
        <v>0</v>
      </c>
      <c r="BP111" s="750">
        <v>0</v>
      </c>
      <c r="BQ111" s="750">
        <v>0</v>
      </c>
      <c r="BR111" s="750">
        <v>0</v>
      </c>
      <c r="BS111" s="750">
        <v>0</v>
      </c>
      <c r="BT111" s="750">
        <v>0</v>
      </c>
    </row>
    <row r="112" spans="2:73" ht="15.75">
      <c r="B112" s="747" t="s">
        <v>208</v>
      </c>
      <c r="C112" s="747" t="s">
        <v>786</v>
      </c>
      <c r="D112" s="747" t="s">
        <v>2</v>
      </c>
      <c r="E112" s="747" t="s">
        <v>684</v>
      </c>
      <c r="F112" s="747" t="s">
        <v>29</v>
      </c>
      <c r="G112" s="747" t="s">
        <v>787</v>
      </c>
      <c r="H112" s="747">
        <v>2014</v>
      </c>
      <c r="I112" s="748" t="s">
        <v>575</v>
      </c>
      <c r="J112" s="748" t="s">
        <v>590</v>
      </c>
      <c r="K112" s="749"/>
      <c r="L112" s="750">
        <v>0</v>
      </c>
      <c r="M112" s="750">
        <v>0</v>
      </c>
      <c r="N112" s="750">
        <v>0</v>
      </c>
      <c r="O112" s="750">
        <v>11.81006365</v>
      </c>
      <c r="P112" s="750">
        <v>11.81006365</v>
      </c>
      <c r="Q112" s="750">
        <v>11.81006365</v>
      </c>
      <c r="R112" s="750">
        <v>11.81006365</v>
      </c>
      <c r="S112" s="750">
        <v>0</v>
      </c>
      <c r="T112" s="750">
        <v>0</v>
      </c>
      <c r="U112" s="750">
        <v>0</v>
      </c>
      <c r="V112" s="750">
        <v>0</v>
      </c>
      <c r="W112" s="750">
        <v>0</v>
      </c>
      <c r="X112" s="750">
        <v>0</v>
      </c>
      <c r="Y112" s="750">
        <v>0</v>
      </c>
      <c r="Z112" s="750">
        <v>0</v>
      </c>
      <c r="AA112" s="750">
        <v>0</v>
      </c>
      <c r="AB112" s="750">
        <v>0</v>
      </c>
      <c r="AC112" s="750">
        <v>0</v>
      </c>
      <c r="AD112" s="750">
        <v>0</v>
      </c>
      <c r="AE112" s="750">
        <v>0</v>
      </c>
      <c r="AF112" s="750">
        <v>0</v>
      </c>
      <c r="AG112" s="750">
        <v>0</v>
      </c>
      <c r="AH112" s="750">
        <v>0</v>
      </c>
      <c r="AI112" s="750">
        <v>0</v>
      </c>
      <c r="AJ112" s="750">
        <v>0</v>
      </c>
      <c r="AK112" s="750">
        <v>0</v>
      </c>
      <c r="AL112" s="750">
        <v>0</v>
      </c>
      <c r="AM112" s="750">
        <v>0</v>
      </c>
      <c r="AN112" s="750">
        <v>0</v>
      </c>
      <c r="AO112" s="750">
        <v>0</v>
      </c>
      <c r="AP112" s="749"/>
      <c r="AQ112" s="750">
        <v>0</v>
      </c>
      <c r="AR112" s="750">
        <v>0</v>
      </c>
      <c r="AS112" s="750">
        <v>0</v>
      </c>
      <c r="AT112" s="750">
        <v>21058.073039999999</v>
      </c>
      <c r="AU112" s="750">
        <v>21058.073039999999</v>
      </c>
      <c r="AV112" s="750">
        <v>21058.073039999999</v>
      </c>
      <c r="AW112" s="750">
        <v>21058.073039999999</v>
      </c>
      <c r="AX112" s="750">
        <v>0</v>
      </c>
      <c r="AY112" s="750">
        <v>0</v>
      </c>
      <c r="AZ112" s="750">
        <v>0</v>
      </c>
      <c r="BA112" s="750">
        <v>0</v>
      </c>
      <c r="BB112" s="750">
        <v>0</v>
      </c>
      <c r="BC112" s="750">
        <v>0</v>
      </c>
      <c r="BD112" s="750">
        <v>0</v>
      </c>
      <c r="BE112" s="750">
        <v>0</v>
      </c>
      <c r="BF112" s="750">
        <v>0</v>
      </c>
      <c r="BG112" s="750">
        <v>0</v>
      </c>
      <c r="BH112" s="750">
        <v>0</v>
      </c>
      <c r="BI112" s="750">
        <v>0</v>
      </c>
      <c r="BJ112" s="750">
        <v>0</v>
      </c>
      <c r="BK112" s="750">
        <v>0</v>
      </c>
      <c r="BL112" s="750">
        <v>0</v>
      </c>
      <c r="BM112" s="750">
        <v>0</v>
      </c>
      <c r="BN112" s="750">
        <v>0</v>
      </c>
      <c r="BO112" s="750">
        <v>0</v>
      </c>
      <c r="BP112" s="750">
        <v>0</v>
      </c>
      <c r="BQ112" s="750">
        <v>0</v>
      </c>
      <c r="BR112" s="750">
        <v>0</v>
      </c>
      <c r="BS112" s="750">
        <v>0</v>
      </c>
      <c r="BT112" s="750">
        <v>0</v>
      </c>
      <c r="BU112" s="163"/>
    </row>
    <row r="113" spans="2:73" ht="15.75">
      <c r="B113" s="747" t="s">
        <v>208</v>
      </c>
      <c r="C113" s="747" t="s">
        <v>786</v>
      </c>
      <c r="D113" s="747" t="s">
        <v>1</v>
      </c>
      <c r="E113" s="747" t="s">
        <v>684</v>
      </c>
      <c r="F113" s="747" t="s">
        <v>29</v>
      </c>
      <c r="G113" s="747" t="s">
        <v>787</v>
      </c>
      <c r="H113" s="747">
        <v>2014</v>
      </c>
      <c r="I113" s="748" t="s">
        <v>575</v>
      </c>
      <c r="J113" s="748" t="s">
        <v>590</v>
      </c>
      <c r="K113" s="749"/>
      <c r="L113" s="750">
        <v>0</v>
      </c>
      <c r="M113" s="750">
        <v>0</v>
      </c>
      <c r="N113" s="750">
        <v>0</v>
      </c>
      <c r="O113" s="750">
        <v>0.11675429700000001</v>
      </c>
      <c r="P113" s="750">
        <v>0.11675429700000001</v>
      </c>
      <c r="Q113" s="750">
        <v>0.11675429700000001</v>
      </c>
      <c r="R113" s="750">
        <v>0</v>
      </c>
      <c r="S113" s="750">
        <v>0</v>
      </c>
      <c r="T113" s="750">
        <v>0</v>
      </c>
      <c r="U113" s="750">
        <v>0</v>
      </c>
      <c r="V113" s="750">
        <v>0</v>
      </c>
      <c r="W113" s="750">
        <v>0</v>
      </c>
      <c r="X113" s="750">
        <v>0</v>
      </c>
      <c r="Y113" s="750">
        <v>0</v>
      </c>
      <c r="Z113" s="750">
        <v>0</v>
      </c>
      <c r="AA113" s="750">
        <v>0</v>
      </c>
      <c r="AB113" s="750">
        <v>0</v>
      </c>
      <c r="AC113" s="750">
        <v>0</v>
      </c>
      <c r="AD113" s="750">
        <v>0</v>
      </c>
      <c r="AE113" s="750">
        <v>0</v>
      </c>
      <c r="AF113" s="750">
        <v>0</v>
      </c>
      <c r="AG113" s="750">
        <v>0</v>
      </c>
      <c r="AH113" s="750">
        <v>0</v>
      </c>
      <c r="AI113" s="750">
        <v>0</v>
      </c>
      <c r="AJ113" s="750">
        <v>0</v>
      </c>
      <c r="AK113" s="750">
        <v>0</v>
      </c>
      <c r="AL113" s="750">
        <v>0</v>
      </c>
      <c r="AM113" s="750">
        <v>0</v>
      </c>
      <c r="AN113" s="750">
        <v>0</v>
      </c>
      <c r="AO113" s="750">
        <v>0</v>
      </c>
      <c r="AP113" s="749"/>
      <c r="AQ113" s="750">
        <v>0</v>
      </c>
      <c r="AR113" s="750">
        <v>0</v>
      </c>
      <c r="AS113" s="750">
        <v>0</v>
      </c>
      <c r="AT113" s="750">
        <v>104.40804660000001</v>
      </c>
      <c r="AU113" s="750">
        <v>104.40804660000001</v>
      </c>
      <c r="AV113" s="750">
        <v>104.40804660000001</v>
      </c>
      <c r="AW113" s="750">
        <v>0</v>
      </c>
      <c r="AX113" s="750">
        <v>0</v>
      </c>
      <c r="AY113" s="750">
        <v>0</v>
      </c>
      <c r="AZ113" s="750">
        <v>0</v>
      </c>
      <c r="BA113" s="750">
        <v>0</v>
      </c>
      <c r="BB113" s="750">
        <v>0</v>
      </c>
      <c r="BC113" s="750">
        <v>0</v>
      </c>
      <c r="BD113" s="750">
        <v>0</v>
      </c>
      <c r="BE113" s="750">
        <v>0</v>
      </c>
      <c r="BF113" s="750">
        <v>0</v>
      </c>
      <c r="BG113" s="750">
        <v>0</v>
      </c>
      <c r="BH113" s="750">
        <v>0</v>
      </c>
      <c r="BI113" s="750">
        <v>0</v>
      </c>
      <c r="BJ113" s="750">
        <v>0</v>
      </c>
      <c r="BK113" s="750">
        <v>0</v>
      </c>
      <c r="BL113" s="750">
        <v>0</v>
      </c>
      <c r="BM113" s="750">
        <v>0</v>
      </c>
      <c r="BN113" s="750">
        <v>0</v>
      </c>
      <c r="BO113" s="750">
        <v>0</v>
      </c>
      <c r="BP113" s="750">
        <v>0</v>
      </c>
      <c r="BQ113" s="750">
        <v>0</v>
      </c>
      <c r="BR113" s="750">
        <v>0</v>
      </c>
      <c r="BS113" s="750">
        <v>0</v>
      </c>
      <c r="BT113" s="750">
        <v>0</v>
      </c>
      <c r="BU113" s="163"/>
    </row>
    <row r="114" spans="2:73" ht="15.75">
      <c r="B114" s="747" t="s">
        <v>208</v>
      </c>
      <c r="C114" s="747" t="s">
        <v>786</v>
      </c>
      <c r="D114" s="747" t="s">
        <v>1</v>
      </c>
      <c r="E114" s="747" t="s">
        <v>684</v>
      </c>
      <c r="F114" s="747" t="s">
        <v>29</v>
      </c>
      <c r="G114" s="747" t="s">
        <v>787</v>
      </c>
      <c r="H114" s="747">
        <v>2014</v>
      </c>
      <c r="I114" s="748" t="s">
        <v>575</v>
      </c>
      <c r="J114" s="748" t="s">
        <v>590</v>
      </c>
      <c r="K114" s="749"/>
      <c r="L114" s="750">
        <v>0</v>
      </c>
      <c r="M114" s="750">
        <v>0</v>
      </c>
      <c r="N114" s="750">
        <v>0</v>
      </c>
      <c r="O114" s="750">
        <v>1.2389288409999999</v>
      </c>
      <c r="P114" s="750">
        <v>1.2389288409999999</v>
      </c>
      <c r="Q114" s="750">
        <v>1.2389288409999999</v>
      </c>
      <c r="R114" s="750">
        <v>1.2389288409999999</v>
      </c>
      <c r="S114" s="750">
        <v>0</v>
      </c>
      <c r="T114" s="750">
        <v>0</v>
      </c>
      <c r="U114" s="750">
        <v>0</v>
      </c>
      <c r="V114" s="750">
        <v>0</v>
      </c>
      <c r="W114" s="750">
        <v>0</v>
      </c>
      <c r="X114" s="750">
        <v>0</v>
      </c>
      <c r="Y114" s="750">
        <v>0</v>
      </c>
      <c r="Z114" s="750">
        <v>0</v>
      </c>
      <c r="AA114" s="750">
        <v>0</v>
      </c>
      <c r="AB114" s="750">
        <v>0</v>
      </c>
      <c r="AC114" s="750">
        <v>0</v>
      </c>
      <c r="AD114" s="750">
        <v>0</v>
      </c>
      <c r="AE114" s="750">
        <v>0</v>
      </c>
      <c r="AF114" s="750">
        <v>0</v>
      </c>
      <c r="AG114" s="750">
        <v>0</v>
      </c>
      <c r="AH114" s="750">
        <v>0</v>
      </c>
      <c r="AI114" s="750">
        <v>0</v>
      </c>
      <c r="AJ114" s="750">
        <v>0</v>
      </c>
      <c r="AK114" s="750">
        <v>0</v>
      </c>
      <c r="AL114" s="750">
        <v>0</v>
      </c>
      <c r="AM114" s="750">
        <v>0</v>
      </c>
      <c r="AN114" s="750">
        <v>0</v>
      </c>
      <c r="AO114" s="750">
        <v>0</v>
      </c>
      <c r="AP114" s="749"/>
      <c r="AQ114" s="750">
        <v>0</v>
      </c>
      <c r="AR114" s="750">
        <v>0</v>
      </c>
      <c r="AS114" s="750">
        <v>0</v>
      </c>
      <c r="AT114" s="750">
        <v>2209.0866569999998</v>
      </c>
      <c r="AU114" s="750">
        <v>2209.0866569999998</v>
      </c>
      <c r="AV114" s="750">
        <v>2209.0866569999998</v>
      </c>
      <c r="AW114" s="750">
        <v>2209.0866569999998</v>
      </c>
      <c r="AX114" s="750">
        <v>0</v>
      </c>
      <c r="AY114" s="750">
        <v>0</v>
      </c>
      <c r="AZ114" s="750">
        <v>0</v>
      </c>
      <c r="BA114" s="750">
        <v>0</v>
      </c>
      <c r="BB114" s="750">
        <v>0</v>
      </c>
      <c r="BC114" s="750">
        <v>0</v>
      </c>
      <c r="BD114" s="750">
        <v>0</v>
      </c>
      <c r="BE114" s="750">
        <v>0</v>
      </c>
      <c r="BF114" s="750">
        <v>0</v>
      </c>
      <c r="BG114" s="750">
        <v>0</v>
      </c>
      <c r="BH114" s="750">
        <v>0</v>
      </c>
      <c r="BI114" s="750">
        <v>0</v>
      </c>
      <c r="BJ114" s="750">
        <v>0</v>
      </c>
      <c r="BK114" s="750">
        <v>0</v>
      </c>
      <c r="BL114" s="750">
        <v>0</v>
      </c>
      <c r="BM114" s="750">
        <v>0</v>
      </c>
      <c r="BN114" s="750">
        <v>0</v>
      </c>
      <c r="BO114" s="750">
        <v>0</v>
      </c>
      <c r="BP114" s="750">
        <v>0</v>
      </c>
      <c r="BQ114" s="750">
        <v>0</v>
      </c>
      <c r="BR114" s="750">
        <v>0</v>
      </c>
      <c r="BS114" s="750">
        <v>0</v>
      </c>
      <c r="BT114" s="750">
        <v>0</v>
      </c>
      <c r="BU114" s="163"/>
    </row>
    <row r="115" spans="2:73" ht="15.75">
      <c r="B115" s="747" t="s">
        <v>208</v>
      </c>
      <c r="C115" s="747" t="s">
        <v>786</v>
      </c>
      <c r="D115" s="747" t="s">
        <v>1</v>
      </c>
      <c r="E115" s="747" t="s">
        <v>684</v>
      </c>
      <c r="F115" s="747" t="s">
        <v>29</v>
      </c>
      <c r="G115" s="747" t="s">
        <v>787</v>
      </c>
      <c r="H115" s="747">
        <v>2014</v>
      </c>
      <c r="I115" s="748" t="s">
        <v>575</v>
      </c>
      <c r="J115" s="748" t="s">
        <v>590</v>
      </c>
      <c r="K115" s="749"/>
      <c r="L115" s="750">
        <v>0</v>
      </c>
      <c r="M115" s="750">
        <v>0</v>
      </c>
      <c r="N115" s="750">
        <v>0</v>
      </c>
      <c r="O115" s="750">
        <v>7.4550303116281444</v>
      </c>
      <c r="P115" s="750">
        <v>7.4550303116281444</v>
      </c>
      <c r="Q115" s="750">
        <v>7.4550303116281444</v>
      </c>
      <c r="R115" s="750">
        <v>7.4550303116281444</v>
      </c>
      <c r="S115" s="750">
        <v>0</v>
      </c>
      <c r="T115" s="750">
        <v>0</v>
      </c>
      <c r="U115" s="750">
        <v>0</v>
      </c>
      <c r="V115" s="750">
        <v>0</v>
      </c>
      <c r="W115" s="750">
        <v>0</v>
      </c>
      <c r="X115" s="750">
        <v>0</v>
      </c>
      <c r="Y115" s="750">
        <v>0</v>
      </c>
      <c r="Z115" s="750">
        <v>0</v>
      </c>
      <c r="AA115" s="750">
        <v>0</v>
      </c>
      <c r="AB115" s="750">
        <v>0</v>
      </c>
      <c r="AC115" s="750">
        <v>0</v>
      </c>
      <c r="AD115" s="750">
        <v>0</v>
      </c>
      <c r="AE115" s="750">
        <v>0</v>
      </c>
      <c r="AF115" s="750">
        <v>0</v>
      </c>
      <c r="AG115" s="750">
        <v>0</v>
      </c>
      <c r="AH115" s="750">
        <v>0</v>
      </c>
      <c r="AI115" s="750">
        <v>0</v>
      </c>
      <c r="AJ115" s="750">
        <v>0</v>
      </c>
      <c r="AK115" s="750">
        <v>0</v>
      </c>
      <c r="AL115" s="750">
        <v>0</v>
      </c>
      <c r="AM115" s="750">
        <v>0</v>
      </c>
      <c r="AN115" s="750">
        <v>0</v>
      </c>
      <c r="AO115" s="750">
        <v>0</v>
      </c>
      <c r="AP115" s="749"/>
      <c r="AQ115" s="750">
        <v>0</v>
      </c>
      <c r="AR115" s="750">
        <v>0</v>
      </c>
      <c r="AS115" s="750">
        <v>0</v>
      </c>
      <c r="AT115" s="750">
        <v>53978.658124002432</v>
      </c>
      <c r="AU115" s="750">
        <v>53978.658124002432</v>
      </c>
      <c r="AV115" s="750">
        <v>53978.658124002432</v>
      </c>
      <c r="AW115" s="750">
        <v>53978.658124002432</v>
      </c>
      <c r="AX115" s="750">
        <v>0</v>
      </c>
      <c r="AY115" s="750">
        <v>0</v>
      </c>
      <c r="AZ115" s="750">
        <v>0</v>
      </c>
      <c r="BA115" s="750">
        <v>0</v>
      </c>
      <c r="BB115" s="750">
        <v>0</v>
      </c>
      <c r="BC115" s="750">
        <v>0</v>
      </c>
      <c r="BD115" s="750">
        <v>0</v>
      </c>
      <c r="BE115" s="750">
        <v>0</v>
      </c>
      <c r="BF115" s="750">
        <v>0</v>
      </c>
      <c r="BG115" s="750">
        <v>0</v>
      </c>
      <c r="BH115" s="750">
        <v>0</v>
      </c>
      <c r="BI115" s="750">
        <v>0</v>
      </c>
      <c r="BJ115" s="750">
        <v>0</v>
      </c>
      <c r="BK115" s="750">
        <v>0</v>
      </c>
      <c r="BL115" s="750">
        <v>0</v>
      </c>
      <c r="BM115" s="750">
        <v>0</v>
      </c>
      <c r="BN115" s="750">
        <v>0</v>
      </c>
      <c r="BO115" s="750">
        <v>0</v>
      </c>
      <c r="BP115" s="750">
        <v>0</v>
      </c>
      <c r="BQ115" s="750">
        <v>0</v>
      </c>
      <c r="BR115" s="750">
        <v>0</v>
      </c>
      <c r="BS115" s="750">
        <v>0</v>
      </c>
      <c r="BT115" s="750">
        <v>0</v>
      </c>
      <c r="BU115" s="163"/>
    </row>
    <row r="116" spans="2:73" ht="15.75">
      <c r="B116" s="747" t="s">
        <v>208</v>
      </c>
      <c r="C116" s="747" t="s">
        <v>786</v>
      </c>
      <c r="D116" s="747" t="s">
        <v>1</v>
      </c>
      <c r="E116" s="747" t="s">
        <v>684</v>
      </c>
      <c r="F116" s="747" t="s">
        <v>29</v>
      </c>
      <c r="G116" s="747" t="s">
        <v>787</v>
      </c>
      <c r="H116" s="747">
        <v>2014</v>
      </c>
      <c r="I116" s="748" t="s">
        <v>575</v>
      </c>
      <c r="J116" s="748" t="s">
        <v>590</v>
      </c>
      <c r="K116" s="749"/>
      <c r="L116" s="750">
        <v>0</v>
      </c>
      <c r="M116" s="750">
        <v>0</v>
      </c>
      <c r="N116" s="750">
        <v>0</v>
      </c>
      <c r="O116" s="750">
        <v>9.9668488995597624</v>
      </c>
      <c r="P116" s="750">
        <v>9.9668488995597624</v>
      </c>
      <c r="Q116" s="750">
        <v>9.9668488995597624</v>
      </c>
      <c r="R116" s="750">
        <v>9.9668488995597624</v>
      </c>
      <c r="S116" s="750">
        <v>9.9668488995597624</v>
      </c>
      <c r="T116" s="750">
        <v>0</v>
      </c>
      <c r="U116" s="750">
        <v>0</v>
      </c>
      <c r="V116" s="750">
        <v>0</v>
      </c>
      <c r="W116" s="750">
        <v>0</v>
      </c>
      <c r="X116" s="750">
        <v>0</v>
      </c>
      <c r="Y116" s="750">
        <v>0</v>
      </c>
      <c r="Z116" s="750">
        <v>0</v>
      </c>
      <c r="AA116" s="750">
        <v>0</v>
      </c>
      <c r="AB116" s="750">
        <v>0</v>
      </c>
      <c r="AC116" s="750">
        <v>0</v>
      </c>
      <c r="AD116" s="750">
        <v>0</v>
      </c>
      <c r="AE116" s="750">
        <v>0</v>
      </c>
      <c r="AF116" s="750">
        <v>0</v>
      </c>
      <c r="AG116" s="750">
        <v>0</v>
      </c>
      <c r="AH116" s="750">
        <v>0</v>
      </c>
      <c r="AI116" s="750">
        <v>0</v>
      </c>
      <c r="AJ116" s="750">
        <v>0</v>
      </c>
      <c r="AK116" s="750">
        <v>0</v>
      </c>
      <c r="AL116" s="750">
        <v>0</v>
      </c>
      <c r="AM116" s="750">
        <v>0</v>
      </c>
      <c r="AN116" s="750">
        <v>0</v>
      </c>
      <c r="AO116" s="750">
        <v>0</v>
      </c>
      <c r="AP116" s="749"/>
      <c r="AQ116" s="750">
        <v>0</v>
      </c>
      <c r="AR116" s="750">
        <v>0</v>
      </c>
      <c r="AS116" s="750">
        <v>0</v>
      </c>
      <c r="AT116" s="750">
        <v>67818.231341883089</v>
      </c>
      <c r="AU116" s="750">
        <v>67818.231341883089</v>
      </c>
      <c r="AV116" s="750">
        <v>67818.231341883089</v>
      </c>
      <c r="AW116" s="750">
        <v>67818.231341883089</v>
      </c>
      <c r="AX116" s="750">
        <v>67818.231341883089</v>
      </c>
      <c r="AY116" s="750">
        <v>0</v>
      </c>
      <c r="AZ116" s="750">
        <v>0</v>
      </c>
      <c r="BA116" s="750">
        <v>0</v>
      </c>
      <c r="BB116" s="750">
        <v>0</v>
      </c>
      <c r="BC116" s="750">
        <v>0</v>
      </c>
      <c r="BD116" s="750">
        <v>0</v>
      </c>
      <c r="BE116" s="750">
        <v>0</v>
      </c>
      <c r="BF116" s="750">
        <v>0</v>
      </c>
      <c r="BG116" s="750">
        <v>0</v>
      </c>
      <c r="BH116" s="750">
        <v>0</v>
      </c>
      <c r="BI116" s="750">
        <v>0</v>
      </c>
      <c r="BJ116" s="750">
        <v>0</v>
      </c>
      <c r="BK116" s="750">
        <v>0</v>
      </c>
      <c r="BL116" s="750">
        <v>0</v>
      </c>
      <c r="BM116" s="750">
        <v>0</v>
      </c>
      <c r="BN116" s="750">
        <v>0</v>
      </c>
      <c r="BO116" s="750">
        <v>0</v>
      </c>
      <c r="BP116" s="750">
        <v>0</v>
      </c>
      <c r="BQ116" s="750">
        <v>0</v>
      </c>
      <c r="BR116" s="750">
        <v>0</v>
      </c>
      <c r="BS116" s="750">
        <v>0</v>
      </c>
      <c r="BT116" s="750">
        <v>0</v>
      </c>
      <c r="BU116" s="163"/>
    </row>
    <row r="117" spans="2:73">
      <c r="B117" s="747" t="s">
        <v>208</v>
      </c>
      <c r="C117" s="747" t="s">
        <v>786</v>
      </c>
      <c r="D117" s="747" t="s">
        <v>5</v>
      </c>
      <c r="E117" s="747" t="s">
        <v>684</v>
      </c>
      <c r="F117" s="747" t="s">
        <v>29</v>
      </c>
      <c r="G117" s="747" t="s">
        <v>787</v>
      </c>
      <c r="H117" s="747">
        <v>2014</v>
      </c>
      <c r="I117" s="748" t="s">
        <v>575</v>
      </c>
      <c r="J117" s="748" t="s">
        <v>590</v>
      </c>
      <c r="K117" s="749"/>
      <c r="L117" s="750">
        <v>0</v>
      </c>
      <c r="M117" s="750">
        <v>0</v>
      </c>
      <c r="N117" s="750">
        <v>0</v>
      </c>
      <c r="O117" s="750">
        <v>110.65072410000001</v>
      </c>
      <c r="P117" s="750">
        <v>96.586073099999993</v>
      </c>
      <c r="Q117" s="750">
        <v>89.256355790000001</v>
      </c>
      <c r="R117" s="750">
        <v>89.256355790000001</v>
      </c>
      <c r="S117" s="750">
        <v>89.256355790000001</v>
      </c>
      <c r="T117" s="750">
        <v>89.256355790000001</v>
      </c>
      <c r="U117" s="750">
        <v>89.256355790000001</v>
      </c>
      <c r="V117" s="750">
        <v>89.189600900000002</v>
      </c>
      <c r="W117" s="750">
        <v>89.189600900000002</v>
      </c>
      <c r="X117" s="750">
        <v>83.264693249999993</v>
      </c>
      <c r="Y117" s="750">
        <v>75.775984269999995</v>
      </c>
      <c r="Z117" s="750">
        <v>64.189245479999997</v>
      </c>
      <c r="AA117" s="750">
        <v>64.189245479999997</v>
      </c>
      <c r="AB117" s="750">
        <v>63.880368179999991</v>
      </c>
      <c r="AC117" s="750">
        <v>63.880368179999991</v>
      </c>
      <c r="AD117" s="750">
        <v>63.7498881</v>
      </c>
      <c r="AE117" s="750">
        <v>51.824470759999997</v>
      </c>
      <c r="AF117" s="750">
        <v>51.824470759999997</v>
      </c>
      <c r="AG117" s="750">
        <v>51.824470759999997</v>
      </c>
      <c r="AH117" s="750">
        <v>51.824470759999997</v>
      </c>
      <c r="AI117" s="750">
        <v>0</v>
      </c>
      <c r="AJ117" s="750">
        <v>0</v>
      </c>
      <c r="AK117" s="750">
        <v>0</v>
      </c>
      <c r="AL117" s="750">
        <v>0</v>
      </c>
      <c r="AM117" s="750">
        <v>0</v>
      </c>
      <c r="AN117" s="750">
        <v>0</v>
      </c>
      <c r="AO117" s="750">
        <v>0</v>
      </c>
      <c r="AP117" s="749"/>
      <c r="AQ117" s="750">
        <v>0</v>
      </c>
      <c r="AR117" s="750">
        <v>0</v>
      </c>
      <c r="AS117" s="750">
        <v>0</v>
      </c>
      <c r="AT117" s="750">
        <v>1690736.1229999999</v>
      </c>
      <c r="AU117" s="750">
        <v>1466695.727</v>
      </c>
      <c r="AV117" s="750">
        <v>1349938.2779999999</v>
      </c>
      <c r="AW117" s="750">
        <v>1349938.2779999999</v>
      </c>
      <c r="AX117" s="750">
        <v>1349938.2779999999</v>
      </c>
      <c r="AY117" s="750">
        <v>1349938.2779999999</v>
      </c>
      <c r="AZ117" s="750">
        <v>1349938.2779999999</v>
      </c>
      <c r="BA117" s="750">
        <v>1349353.5049999999</v>
      </c>
      <c r="BB117" s="750">
        <v>1349353.5049999999</v>
      </c>
      <c r="BC117" s="750">
        <v>1254973.7250000001</v>
      </c>
      <c r="BD117" s="750">
        <v>1220073.45</v>
      </c>
      <c r="BE117" s="750">
        <v>1031704.31</v>
      </c>
      <c r="BF117" s="750">
        <v>1031704.31</v>
      </c>
      <c r="BG117" s="750">
        <v>1016930.393</v>
      </c>
      <c r="BH117" s="750">
        <v>1016930.393</v>
      </c>
      <c r="BI117" s="750">
        <v>1015492.687</v>
      </c>
      <c r="BJ117" s="750">
        <v>825528.83840000001</v>
      </c>
      <c r="BK117" s="750">
        <v>825528.83840000001</v>
      </c>
      <c r="BL117" s="750">
        <v>825528.83840000001</v>
      </c>
      <c r="BM117" s="750">
        <v>825528.83840000001</v>
      </c>
      <c r="BN117" s="750">
        <v>0</v>
      </c>
      <c r="BO117" s="750">
        <v>0</v>
      </c>
      <c r="BP117" s="750">
        <v>0</v>
      </c>
      <c r="BQ117" s="750">
        <v>0</v>
      </c>
      <c r="BR117" s="750">
        <v>0</v>
      </c>
      <c r="BS117" s="750">
        <v>0</v>
      </c>
      <c r="BT117" s="750">
        <v>0</v>
      </c>
    </row>
    <row r="118" spans="2:73" ht="15.75">
      <c r="B118" s="747" t="s">
        <v>208</v>
      </c>
      <c r="C118" s="747" t="s">
        <v>786</v>
      </c>
      <c r="D118" s="747" t="s">
        <v>4</v>
      </c>
      <c r="E118" s="747" t="s">
        <v>684</v>
      </c>
      <c r="F118" s="747" t="s">
        <v>29</v>
      </c>
      <c r="G118" s="747" t="s">
        <v>787</v>
      </c>
      <c r="H118" s="747">
        <v>2013</v>
      </c>
      <c r="I118" s="748" t="s">
        <v>575</v>
      </c>
      <c r="J118" s="748" t="s">
        <v>583</v>
      </c>
      <c r="K118" s="749"/>
      <c r="L118" s="750">
        <v>0</v>
      </c>
      <c r="M118" s="750">
        <v>0</v>
      </c>
      <c r="N118" s="750">
        <v>2.3E-2</v>
      </c>
      <c r="O118" s="750">
        <v>2.3E-2</v>
      </c>
      <c r="P118" s="750">
        <v>2.1999999999999999E-2</v>
      </c>
      <c r="Q118" s="750">
        <v>1.9E-2</v>
      </c>
      <c r="R118" s="750">
        <v>1.9E-2</v>
      </c>
      <c r="S118" s="750">
        <v>1.9E-2</v>
      </c>
      <c r="T118" s="750">
        <v>1.9E-2</v>
      </c>
      <c r="U118" s="750">
        <v>1.9E-2</v>
      </c>
      <c r="V118" s="750">
        <v>1.7000000000000001E-2</v>
      </c>
      <c r="W118" s="750">
        <v>1.7000000000000001E-2</v>
      </c>
      <c r="X118" s="750">
        <v>1.2999999999999999E-2</v>
      </c>
      <c r="Y118" s="750">
        <v>1.2999999999999999E-2</v>
      </c>
      <c r="Z118" s="750">
        <v>1.2999999999999999E-2</v>
      </c>
      <c r="AA118" s="750">
        <v>1.2999999999999999E-2</v>
      </c>
      <c r="AB118" s="750">
        <v>1.2999999999999999E-2</v>
      </c>
      <c r="AC118" s="750">
        <v>1.2999999999999999E-2</v>
      </c>
      <c r="AD118" s="750">
        <v>7.0000000000000001E-3</v>
      </c>
      <c r="AE118" s="750">
        <v>7.0000000000000001E-3</v>
      </c>
      <c r="AF118" s="750">
        <v>7.0000000000000001E-3</v>
      </c>
      <c r="AG118" s="750">
        <v>7.0000000000000001E-3</v>
      </c>
      <c r="AH118" s="750">
        <v>0</v>
      </c>
      <c r="AI118" s="750">
        <v>0</v>
      </c>
      <c r="AJ118" s="750">
        <v>0</v>
      </c>
      <c r="AK118" s="750">
        <v>0</v>
      </c>
      <c r="AL118" s="750">
        <v>0</v>
      </c>
      <c r="AM118" s="750">
        <v>0</v>
      </c>
      <c r="AN118" s="750">
        <v>0</v>
      </c>
      <c r="AO118" s="750">
        <v>0</v>
      </c>
      <c r="AP118" s="749"/>
      <c r="AQ118" s="750">
        <v>0</v>
      </c>
      <c r="AR118" s="750">
        <v>0</v>
      </c>
      <c r="AS118" s="750">
        <v>324</v>
      </c>
      <c r="AT118" s="750">
        <v>324</v>
      </c>
      <c r="AU118" s="750">
        <v>308</v>
      </c>
      <c r="AV118" s="750">
        <v>267</v>
      </c>
      <c r="AW118" s="750">
        <v>267</v>
      </c>
      <c r="AX118" s="750">
        <v>267</v>
      </c>
      <c r="AY118" s="750">
        <v>267</v>
      </c>
      <c r="AZ118" s="750">
        <v>267</v>
      </c>
      <c r="BA118" s="750">
        <v>224</v>
      </c>
      <c r="BB118" s="750">
        <v>224</v>
      </c>
      <c r="BC118" s="750">
        <v>213</v>
      </c>
      <c r="BD118" s="750">
        <v>213</v>
      </c>
      <c r="BE118" s="750">
        <v>213</v>
      </c>
      <c r="BF118" s="750">
        <v>213</v>
      </c>
      <c r="BG118" s="750">
        <v>213</v>
      </c>
      <c r="BH118" s="750">
        <v>213</v>
      </c>
      <c r="BI118" s="750">
        <v>112</v>
      </c>
      <c r="BJ118" s="750">
        <v>112</v>
      </c>
      <c r="BK118" s="750">
        <v>112</v>
      </c>
      <c r="BL118" s="750">
        <v>112</v>
      </c>
      <c r="BM118" s="750">
        <v>0</v>
      </c>
      <c r="BN118" s="750">
        <v>0</v>
      </c>
      <c r="BO118" s="750">
        <v>0</v>
      </c>
      <c r="BP118" s="750">
        <v>0</v>
      </c>
      <c r="BQ118" s="750">
        <v>0</v>
      </c>
      <c r="BR118" s="750">
        <v>0</v>
      </c>
      <c r="BS118" s="750">
        <v>0</v>
      </c>
      <c r="BT118" s="750">
        <v>0</v>
      </c>
      <c r="BU118" s="163"/>
    </row>
    <row r="119" spans="2:73" ht="15.75">
      <c r="B119" s="747" t="s">
        <v>208</v>
      </c>
      <c r="C119" s="747" t="s">
        <v>786</v>
      </c>
      <c r="D119" s="747" t="s">
        <v>4</v>
      </c>
      <c r="E119" s="747" t="s">
        <v>684</v>
      </c>
      <c r="F119" s="747" t="s">
        <v>29</v>
      </c>
      <c r="G119" s="747" t="s">
        <v>787</v>
      </c>
      <c r="H119" s="747">
        <v>2014</v>
      </c>
      <c r="I119" s="748" t="s">
        <v>575</v>
      </c>
      <c r="J119" s="748" t="s">
        <v>590</v>
      </c>
      <c r="K119" s="749"/>
      <c r="L119" s="750">
        <v>0</v>
      </c>
      <c r="M119" s="750">
        <v>0</v>
      </c>
      <c r="N119" s="750">
        <v>0</v>
      </c>
      <c r="O119" s="750">
        <v>29.544315310000002</v>
      </c>
      <c r="P119" s="750">
        <v>27.815467089999999</v>
      </c>
      <c r="Q119" s="750">
        <v>26.953426199999999</v>
      </c>
      <c r="R119" s="750">
        <v>26.953426199999999</v>
      </c>
      <c r="S119" s="750">
        <v>26.953426199999999</v>
      </c>
      <c r="T119" s="750">
        <v>26.953426199999999</v>
      </c>
      <c r="U119" s="750">
        <v>26.953426199999999</v>
      </c>
      <c r="V119" s="750">
        <v>26.876240859999999</v>
      </c>
      <c r="W119" s="750">
        <v>26.876240859999999</v>
      </c>
      <c r="X119" s="750">
        <v>23.567184050000002</v>
      </c>
      <c r="Y119" s="750">
        <v>17.145853559999999</v>
      </c>
      <c r="Z119" s="750">
        <v>17.143156319999999</v>
      </c>
      <c r="AA119" s="750">
        <v>17.143156319999999</v>
      </c>
      <c r="AB119" s="750">
        <v>17.105334129999999</v>
      </c>
      <c r="AC119" s="750">
        <v>17.105334129999999</v>
      </c>
      <c r="AD119" s="750">
        <v>17.07612876</v>
      </c>
      <c r="AE119" s="750">
        <v>7.6255016260000001</v>
      </c>
      <c r="AF119" s="750">
        <v>7.6255016260000001</v>
      </c>
      <c r="AG119" s="750">
        <v>7.6255016260000001</v>
      </c>
      <c r="AH119" s="750">
        <v>7.6255016260000001</v>
      </c>
      <c r="AI119" s="750">
        <v>0</v>
      </c>
      <c r="AJ119" s="750">
        <v>0</v>
      </c>
      <c r="AK119" s="750">
        <v>0</v>
      </c>
      <c r="AL119" s="750">
        <v>0</v>
      </c>
      <c r="AM119" s="750">
        <v>0</v>
      </c>
      <c r="AN119" s="750">
        <v>0</v>
      </c>
      <c r="AO119" s="750">
        <v>0</v>
      </c>
      <c r="AP119" s="749"/>
      <c r="AQ119" s="750">
        <v>0</v>
      </c>
      <c r="AR119" s="750">
        <v>0</v>
      </c>
      <c r="AS119" s="750">
        <v>0</v>
      </c>
      <c r="AT119" s="750">
        <v>395701.4325</v>
      </c>
      <c r="AU119" s="750">
        <v>368153.4656</v>
      </c>
      <c r="AV119" s="750">
        <v>354413.15419999999</v>
      </c>
      <c r="AW119" s="750">
        <v>354413.15419999999</v>
      </c>
      <c r="AX119" s="750">
        <v>354413.15419999999</v>
      </c>
      <c r="AY119" s="750">
        <v>354413.15419999999</v>
      </c>
      <c r="AZ119" s="750">
        <v>354413.15419999999</v>
      </c>
      <c r="BA119" s="750">
        <v>353737.01069999998</v>
      </c>
      <c r="BB119" s="750">
        <v>353737.01069999998</v>
      </c>
      <c r="BC119" s="750">
        <v>301025.96919999999</v>
      </c>
      <c r="BD119" s="750">
        <v>276655.52549999999</v>
      </c>
      <c r="BE119" s="750">
        <v>273088.14429999999</v>
      </c>
      <c r="BF119" s="750">
        <v>273088.14429999999</v>
      </c>
      <c r="BG119" s="750">
        <v>271396.28000000003</v>
      </c>
      <c r="BH119" s="750">
        <v>271396.28000000003</v>
      </c>
      <c r="BI119" s="750">
        <v>271074.47820000001</v>
      </c>
      <c r="BJ119" s="750">
        <v>121469.0938</v>
      </c>
      <c r="BK119" s="750">
        <v>121469.0938</v>
      </c>
      <c r="BL119" s="750">
        <v>121469.0938</v>
      </c>
      <c r="BM119" s="750">
        <v>121469.0938</v>
      </c>
      <c r="BN119" s="750">
        <v>0</v>
      </c>
      <c r="BO119" s="750">
        <v>0</v>
      </c>
      <c r="BP119" s="750">
        <v>0</v>
      </c>
      <c r="BQ119" s="750">
        <v>0</v>
      </c>
      <c r="BR119" s="750">
        <v>0</v>
      </c>
      <c r="BS119" s="750">
        <v>0</v>
      </c>
      <c r="BT119" s="750">
        <v>0</v>
      </c>
      <c r="BU119" s="163"/>
    </row>
    <row r="120" spans="2:73">
      <c r="B120" s="747" t="s">
        <v>208</v>
      </c>
      <c r="C120" s="747" t="s">
        <v>809</v>
      </c>
      <c r="D120" s="747" t="s">
        <v>14</v>
      </c>
      <c r="E120" s="747" t="s">
        <v>684</v>
      </c>
      <c r="F120" s="747" t="s">
        <v>29</v>
      </c>
      <c r="G120" s="747" t="s">
        <v>787</v>
      </c>
      <c r="H120" s="747">
        <v>2013</v>
      </c>
      <c r="I120" s="748" t="s">
        <v>575</v>
      </c>
      <c r="J120" s="748" t="s">
        <v>583</v>
      </c>
      <c r="K120" s="751"/>
      <c r="L120" s="750">
        <v>0</v>
      </c>
      <c r="M120" s="750">
        <v>0</v>
      </c>
      <c r="N120" s="750">
        <v>0.214131193</v>
      </c>
      <c r="O120" s="750">
        <v>0.214131193</v>
      </c>
      <c r="P120" s="750">
        <v>0.213568387</v>
      </c>
      <c r="Q120" s="750">
        <v>0.20579388700000001</v>
      </c>
      <c r="R120" s="750">
        <v>0.201742484</v>
      </c>
      <c r="S120" s="750">
        <v>0.19792558299999999</v>
      </c>
      <c r="T120" s="750">
        <v>0.19792558299999999</v>
      </c>
      <c r="U120" s="750">
        <v>0.19792558299999999</v>
      </c>
      <c r="V120" s="750">
        <v>0.169575746</v>
      </c>
      <c r="W120" s="750">
        <v>0.169575746</v>
      </c>
      <c r="X120" s="750">
        <v>0.165739469</v>
      </c>
      <c r="Y120" s="750">
        <v>0.165739469</v>
      </c>
      <c r="Z120" s="750">
        <v>0.165739469</v>
      </c>
      <c r="AA120" s="750">
        <v>0.165739469</v>
      </c>
      <c r="AB120" s="750">
        <v>8.3639473000000006E-2</v>
      </c>
      <c r="AC120" s="750">
        <v>8.3639473000000006E-2</v>
      </c>
      <c r="AD120" s="750">
        <v>8.3639473000000006E-2</v>
      </c>
      <c r="AE120" s="750">
        <v>8.3639473000000006E-2</v>
      </c>
      <c r="AF120" s="750">
        <v>8.3639473000000006E-2</v>
      </c>
      <c r="AG120" s="750">
        <v>8.3639473000000006E-2</v>
      </c>
      <c r="AH120" s="750">
        <v>8.3639473000000006E-2</v>
      </c>
      <c r="AI120" s="750">
        <v>0</v>
      </c>
      <c r="AJ120" s="750">
        <v>0</v>
      </c>
      <c r="AK120" s="750">
        <v>0</v>
      </c>
      <c r="AL120" s="750">
        <v>0</v>
      </c>
      <c r="AM120" s="750">
        <v>0</v>
      </c>
      <c r="AN120" s="750">
        <v>0</v>
      </c>
      <c r="AO120" s="750">
        <v>0</v>
      </c>
      <c r="AP120" s="752"/>
      <c r="AQ120" s="750">
        <v>0</v>
      </c>
      <c r="AR120" s="750">
        <v>0</v>
      </c>
      <c r="AS120" s="750">
        <v>2230.3184390000001</v>
      </c>
      <c r="AT120" s="750">
        <v>2230.3184390000001</v>
      </c>
      <c r="AU120" s="750">
        <v>2219.4643329999999</v>
      </c>
      <c r="AV120" s="750">
        <v>2070.4363039999998</v>
      </c>
      <c r="AW120" s="750">
        <v>1992.7564870000001</v>
      </c>
      <c r="AX120" s="750">
        <v>1919.59926</v>
      </c>
      <c r="AY120" s="750">
        <v>1919.59926</v>
      </c>
      <c r="AZ120" s="750">
        <v>1919.59926</v>
      </c>
      <c r="BA120" s="750">
        <v>1376.0598749999999</v>
      </c>
      <c r="BB120" s="750">
        <v>1376.0598749999999</v>
      </c>
      <c r="BC120" s="750">
        <v>1291.3421020000001</v>
      </c>
      <c r="BD120" s="750">
        <v>1291.3421020000001</v>
      </c>
      <c r="BE120" s="750">
        <v>1291.3421020000001</v>
      </c>
      <c r="BF120" s="750">
        <v>1291.3421020000001</v>
      </c>
      <c r="BG120" s="750">
        <v>616.34210210000003</v>
      </c>
      <c r="BH120" s="750">
        <v>616.34210210000003</v>
      </c>
      <c r="BI120" s="750">
        <v>616.34210210000003</v>
      </c>
      <c r="BJ120" s="750">
        <v>616.34210210000003</v>
      </c>
      <c r="BK120" s="750">
        <v>616.34210210000003</v>
      </c>
      <c r="BL120" s="750">
        <v>616.34210210000003</v>
      </c>
      <c r="BM120" s="750">
        <v>616.34210210000003</v>
      </c>
      <c r="BN120" s="750">
        <v>0</v>
      </c>
      <c r="BO120" s="750">
        <v>0</v>
      </c>
      <c r="BP120" s="750">
        <v>0</v>
      </c>
      <c r="BQ120" s="750">
        <v>0</v>
      </c>
      <c r="BR120" s="750">
        <v>0</v>
      </c>
      <c r="BS120" s="750">
        <v>0</v>
      </c>
      <c r="BT120" s="750">
        <v>0</v>
      </c>
    </row>
    <row r="121" spans="2:73">
      <c r="B121" s="747" t="s">
        <v>208</v>
      </c>
      <c r="C121" s="747" t="s">
        <v>809</v>
      </c>
      <c r="D121" s="747" t="s">
        <v>14</v>
      </c>
      <c r="E121" s="747" t="s">
        <v>684</v>
      </c>
      <c r="F121" s="747" t="s">
        <v>29</v>
      </c>
      <c r="G121" s="747" t="s">
        <v>787</v>
      </c>
      <c r="H121" s="747">
        <v>2014</v>
      </c>
      <c r="I121" s="748" t="s">
        <v>575</v>
      </c>
      <c r="J121" s="748" t="s">
        <v>590</v>
      </c>
      <c r="K121" s="751"/>
      <c r="L121" s="750">
        <v>0</v>
      </c>
      <c r="M121" s="750">
        <v>0</v>
      </c>
      <c r="N121" s="750">
        <v>0</v>
      </c>
      <c r="O121" s="750">
        <v>20.22772286</v>
      </c>
      <c r="P121" s="750">
        <v>20.0512938</v>
      </c>
      <c r="Q121" s="750">
        <v>18.409462789999999</v>
      </c>
      <c r="R121" s="750">
        <v>17.546531510000001</v>
      </c>
      <c r="S121" s="750">
        <v>16.756195600000002</v>
      </c>
      <c r="T121" s="750">
        <v>16.756195600000002</v>
      </c>
      <c r="U121" s="750">
        <v>16.756195600000002</v>
      </c>
      <c r="V121" s="750">
        <v>16.756195600000002</v>
      </c>
      <c r="W121" s="750">
        <v>10.66948779</v>
      </c>
      <c r="X121" s="750">
        <v>10.66948779</v>
      </c>
      <c r="Y121" s="750">
        <v>7.4891687469999999</v>
      </c>
      <c r="Z121" s="750">
        <v>7.4891687469999999</v>
      </c>
      <c r="AA121" s="750">
        <v>7.4891687469999999</v>
      </c>
      <c r="AB121" s="750">
        <v>7.4891687469999999</v>
      </c>
      <c r="AC121" s="750">
        <v>3.3225686830000001</v>
      </c>
      <c r="AD121" s="750">
        <v>0.68720000999999997</v>
      </c>
      <c r="AE121" s="750">
        <v>0.68720000999999997</v>
      </c>
      <c r="AF121" s="750">
        <v>0.68720000999999997</v>
      </c>
      <c r="AG121" s="750">
        <v>0.68720000999999997</v>
      </c>
      <c r="AH121" s="750">
        <v>0.68720000999999997</v>
      </c>
      <c r="AI121" s="750">
        <v>0.68720000999999997</v>
      </c>
      <c r="AJ121" s="750">
        <v>0</v>
      </c>
      <c r="AK121" s="750">
        <v>0</v>
      </c>
      <c r="AL121" s="750">
        <v>0</v>
      </c>
      <c r="AM121" s="750">
        <v>0</v>
      </c>
      <c r="AN121" s="750">
        <v>0</v>
      </c>
      <c r="AO121" s="750">
        <v>0</v>
      </c>
      <c r="AP121" s="752"/>
      <c r="AQ121" s="750">
        <v>0</v>
      </c>
      <c r="AR121" s="750">
        <v>0</v>
      </c>
      <c r="AS121" s="750">
        <v>0</v>
      </c>
      <c r="AT121" s="750">
        <v>283424.48670000001</v>
      </c>
      <c r="AU121" s="750">
        <v>280021.51250000001</v>
      </c>
      <c r="AV121" s="750">
        <v>248542.49369999999</v>
      </c>
      <c r="AW121" s="750">
        <v>231994.3388</v>
      </c>
      <c r="AX121" s="750">
        <v>216846.2323</v>
      </c>
      <c r="AY121" s="750">
        <v>216846.2323</v>
      </c>
      <c r="AZ121" s="750">
        <v>216846.2323</v>
      </c>
      <c r="BA121" s="750">
        <v>216846.2323</v>
      </c>
      <c r="BB121" s="750">
        <v>100110.28260000001</v>
      </c>
      <c r="BC121" s="750">
        <v>100110.28260000001</v>
      </c>
      <c r="BD121" s="750">
        <v>61098.4375</v>
      </c>
      <c r="BE121" s="750">
        <v>61098.4375</v>
      </c>
      <c r="BF121" s="750">
        <v>61098.4375</v>
      </c>
      <c r="BG121" s="750">
        <v>61098.4375</v>
      </c>
      <c r="BH121" s="750">
        <v>26834.4375</v>
      </c>
      <c r="BI121" s="750">
        <v>5064</v>
      </c>
      <c r="BJ121" s="750">
        <v>5064</v>
      </c>
      <c r="BK121" s="750">
        <v>5064</v>
      </c>
      <c r="BL121" s="750">
        <v>5064</v>
      </c>
      <c r="BM121" s="750">
        <v>5064</v>
      </c>
      <c r="BN121" s="750">
        <v>5064</v>
      </c>
      <c r="BO121" s="750">
        <v>0</v>
      </c>
      <c r="BP121" s="750">
        <v>0</v>
      </c>
      <c r="BQ121" s="750">
        <v>0</v>
      </c>
      <c r="BR121" s="750">
        <v>0</v>
      </c>
      <c r="BS121" s="750">
        <v>0</v>
      </c>
      <c r="BT121" s="750">
        <v>0</v>
      </c>
    </row>
    <row r="122" spans="2:73">
      <c r="B122" s="747" t="s">
        <v>208</v>
      </c>
      <c r="C122" s="747" t="s">
        <v>786</v>
      </c>
      <c r="D122" s="747" t="s">
        <v>3</v>
      </c>
      <c r="E122" s="747" t="s">
        <v>684</v>
      </c>
      <c r="F122" s="747" t="s">
        <v>29</v>
      </c>
      <c r="G122" s="747" t="s">
        <v>791</v>
      </c>
      <c r="H122" s="747">
        <v>2013</v>
      </c>
      <c r="I122" s="748" t="s">
        <v>575</v>
      </c>
      <c r="J122" s="748" t="s">
        <v>583</v>
      </c>
      <c r="K122" s="751"/>
      <c r="L122" s="750">
        <v>0</v>
      </c>
      <c r="M122" s="750">
        <v>0</v>
      </c>
      <c r="N122" s="750">
        <v>22.631009331999998</v>
      </c>
      <c r="O122" s="750">
        <v>22.631009331999998</v>
      </c>
      <c r="P122" s="750">
        <v>22.631009331999998</v>
      </c>
      <c r="Q122" s="750">
        <v>22.631009331999998</v>
      </c>
      <c r="R122" s="750">
        <v>22.631009331999998</v>
      </c>
      <c r="S122" s="750">
        <v>22.631009331999998</v>
      </c>
      <c r="T122" s="750">
        <v>22.631009331999998</v>
      </c>
      <c r="U122" s="750">
        <v>22.631009331999998</v>
      </c>
      <c r="V122" s="750">
        <v>22.631009331999998</v>
      </c>
      <c r="W122" s="750">
        <v>22.631009331999998</v>
      </c>
      <c r="X122" s="750">
        <v>22.631009331999998</v>
      </c>
      <c r="Y122" s="750">
        <v>22.631009331999998</v>
      </c>
      <c r="Z122" s="750">
        <v>22.631009331999998</v>
      </c>
      <c r="AA122" s="750">
        <v>22.631009331999998</v>
      </c>
      <c r="AB122" s="750">
        <v>22.631009331999998</v>
      </c>
      <c r="AC122" s="750">
        <v>22.631009331999998</v>
      </c>
      <c r="AD122" s="750">
        <v>22.631009331999998</v>
      </c>
      <c r="AE122" s="750">
        <v>22.631009331999998</v>
      </c>
      <c r="AF122" s="750">
        <v>16.565029627999998</v>
      </c>
      <c r="AG122" s="750">
        <v>0</v>
      </c>
      <c r="AH122" s="750">
        <v>0</v>
      </c>
      <c r="AI122" s="750">
        <v>0</v>
      </c>
      <c r="AJ122" s="750">
        <v>0</v>
      </c>
      <c r="AK122" s="750">
        <v>0</v>
      </c>
      <c r="AL122" s="750">
        <v>0</v>
      </c>
      <c r="AM122" s="750">
        <v>0</v>
      </c>
      <c r="AN122" s="750">
        <v>0</v>
      </c>
      <c r="AO122" s="750">
        <v>0</v>
      </c>
      <c r="AP122" s="752"/>
      <c r="AQ122" s="750">
        <v>0</v>
      </c>
      <c r="AR122" s="750">
        <v>0</v>
      </c>
      <c r="AS122" s="750">
        <v>37589.325436400002</v>
      </c>
      <c r="AT122" s="750">
        <v>37589.325436400002</v>
      </c>
      <c r="AU122" s="750">
        <v>37589.325436400002</v>
      </c>
      <c r="AV122" s="750">
        <v>37589.325436400002</v>
      </c>
      <c r="AW122" s="750">
        <v>37589.325436400002</v>
      </c>
      <c r="AX122" s="750">
        <v>37589.325436400002</v>
      </c>
      <c r="AY122" s="750">
        <v>37589.325436400002</v>
      </c>
      <c r="AZ122" s="750">
        <v>37589.325436400002</v>
      </c>
      <c r="BA122" s="750">
        <v>37589.325436400002</v>
      </c>
      <c r="BB122" s="750">
        <v>37589.325436400002</v>
      </c>
      <c r="BC122" s="750">
        <v>37589.325436400002</v>
      </c>
      <c r="BD122" s="750">
        <v>37589.325436400002</v>
      </c>
      <c r="BE122" s="750">
        <v>37589.325436400002</v>
      </c>
      <c r="BF122" s="750">
        <v>37589.325436400002</v>
      </c>
      <c r="BG122" s="750">
        <v>37589.325436400002</v>
      </c>
      <c r="BH122" s="750">
        <v>37589.325436400002</v>
      </c>
      <c r="BI122" s="750">
        <v>37589.325436400002</v>
      </c>
      <c r="BJ122" s="750">
        <v>37589.325436400002</v>
      </c>
      <c r="BK122" s="750">
        <v>32164.796271800002</v>
      </c>
      <c r="BL122" s="750">
        <v>0</v>
      </c>
      <c r="BM122" s="750">
        <v>0</v>
      </c>
      <c r="BN122" s="750">
        <v>0</v>
      </c>
      <c r="BO122" s="750">
        <v>0</v>
      </c>
      <c r="BP122" s="750">
        <v>0</v>
      </c>
      <c r="BQ122" s="750">
        <v>0</v>
      </c>
      <c r="BR122" s="750">
        <v>0</v>
      </c>
      <c r="BS122" s="750">
        <v>0</v>
      </c>
      <c r="BT122" s="750">
        <v>0</v>
      </c>
    </row>
    <row r="123" spans="2:73">
      <c r="B123" s="747" t="s">
        <v>208</v>
      </c>
      <c r="C123" s="747" t="s">
        <v>786</v>
      </c>
      <c r="D123" s="747" t="s">
        <v>3</v>
      </c>
      <c r="E123" s="747" t="s">
        <v>684</v>
      </c>
      <c r="F123" s="747" t="s">
        <v>29</v>
      </c>
      <c r="G123" s="747" t="s">
        <v>787</v>
      </c>
      <c r="H123" s="747">
        <v>2012</v>
      </c>
      <c r="I123" s="748" t="s">
        <v>575</v>
      </c>
      <c r="J123" s="748" t="s">
        <v>583</v>
      </c>
      <c r="K123" s="751"/>
      <c r="L123" s="750">
        <v>0</v>
      </c>
      <c r="M123" s="750">
        <v>0.41899441399999998</v>
      </c>
      <c r="N123" s="750">
        <v>0.41899441399999998</v>
      </c>
      <c r="O123" s="750">
        <v>0.41899441399999998</v>
      </c>
      <c r="P123" s="750">
        <v>0.41899441399999998</v>
      </c>
      <c r="Q123" s="750">
        <v>0.41899441399999998</v>
      </c>
      <c r="R123" s="750">
        <v>0.41899441399999998</v>
      </c>
      <c r="S123" s="750">
        <v>0.41899441399999998</v>
      </c>
      <c r="T123" s="750">
        <v>0.41899441399999998</v>
      </c>
      <c r="U123" s="750">
        <v>0.41899441399999998</v>
      </c>
      <c r="V123" s="750">
        <v>0.41899441399999998</v>
      </c>
      <c r="W123" s="750">
        <v>0.41899441399999998</v>
      </c>
      <c r="X123" s="750">
        <v>0.41899441399999998</v>
      </c>
      <c r="Y123" s="750">
        <v>0.41899441399999998</v>
      </c>
      <c r="Z123" s="750">
        <v>0.41899441399999998</v>
      </c>
      <c r="AA123" s="750">
        <v>0.41899441399999998</v>
      </c>
      <c r="AB123" s="750">
        <v>0.41899441399999998</v>
      </c>
      <c r="AC123" s="750">
        <v>0.41899441399999998</v>
      </c>
      <c r="AD123" s="750">
        <v>0.41899441399999998</v>
      </c>
      <c r="AE123" s="750">
        <v>0.28444070599999999</v>
      </c>
      <c r="AF123" s="750">
        <v>0</v>
      </c>
      <c r="AG123" s="750">
        <v>0</v>
      </c>
      <c r="AH123" s="750">
        <v>0</v>
      </c>
      <c r="AI123" s="750">
        <v>0</v>
      </c>
      <c r="AJ123" s="750">
        <v>0</v>
      </c>
      <c r="AK123" s="750">
        <v>0</v>
      </c>
      <c r="AL123" s="750">
        <v>0</v>
      </c>
      <c r="AM123" s="750">
        <v>0</v>
      </c>
      <c r="AN123" s="750">
        <v>0</v>
      </c>
      <c r="AO123" s="750">
        <v>0</v>
      </c>
      <c r="AP123" s="752"/>
      <c r="AQ123" s="750">
        <v>0</v>
      </c>
      <c r="AR123" s="750">
        <v>671.58264059999999</v>
      </c>
      <c r="AS123" s="750">
        <v>671.58264059999999</v>
      </c>
      <c r="AT123" s="750">
        <v>671.58264059999999</v>
      </c>
      <c r="AU123" s="750">
        <v>671.58264059999999</v>
      </c>
      <c r="AV123" s="750">
        <v>671.58264059999999</v>
      </c>
      <c r="AW123" s="750">
        <v>671.58264059999999</v>
      </c>
      <c r="AX123" s="750">
        <v>671.58264059999999</v>
      </c>
      <c r="AY123" s="750">
        <v>671.58264059999999</v>
      </c>
      <c r="AZ123" s="750">
        <v>671.58264059999999</v>
      </c>
      <c r="BA123" s="750">
        <v>671.58264059999999</v>
      </c>
      <c r="BB123" s="750">
        <v>671.58264059999999</v>
      </c>
      <c r="BC123" s="750">
        <v>671.58264059999999</v>
      </c>
      <c r="BD123" s="750">
        <v>671.58264059999999</v>
      </c>
      <c r="BE123" s="750">
        <v>671.58264059999999</v>
      </c>
      <c r="BF123" s="750">
        <v>671.58264059999999</v>
      </c>
      <c r="BG123" s="750">
        <v>671.58264059999999</v>
      </c>
      <c r="BH123" s="750">
        <v>671.58264059999999</v>
      </c>
      <c r="BI123" s="750">
        <v>671.58264059999999</v>
      </c>
      <c r="BJ123" s="750">
        <v>551.2573926</v>
      </c>
      <c r="BK123" s="750">
        <v>0</v>
      </c>
      <c r="BL123" s="750">
        <v>0</v>
      </c>
      <c r="BM123" s="750">
        <v>0</v>
      </c>
      <c r="BN123" s="750">
        <v>0</v>
      </c>
      <c r="BO123" s="750">
        <v>0</v>
      </c>
      <c r="BP123" s="750">
        <v>0</v>
      </c>
      <c r="BQ123" s="750">
        <v>0</v>
      </c>
      <c r="BR123" s="750">
        <v>0</v>
      </c>
      <c r="BS123" s="750">
        <v>0</v>
      </c>
      <c r="BT123" s="750">
        <v>0</v>
      </c>
    </row>
    <row r="124" spans="2:73">
      <c r="B124" s="747" t="s">
        <v>208</v>
      </c>
      <c r="C124" s="747" t="s">
        <v>786</v>
      </c>
      <c r="D124" s="747" t="s">
        <v>3</v>
      </c>
      <c r="E124" s="747" t="s">
        <v>684</v>
      </c>
      <c r="F124" s="747" t="s">
        <v>29</v>
      </c>
      <c r="G124" s="747" t="s">
        <v>787</v>
      </c>
      <c r="H124" s="747">
        <v>2014</v>
      </c>
      <c r="I124" s="748" t="s">
        <v>575</v>
      </c>
      <c r="J124" s="748" t="s">
        <v>590</v>
      </c>
      <c r="K124" s="751"/>
      <c r="L124" s="750">
        <v>0</v>
      </c>
      <c r="M124" s="750">
        <v>0</v>
      </c>
      <c r="N124" s="750">
        <v>0</v>
      </c>
      <c r="O124" s="750">
        <v>545.89839931000006</v>
      </c>
      <c r="P124" s="750">
        <v>545.89839931000006</v>
      </c>
      <c r="Q124" s="750">
        <v>545.89839931000006</v>
      </c>
      <c r="R124" s="750">
        <v>545.89839931000006</v>
      </c>
      <c r="S124" s="750">
        <v>545.89839931000006</v>
      </c>
      <c r="T124" s="750">
        <v>545.89839931000006</v>
      </c>
      <c r="U124" s="750">
        <v>545.89839931000006</v>
      </c>
      <c r="V124" s="750">
        <v>545.89839931000006</v>
      </c>
      <c r="W124" s="750">
        <v>545.89839931000006</v>
      </c>
      <c r="X124" s="750">
        <v>545.89839931000006</v>
      </c>
      <c r="Y124" s="750">
        <v>545.89839931000006</v>
      </c>
      <c r="Z124" s="750">
        <v>545.89839931000006</v>
      </c>
      <c r="AA124" s="750">
        <v>545.89839931000006</v>
      </c>
      <c r="AB124" s="750">
        <v>545.89839931000006</v>
      </c>
      <c r="AC124" s="750">
        <v>545.89839931000006</v>
      </c>
      <c r="AD124" s="750">
        <v>545.89839931000006</v>
      </c>
      <c r="AE124" s="750">
        <v>545.89839931000006</v>
      </c>
      <c r="AF124" s="750">
        <v>545.89839931000006</v>
      </c>
      <c r="AG124" s="750">
        <v>484.22002429999998</v>
      </c>
      <c r="AH124" s="750">
        <v>0</v>
      </c>
      <c r="AI124" s="750">
        <v>0</v>
      </c>
      <c r="AJ124" s="750">
        <v>0</v>
      </c>
      <c r="AK124" s="750">
        <v>0</v>
      </c>
      <c r="AL124" s="750">
        <v>0</v>
      </c>
      <c r="AM124" s="750">
        <v>0</v>
      </c>
      <c r="AN124" s="750">
        <v>0</v>
      </c>
      <c r="AO124" s="750">
        <v>0</v>
      </c>
      <c r="AP124" s="752"/>
      <c r="AQ124" s="750">
        <v>0</v>
      </c>
      <c r="AR124" s="750">
        <v>0</v>
      </c>
      <c r="AS124" s="750">
        <v>0</v>
      </c>
      <c r="AT124" s="750">
        <v>1001824.542288</v>
      </c>
      <c r="AU124" s="750">
        <v>1001824.542288</v>
      </c>
      <c r="AV124" s="750">
        <v>1001824.542288</v>
      </c>
      <c r="AW124" s="750">
        <v>1001824.542288</v>
      </c>
      <c r="AX124" s="750">
        <v>1001824.542288</v>
      </c>
      <c r="AY124" s="750">
        <v>1001824.542288</v>
      </c>
      <c r="AZ124" s="750">
        <v>1001824.542288</v>
      </c>
      <c r="BA124" s="750">
        <v>1001824.542288</v>
      </c>
      <c r="BB124" s="750">
        <v>1001824.542288</v>
      </c>
      <c r="BC124" s="750">
        <v>1001824.542288</v>
      </c>
      <c r="BD124" s="750">
        <v>1001824.542288</v>
      </c>
      <c r="BE124" s="750">
        <v>1001824.542288</v>
      </c>
      <c r="BF124" s="750">
        <v>1001824.542288</v>
      </c>
      <c r="BG124" s="750">
        <v>1001824.542288</v>
      </c>
      <c r="BH124" s="750">
        <v>1001824.542288</v>
      </c>
      <c r="BI124" s="750">
        <v>1001824.542288</v>
      </c>
      <c r="BJ124" s="750">
        <v>1001824.542288</v>
      </c>
      <c r="BK124" s="750">
        <v>1001824.542288</v>
      </c>
      <c r="BL124" s="750">
        <v>946668.38280000002</v>
      </c>
      <c r="BM124" s="750">
        <v>0</v>
      </c>
      <c r="BN124" s="750">
        <v>0</v>
      </c>
      <c r="BO124" s="750">
        <v>0</v>
      </c>
      <c r="BP124" s="750">
        <v>0</v>
      </c>
      <c r="BQ124" s="750">
        <v>0</v>
      </c>
      <c r="BR124" s="750">
        <v>0</v>
      </c>
      <c r="BS124" s="750">
        <v>0</v>
      </c>
      <c r="BT124" s="750">
        <v>0</v>
      </c>
    </row>
    <row r="125" spans="2:73">
      <c r="B125" s="747" t="s">
        <v>208</v>
      </c>
      <c r="C125" s="747" t="s">
        <v>810</v>
      </c>
      <c r="D125" s="747" t="s">
        <v>811</v>
      </c>
      <c r="E125" s="747" t="s">
        <v>684</v>
      </c>
      <c r="F125" s="747" t="s">
        <v>490</v>
      </c>
      <c r="G125" s="747" t="s">
        <v>787</v>
      </c>
      <c r="H125" s="747">
        <v>2014</v>
      </c>
      <c r="I125" s="748" t="s">
        <v>575</v>
      </c>
      <c r="J125" s="748" t="s">
        <v>590</v>
      </c>
      <c r="K125" s="751"/>
      <c r="L125" s="750">
        <v>0</v>
      </c>
      <c r="M125" s="750">
        <v>0</v>
      </c>
      <c r="N125" s="750">
        <v>0</v>
      </c>
      <c r="O125" s="750">
        <v>0</v>
      </c>
      <c r="P125" s="750">
        <v>0</v>
      </c>
      <c r="Q125" s="750">
        <v>0</v>
      </c>
      <c r="R125" s="750">
        <v>0</v>
      </c>
      <c r="S125" s="750">
        <v>0</v>
      </c>
      <c r="T125" s="750">
        <v>0</v>
      </c>
      <c r="U125" s="750">
        <v>0</v>
      </c>
      <c r="V125" s="750">
        <v>0</v>
      </c>
      <c r="W125" s="750">
        <v>0</v>
      </c>
      <c r="X125" s="750">
        <v>0</v>
      </c>
      <c r="Y125" s="750">
        <v>0</v>
      </c>
      <c r="Z125" s="750">
        <v>0</v>
      </c>
      <c r="AA125" s="750">
        <v>0</v>
      </c>
      <c r="AB125" s="750">
        <v>0</v>
      </c>
      <c r="AC125" s="750">
        <v>0</v>
      </c>
      <c r="AD125" s="750">
        <v>0</v>
      </c>
      <c r="AE125" s="750">
        <v>0</v>
      </c>
      <c r="AF125" s="750">
        <v>0</v>
      </c>
      <c r="AG125" s="750">
        <v>0</v>
      </c>
      <c r="AH125" s="750">
        <v>0</v>
      </c>
      <c r="AI125" s="750">
        <v>0</v>
      </c>
      <c r="AJ125" s="750">
        <v>0</v>
      </c>
      <c r="AK125" s="750">
        <v>0</v>
      </c>
      <c r="AL125" s="750">
        <v>0</v>
      </c>
      <c r="AM125" s="750">
        <v>0</v>
      </c>
      <c r="AN125" s="750">
        <v>0</v>
      </c>
      <c r="AO125" s="750">
        <v>0</v>
      </c>
      <c r="AP125" s="752"/>
      <c r="AQ125" s="750">
        <v>0</v>
      </c>
      <c r="AR125" s="750">
        <v>0</v>
      </c>
      <c r="AS125" s="750">
        <v>0</v>
      </c>
      <c r="AT125" s="750">
        <v>492720.74</v>
      </c>
      <c r="AU125" s="750">
        <v>492720.74</v>
      </c>
      <c r="AV125" s="750">
        <v>492720.74</v>
      </c>
      <c r="AW125" s="750">
        <v>492720.74</v>
      </c>
      <c r="AX125" s="750">
        <v>492720.74</v>
      </c>
      <c r="AY125" s="750">
        <v>492720.74</v>
      </c>
      <c r="AZ125" s="750">
        <v>492720.74</v>
      </c>
      <c r="BA125" s="750">
        <v>492720.74</v>
      </c>
      <c r="BB125" s="750">
        <v>492720.74</v>
      </c>
      <c r="BC125" s="750">
        <v>492720.74</v>
      </c>
      <c r="BD125" s="750">
        <v>492720.74</v>
      </c>
      <c r="BE125" s="750">
        <v>492720.74</v>
      </c>
      <c r="BF125" s="750">
        <v>492720.74</v>
      </c>
      <c r="BG125" s="750">
        <v>492720.74</v>
      </c>
      <c r="BH125" s="750">
        <v>492720.74</v>
      </c>
      <c r="BI125" s="750">
        <v>492720.74</v>
      </c>
      <c r="BJ125" s="750">
        <v>492720.74</v>
      </c>
      <c r="BK125" s="750">
        <v>492720.74</v>
      </c>
      <c r="BL125" s="750">
        <v>492720.74</v>
      </c>
      <c r="BM125" s="750">
        <v>492720.74</v>
      </c>
      <c r="BN125" s="750">
        <v>0</v>
      </c>
      <c r="BO125" s="750">
        <v>0</v>
      </c>
      <c r="BP125" s="750">
        <v>0</v>
      </c>
      <c r="BQ125" s="750">
        <v>0</v>
      </c>
      <c r="BR125" s="750">
        <v>0</v>
      </c>
      <c r="BS125" s="750">
        <v>0</v>
      </c>
      <c r="BT125" s="750">
        <v>0</v>
      </c>
    </row>
    <row r="126" spans="2:73">
      <c r="B126" s="747" t="s">
        <v>208</v>
      </c>
      <c r="C126" s="747" t="s">
        <v>490</v>
      </c>
      <c r="D126" s="747" t="s">
        <v>812</v>
      </c>
      <c r="E126" s="747" t="s">
        <v>684</v>
      </c>
      <c r="F126" s="747" t="s">
        <v>490</v>
      </c>
      <c r="G126" s="747" t="s">
        <v>791</v>
      </c>
      <c r="H126" s="747">
        <v>2014</v>
      </c>
      <c r="I126" s="748" t="s">
        <v>575</v>
      </c>
      <c r="J126" s="748" t="s">
        <v>590</v>
      </c>
      <c r="K126" s="751"/>
      <c r="L126" s="750">
        <v>0</v>
      </c>
      <c r="M126" s="750">
        <v>0</v>
      </c>
      <c r="N126" s="750">
        <v>0</v>
      </c>
      <c r="O126" s="750">
        <v>904.30317530000002</v>
      </c>
      <c r="P126" s="750">
        <v>0</v>
      </c>
      <c r="Q126" s="750">
        <v>0</v>
      </c>
      <c r="R126" s="750">
        <v>0</v>
      </c>
      <c r="S126" s="750">
        <v>0</v>
      </c>
      <c r="T126" s="750">
        <v>0</v>
      </c>
      <c r="U126" s="750">
        <v>0</v>
      </c>
      <c r="V126" s="750">
        <v>0</v>
      </c>
      <c r="W126" s="750">
        <v>0</v>
      </c>
      <c r="X126" s="750">
        <v>0</v>
      </c>
      <c r="Y126" s="750">
        <v>0</v>
      </c>
      <c r="Z126" s="750">
        <v>0</v>
      </c>
      <c r="AA126" s="750">
        <v>0</v>
      </c>
      <c r="AB126" s="750">
        <v>0</v>
      </c>
      <c r="AC126" s="750">
        <v>0</v>
      </c>
      <c r="AD126" s="750">
        <v>0</v>
      </c>
      <c r="AE126" s="750">
        <v>0</v>
      </c>
      <c r="AF126" s="750">
        <v>0</v>
      </c>
      <c r="AG126" s="750">
        <v>0</v>
      </c>
      <c r="AH126" s="750">
        <v>0</v>
      </c>
      <c r="AI126" s="750">
        <v>0</v>
      </c>
      <c r="AJ126" s="750">
        <v>0</v>
      </c>
      <c r="AK126" s="750">
        <v>0</v>
      </c>
      <c r="AL126" s="750">
        <v>0</v>
      </c>
      <c r="AM126" s="750">
        <v>0</v>
      </c>
      <c r="AN126" s="750">
        <v>0</v>
      </c>
      <c r="AO126" s="750">
        <v>0</v>
      </c>
      <c r="AP126" s="752"/>
      <c r="AQ126" s="750">
        <v>0</v>
      </c>
      <c r="AR126" s="750">
        <v>0</v>
      </c>
      <c r="AS126" s="750">
        <v>0</v>
      </c>
      <c r="AT126" s="750">
        <v>0</v>
      </c>
      <c r="AU126" s="750">
        <v>0</v>
      </c>
      <c r="AV126" s="750">
        <v>0</v>
      </c>
      <c r="AW126" s="750">
        <v>0</v>
      </c>
      <c r="AX126" s="750">
        <v>0</v>
      </c>
      <c r="AY126" s="750">
        <v>0</v>
      </c>
      <c r="AZ126" s="750">
        <v>0</v>
      </c>
      <c r="BA126" s="750">
        <v>0</v>
      </c>
      <c r="BB126" s="750">
        <v>0</v>
      </c>
      <c r="BC126" s="750">
        <v>0</v>
      </c>
      <c r="BD126" s="750">
        <v>0</v>
      </c>
      <c r="BE126" s="750">
        <v>0</v>
      </c>
      <c r="BF126" s="750">
        <v>0</v>
      </c>
      <c r="BG126" s="750">
        <v>0</v>
      </c>
      <c r="BH126" s="750">
        <v>0</v>
      </c>
      <c r="BI126" s="750">
        <v>0</v>
      </c>
      <c r="BJ126" s="750">
        <v>0</v>
      </c>
      <c r="BK126" s="750">
        <v>0</v>
      </c>
      <c r="BL126" s="750">
        <v>0</v>
      </c>
      <c r="BM126" s="750">
        <v>0</v>
      </c>
      <c r="BN126" s="750">
        <v>0</v>
      </c>
      <c r="BO126" s="750">
        <v>0</v>
      </c>
      <c r="BP126" s="750">
        <v>0</v>
      </c>
      <c r="BQ126" s="750">
        <v>0</v>
      </c>
      <c r="BR126" s="750">
        <v>0</v>
      </c>
      <c r="BS126" s="750">
        <v>0</v>
      </c>
      <c r="BT126" s="750">
        <v>0</v>
      </c>
    </row>
    <row r="127" spans="2:73">
      <c r="B127" s="747" t="s">
        <v>208</v>
      </c>
      <c r="C127" s="747" t="s">
        <v>793</v>
      </c>
      <c r="D127" s="747" t="s">
        <v>17</v>
      </c>
      <c r="E127" s="747" t="s">
        <v>684</v>
      </c>
      <c r="F127" s="747" t="s">
        <v>808</v>
      </c>
      <c r="G127" s="747" t="s">
        <v>787</v>
      </c>
      <c r="H127" s="747">
        <v>2012</v>
      </c>
      <c r="I127" s="748" t="s">
        <v>575</v>
      </c>
      <c r="J127" s="748" t="s">
        <v>583</v>
      </c>
      <c r="K127" s="751"/>
      <c r="L127" s="750">
        <v>0</v>
      </c>
      <c r="M127" s="750">
        <v>18.5</v>
      </c>
      <c r="N127" s="750">
        <v>18.5</v>
      </c>
      <c r="O127" s="750">
        <v>18.5</v>
      </c>
      <c r="P127" s="750">
        <v>18.5</v>
      </c>
      <c r="Q127" s="750">
        <v>18.5</v>
      </c>
      <c r="R127" s="750">
        <v>18.5</v>
      </c>
      <c r="S127" s="750">
        <v>18.5</v>
      </c>
      <c r="T127" s="750">
        <v>18.5</v>
      </c>
      <c r="U127" s="750">
        <v>18.5</v>
      </c>
      <c r="V127" s="750">
        <v>18.5</v>
      </c>
      <c r="W127" s="750">
        <v>18.5</v>
      </c>
      <c r="X127" s="750">
        <v>18.5</v>
      </c>
      <c r="Y127" s="750">
        <v>18.5</v>
      </c>
      <c r="Z127" s="750">
        <v>18.5</v>
      </c>
      <c r="AA127" s="750">
        <v>18.5</v>
      </c>
      <c r="AB127" s="750">
        <v>18.5</v>
      </c>
      <c r="AC127" s="750">
        <v>18.5</v>
      </c>
      <c r="AD127" s="750">
        <v>18.5</v>
      </c>
      <c r="AE127" s="750">
        <v>18.5</v>
      </c>
      <c r="AF127" s="750">
        <v>18.5</v>
      </c>
      <c r="AG127" s="750">
        <v>18.5</v>
      </c>
      <c r="AH127" s="750">
        <v>18.5</v>
      </c>
      <c r="AI127" s="750">
        <v>18.5</v>
      </c>
      <c r="AJ127" s="750">
        <v>18.5</v>
      </c>
      <c r="AK127" s="750">
        <v>18.5</v>
      </c>
      <c r="AL127" s="750">
        <v>0</v>
      </c>
      <c r="AM127" s="750">
        <v>0</v>
      </c>
      <c r="AN127" s="750">
        <v>0</v>
      </c>
      <c r="AO127" s="750">
        <v>0</v>
      </c>
      <c r="AP127" s="752"/>
      <c r="AQ127" s="750">
        <v>0</v>
      </c>
      <c r="AR127" s="750">
        <v>95016</v>
      </c>
      <c r="AS127" s="750">
        <v>95016</v>
      </c>
      <c r="AT127" s="750">
        <v>95016</v>
      </c>
      <c r="AU127" s="750">
        <v>95016</v>
      </c>
      <c r="AV127" s="750">
        <v>95016</v>
      </c>
      <c r="AW127" s="750">
        <v>95016</v>
      </c>
      <c r="AX127" s="750">
        <v>95016</v>
      </c>
      <c r="AY127" s="750">
        <v>95016</v>
      </c>
      <c r="AZ127" s="750">
        <v>95016</v>
      </c>
      <c r="BA127" s="750">
        <v>95016</v>
      </c>
      <c r="BB127" s="750">
        <v>95016</v>
      </c>
      <c r="BC127" s="750">
        <v>95016</v>
      </c>
      <c r="BD127" s="750">
        <v>95016</v>
      </c>
      <c r="BE127" s="750">
        <v>95016</v>
      </c>
      <c r="BF127" s="750">
        <v>95016</v>
      </c>
      <c r="BG127" s="750">
        <v>95016</v>
      </c>
      <c r="BH127" s="750">
        <v>95016</v>
      </c>
      <c r="BI127" s="750">
        <v>95016</v>
      </c>
      <c r="BJ127" s="750">
        <v>95016</v>
      </c>
      <c r="BK127" s="750">
        <v>95016</v>
      </c>
      <c r="BL127" s="750">
        <v>95016</v>
      </c>
      <c r="BM127" s="750">
        <v>95016</v>
      </c>
      <c r="BN127" s="750">
        <v>95016</v>
      </c>
      <c r="BO127" s="750">
        <v>95016</v>
      </c>
      <c r="BP127" s="750">
        <v>95016</v>
      </c>
      <c r="BQ127" s="750">
        <v>0</v>
      </c>
      <c r="BR127" s="750">
        <v>0</v>
      </c>
      <c r="BS127" s="750">
        <v>0</v>
      </c>
      <c r="BT127" s="750">
        <v>0</v>
      </c>
    </row>
    <row r="128" spans="2:73">
      <c r="B128" s="747" t="s">
        <v>208</v>
      </c>
      <c r="C128" s="747" t="s">
        <v>793</v>
      </c>
      <c r="D128" s="747" t="s">
        <v>17</v>
      </c>
      <c r="E128" s="747" t="s">
        <v>684</v>
      </c>
      <c r="F128" s="747" t="s">
        <v>808</v>
      </c>
      <c r="G128" s="747" t="s">
        <v>787</v>
      </c>
      <c r="H128" s="747">
        <v>2013</v>
      </c>
      <c r="I128" s="748" t="s">
        <v>575</v>
      </c>
      <c r="J128" s="748" t="s">
        <v>583</v>
      </c>
      <c r="K128" s="751"/>
      <c r="L128" s="750">
        <v>0</v>
      </c>
      <c r="M128" s="750">
        <v>0</v>
      </c>
      <c r="N128" s="750">
        <v>92.91</v>
      </c>
      <c r="O128" s="750">
        <v>92.91</v>
      </c>
      <c r="P128" s="750">
        <v>92.91</v>
      </c>
      <c r="Q128" s="750">
        <v>92.91</v>
      </c>
      <c r="R128" s="750">
        <v>92.91</v>
      </c>
      <c r="S128" s="750">
        <v>92.91</v>
      </c>
      <c r="T128" s="750">
        <v>92.91</v>
      </c>
      <c r="U128" s="750">
        <v>92.91</v>
      </c>
      <c r="V128" s="750">
        <v>92.91</v>
      </c>
      <c r="W128" s="750">
        <v>92.91</v>
      </c>
      <c r="X128" s="750">
        <v>92.91</v>
      </c>
      <c r="Y128" s="750">
        <v>92.91</v>
      </c>
      <c r="Z128" s="750">
        <v>92.91</v>
      </c>
      <c r="AA128" s="750">
        <v>92.91</v>
      </c>
      <c r="AB128" s="750">
        <v>92.91</v>
      </c>
      <c r="AC128" s="750">
        <v>92.91</v>
      </c>
      <c r="AD128" s="750">
        <v>92.91</v>
      </c>
      <c r="AE128" s="750">
        <v>92.91</v>
      </c>
      <c r="AF128" s="750">
        <v>92.91</v>
      </c>
      <c r="AG128" s="750">
        <v>92.91</v>
      </c>
      <c r="AH128" s="750">
        <v>92.91</v>
      </c>
      <c r="AI128" s="750">
        <v>92.91</v>
      </c>
      <c r="AJ128" s="750">
        <v>92.91</v>
      </c>
      <c r="AK128" s="750">
        <v>92.91</v>
      </c>
      <c r="AL128" s="750">
        <v>92.91</v>
      </c>
      <c r="AM128" s="750">
        <v>0</v>
      </c>
      <c r="AN128" s="750">
        <v>0</v>
      </c>
      <c r="AO128" s="750">
        <v>0</v>
      </c>
      <c r="AP128" s="752"/>
      <c r="AQ128" s="750">
        <v>0</v>
      </c>
      <c r="AR128" s="750">
        <v>0</v>
      </c>
      <c r="AS128" s="750">
        <v>204977.76</v>
      </c>
      <c r="AT128" s="750">
        <v>204977.76</v>
      </c>
      <c r="AU128" s="750">
        <v>204977.76</v>
      </c>
      <c r="AV128" s="750">
        <v>204977.76</v>
      </c>
      <c r="AW128" s="750">
        <v>204977.76</v>
      </c>
      <c r="AX128" s="750">
        <v>204977.76</v>
      </c>
      <c r="AY128" s="750">
        <v>204977.76</v>
      </c>
      <c r="AZ128" s="750">
        <v>204977.76</v>
      </c>
      <c r="BA128" s="750">
        <v>204977.76</v>
      </c>
      <c r="BB128" s="750">
        <v>204977.76</v>
      </c>
      <c r="BC128" s="750">
        <v>204977.76</v>
      </c>
      <c r="BD128" s="750">
        <v>204977.76</v>
      </c>
      <c r="BE128" s="750">
        <v>204977.76</v>
      </c>
      <c r="BF128" s="750">
        <v>204977.76</v>
      </c>
      <c r="BG128" s="750">
        <v>204977.76</v>
      </c>
      <c r="BH128" s="750">
        <v>204977.76</v>
      </c>
      <c r="BI128" s="750">
        <v>204977.76</v>
      </c>
      <c r="BJ128" s="750">
        <v>204977.76</v>
      </c>
      <c r="BK128" s="750">
        <v>204977.76</v>
      </c>
      <c r="BL128" s="750">
        <v>204977.76</v>
      </c>
      <c r="BM128" s="750">
        <v>204977.76</v>
      </c>
      <c r="BN128" s="750">
        <v>204977.76</v>
      </c>
      <c r="BO128" s="750">
        <v>204977.76</v>
      </c>
      <c r="BP128" s="750">
        <v>204977.76</v>
      </c>
      <c r="BQ128" s="750">
        <v>204977.76</v>
      </c>
      <c r="BR128" s="750">
        <v>0</v>
      </c>
      <c r="BS128" s="750">
        <v>0</v>
      </c>
      <c r="BT128" s="750">
        <v>0</v>
      </c>
    </row>
    <row r="129" spans="2:72">
      <c r="B129" s="747" t="s">
        <v>813</v>
      </c>
      <c r="C129" s="747" t="s">
        <v>788</v>
      </c>
      <c r="D129" s="747" t="s">
        <v>814</v>
      </c>
      <c r="E129" s="747" t="s">
        <v>684</v>
      </c>
      <c r="F129" s="747" t="s">
        <v>808</v>
      </c>
      <c r="G129" s="747" t="s">
        <v>791</v>
      </c>
      <c r="H129" s="747">
        <v>2014</v>
      </c>
      <c r="I129" s="748" t="s">
        <v>575</v>
      </c>
      <c r="J129" s="748" t="s">
        <v>590</v>
      </c>
      <c r="K129" s="751"/>
      <c r="L129" s="750">
        <v>0</v>
      </c>
      <c r="M129" s="750">
        <v>0</v>
      </c>
      <c r="N129" s="750">
        <v>0</v>
      </c>
      <c r="O129" s="750">
        <v>87.781019999999998</v>
      </c>
      <c r="P129" s="750">
        <v>0</v>
      </c>
      <c r="Q129" s="750">
        <v>0</v>
      </c>
      <c r="R129" s="750">
        <v>0</v>
      </c>
      <c r="S129" s="750">
        <v>0</v>
      </c>
      <c r="T129" s="750">
        <v>0</v>
      </c>
      <c r="U129" s="750">
        <v>0</v>
      </c>
      <c r="V129" s="750">
        <v>0</v>
      </c>
      <c r="W129" s="750">
        <v>0</v>
      </c>
      <c r="X129" s="750">
        <v>0</v>
      </c>
      <c r="Y129" s="750">
        <v>0</v>
      </c>
      <c r="Z129" s="750">
        <v>0</v>
      </c>
      <c r="AA129" s="750">
        <v>0</v>
      </c>
      <c r="AB129" s="750">
        <v>0</v>
      </c>
      <c r="AC129" s="750">
        <v>0</v>
      </c>
      <c r="AD129" s="750">
        <v>0</v>
      </c>
      <c r="AE129" s="750">
        <v>0</v>
      </c>
      <c r="AF129" s="750">
        <v>0</v>
      </c>
      <c r="AG129" s="750">
        <v>0</v>
      </c>
      <c r="AH129" s="750">
        <v>0</v>
      </c>
      <c r="AI129" s="750">
        <v>0</v>
      </c>
      <c r="AJ129" s="750">
        <v>0</v>
      </c>
      <c r="AK129" s="750">
        <v>0</v>
      </c>
      <c r="AL129" s="750">
        <v>0</v>
      </c>
      <c r="AM129" s="750">
        <v>0</v>
      </c>
      <c r="AN129" s="750">
        <v>0</v>
      </c>
      <c r="AO129" s="750">
        <v>0</v>
      </c>
      <c r="AP129" s="752"/>
      <c r="AQ129" s="750">
        <v>0</v>
      </c>
      <c r="AR129" s="750">
        <v>0</v>
      </c>
      <c r="AS129" s="750">
        <v>0</v>
      </c>
      <c r="AT129" s="750">
        <v>0</v>
      </c>
      <c r="AU129" s="750">
        <v>0</v>
      </c>
      <c r="AV129" s="750">
        <v>0</v>
      </c>
      <c r="AW129" s="750">
        <v>0</v>
      </c>
      <c r="AX129" s="750">
        <v>0</v>
      </c>
      <c r="AY129" s="750">
        <v>0</v>
      </c>
      <c r="AZ129" s="750">
        <v>0</v>
      </c>
      <c r="BA129" s="750">
        <v>0</v>
      </c>
      <c r="BB129" s="750">
        <v>0</v>
      </c>
      <c r="BC129" s="750">
        <v>0</v>
      </c>
      <c r="BD129" s="750">
        <v>0</v>
      </c>
      <c r="BE129" s="750">
        <v>0</v>
      </c>
      <c r="BF129" s="750">
        <v>0</v>
      </c>
      <c r="BG129" s="750">
        <v>0</v>
      </c>
      <c r="BH129" s="750">
        <v>0</v>
      </c>
      <c r="BI129" s="750">
        <v>0</v>
      </c>
      <c r="BJ129" s="750">
        <v>0</v>
      </c>
      <c r="BK129" s="750">
        <v>0</v>
      </c>
      <c r="BL129" s="750">
        <v>0</v>
      </c>
      <c r="BM129" s="750">
        <v>0</v>
      </c>
      <c r="BN129" s="750">
        <v>0</v>
      </c>
      <c r="BO129" s="750">
        <v>0</v>
      </c>
      <c r="BP129" s="750">
        <v>0</v>
      </c>
      <c r="BQ129" s="750">
        <v>0</v>
      </c>
      <c r="BR129" s="750">
        <v>0</v>
      </c>
      <c r="BS129" s="750">
        <v>0</v>
      </c>
      <c r="BT129" s="750">
        <v>0</v>
      </c>
    </row>
    <row r="130" spans="2:72">
      <c r="B130" s="747" t="s">
        <v>813</v>
      </c>
      <c r="C130" s="747" t="s">
        <v>786</v>
      </c>
      <c r="D130" s="747" t="s">
        <v>42</v>
      </c>
      <c r="E130" s="747" t="s">
        <v>684</v>
      </c>
      <c r="F130" s="747" t="s">
        <v>29</v>
      </c>
      <c r="G130" s="747" t="s">
        <v>791</v>
      </c>
      <c r="H130" s="747">
        <v>2007</v>
      </c>
      <c r="I130" s="748" t="s">
        <v>575</v>
      </c>
      <c r="J130" s="748" t="s">
        <v>583</v>
      </c>
      <c r="K130" s="751"/>
      <c r="L130" s="750">
        <v>0</v>
      </c>
      <c r="M130" s="750">
        <v>0</v>
      </c>
      <c r="N130" s="750">
        <v>0</v>
      </c>
      <c r="O130" s="750">
        <v>8.9261359999999996</v>
      </c>
      <c r="P130" s="750">
        <v>0</v>
      </c>
      <c r="Q130" s="750">
        <v>0</v>
      </c>
      <c r="R130" s="750">
        <v>0</v>
      </c>
      <c r="S130" s="750">
        <v>0</v>
      </c>
      <c r="T130" s="750">
        <v>0</v>
      </c>
      <c r="U130" s="750">
        <v>0</v>
      </c>
      <c r="V130" s="750">
        <v>0</v>
      </c>
      <c r="W130" s="750">
        <v>0</v>
      </c>
      <c r="X130" s="750">
        <v>0</v>
      </c>
      <c r="Y130" s="750">
        <v>0</v>
      </c>
      <c r="Z130" s="750">
        <v>0</v>
      </c>
      <c r="AA130" s="750">
        <v>0</v>
      </c>
      <c r="AB130" s="750">
        <v>0</v>
      </c>
      <c r="AC130" s="750">
        <v>0</v>
      </c>
      <c r="AD130" s="750">
        <v>0</v>
      </c>
      <c r="AE130" s="750">
        <v>0</v>
      </c>
      <c r="AF130" s="750">
        <v>0</v>
      </c>
      <c r="AG130" s="750">
        <v>0</v>
      </c>
      <c r="AH130" s="750">
        <v>0</v>
      </c>
      <c r="AI130" s="750">
        <v>0</v>
      </c>
      <c r="AJ130" s="750">
        <v>0</v>
      </c>
      <c r="AK130" s="750">
        <v>0</v>
      </c>
      <c r="AL130" s="750">
        <v>0</v>
      </c>
      <c r="AM130" s="750">
        <v>0</v>
      </c>
      <c r="AN130" s="750">
        <v>0</v>
      </c>
      <c r="AO130" s="750">
        <v>0</v>
      </c>
      <c r="AP130" s="752"/>
      <c r="AQ130" s="750">
        <v>0</v>
      </c>
      <c r="AR130" s="750">
        <v>0</v>
      </c>
      <c r="AS130" s="750">
        <v>0</v>
      </c>
      <c r="AT130" s="750">
        <v>0</v>
      </c>
      <c r="AU130" s="750">
        <v>0</v>
      </c>
      <c r="AV130" s="750">
        <v>0</v>
      </c>
      <c r="AW130" s="750">
        <v>0</v>
      </c>
      <c r="AX130" s="750">
        <v>0</v>
      </c>
      <c r="AY130" s="750">
        <v>0</v>
      </c>
      <c r="AZ130" s="750">
        <v>0</v>
      </c>
      <c r="BA130" s="750">
        <v>0</v>
      </c>
      <c r="BB130" s="750">
        <v>0</v>
      </c>
      <c r="BC130" s="750">
        <v>0</v>
      </c>
      <c r="BD130" s="750">
        <v>0</v>
      </c>
      <c r="BE130" s="750">
        <v>0</v>
      </c>
      <c r="BF130" s="750">
        <v>0</v>
      </c>
      <c r="BG130" s="750">
        <v>0</v>
      </c>
      <c r="BH130" s="750">
        <v>0</v>
      </c>
      <c r="BI130" s="750">
        <v>0</v>
      </c>
      <c r="BJ130" s="750">
        <v>0</v>
      </c>
      <c r="BK130" s="750">
        <v>0</v>
      </c>
      <c r="BL130" s="750">
        <v>0</v>
      </c>
      <c r="BM130" s="750">
        <v>0</v>
      </c>
      <c r="BN130" s="750">
        <v>0</v>
      </c>
      <c r="BO130" s="750">
        <v>0</v>
      </c>
      <c r="BP130" s="750">
        <v>0</v>
      </c>
      <c r="BQ130" s="750">
        <v>0</v>
      </c>
      <c r="BR130" s="750">
        <v>0</v>
      </c>
      <c r="BS130" s="750">
        <v>0</v>
      </c>
      <c r="BT130" s="750">
        <v>0</v>
      </c>
    </row>
    <row r="131" spans="2:72">
      <c r="B131" s="747" t="s">
        <v>813</v>
      </c>
      <c r="C131" s="747" t="s">
        <v>786</v>
      </c>
      <c r="D131" s="747" t="s">
        <v>42</v>
      </c>
      <c r="E131" s="747" t="s">
        <v>684</v>
      </c>
      <c r="F131" s="747" t="s">
        <v>29</v>
      </c>
      <c r="G131" s="747" t="s">
        <v>791</v>
      </c>
      <c r="H131" s="747">
        <v>2008</v>
      </c>
      <c r="I131" s="748" t="s">
        <v>575</v>
      </c>
      <c r="J131" s="748" t="s">
        <v>583</v>
      </c>
      <c r="K131" s="751"/>
      <c r="L131" s="750">
        <v>0</v>
      </c>
      <c r="M131" s="750">
        <v>0</v>
      </c>
      <c r="N131" s="750">
        <v>0</v>
      </c>
      <c r="O131" s="750">
        <v>474.87790000000001</v>
      </c>
      <c r="P131" s="750">
        <v>0</v>
      </c>
      <c r="Q131" s="750">
        <v>0</v>
      </c>
      <c r="R131" s="750">
        <v>0</v>
      </c>
      <c r="S131" s="750">
        <v>0</v>
      </c>
      <c r="T131" s="750">
        <v>0</v>
      </c>
      <c r="U131" s="750">
        <v>0</v>
      </c>
      <c r="V131" s="750">
        <v>0</v>
      </c>
      <c r="W131" s="750">
        <v>0</v>
      </c>
      <c r="X131" s="750">
        <v>0</v>
      </c>
      <c r="Y131" s="750">
        <v>0</v>
      </c>
      <c r="Z131" s="750">
        <v>0</v>
      </c>
      <c r="AA131" s="750">
        <v>0</v>
      </c>
      <c r="AB131" s="750">
        <v>0</v>
      </c>
      <c r="AC131" s="750">
        <v>0</v>
      </c>
      <c r="AD131" s="750">
        <v>0</v>
      </c>
      <c r="AE131" s="750">
        <v>0</v>
      </c>
      <c r="AF131" s="750">
        <v>0</v>
      </c>
      <c r="AG131" s="750">
        <v>0</v>
      </c>
      <c r="AH131" s="750">
        <v>0</v>
      </c>
      <c r="AI131" s="750">
        <v>0</v>
      </c>
      <c r="AJ131" s="750">
        <v>0</v>
      </c>
      <c r="AK131" s="750">
        <v>0</v>
      </c>
      <c r="AL131" s="750">
        <v>0</v>
      </c>
      <c r="AM131" s="750">
        <v>0</v>
      </c>
      <c r="AN131" s="750">
        <v>0</v>
      </c>
      <c r="AO131" s="750">
        <v>0</v>
      </c>
      <c r="AP131" s="752"/>
      <c r="AQ131" s="750">
        <v>0</v>
      </c>
      <c r="AR131" s="750">
        <v>0</v>
      </c>
      <c r="AS131" s="750">
        <v>0</v>
      </c>
      <c r="AT131" s="750">
        <v>0</v>
      </c>
      <c r="AU131" s="750">
        <v>0</v>
      </c>
      <c r="AV131" s="750">
        <v>0</v>
      </c>
      <c r="AW131" s="750">
        <v>0</v>
      </c>
      <c r="AX131" s="750">
        <v>0</v>
      </c>
      <c r="AY131" s="750">
        <v>0</v>
      </c>
      <c r="AZ131" s="750">
        <v>0</v>
      </c>
      <c r="BA131" s="750">
        <v>0</v>
      </c>
      <c r="BB131" s="750">
        <v>0</v>
      </c>
      <c r="BC131" s="750">
        <v>0</v>
      </c>
      <c r="BD131" s="750">
        <v>0</v>
      </c>
      <c r="BE131" s="750">
        <v>0</v>
      </c>
      <c r="BF131" s="750">
        <v>0</v>
      </c>
      <c r="BG131" s="750">
        <v>0</v>
      </c>
      <c r="BH131" s="750">
        <v>0</v>
      </c>
      <c r="BI131" s="750">
        <v>0</v>
      </c>
      <c r="BJ131" s="750">
        <v>0</v>
      </c>
      <c r="BK131" s="750">
        <v>0</v>
      </c>
      <c r="BL131" s="750">
        <v>0</v>
      </c>
      <c r="BM131" s="750">
        <v>0</v>
      </c>
      <c r="BN131" s="750">
        <v>0</v>
      </c>
      <c r="BO131" s="750">
        <v>0</v>
      </c>
      <c r="BP131" s="750">
        <v>0</v>
      </c>
      <c r="BQ131" s="750">
        <v>0</v>
      </c>
      <c r="BR131" s="750">
        <v>0</v>
      </c>
      <c r="BS131" s="750">
        <v>0</v>
      </c>
      <c r="BT131" s="750">
        <v>0</v>
      </c>
    </row>
    <row r="132" spans="2:72">
      <c r="B132" s="747" t="s">
        <v>813</v>
      </c>
      <c r="C132" s="747" t="s">
        <v>786</v>
      </c>
      <c r="D132" s="747" t="s">
        <v>42</v>
      </c>
      <c r="E132" s="747" t="s">
        <v>684</v>
      </c>
      <c r="F132" s="747" t="s">
        <v>29</v>
      </c>
      <c r="G132" s="747" t="s">
        <v>791</v>
      </c>
      <c r="H132" s="747">
        <v>2009</v>
      </c>
      <c r="I132" s="748" t="s">
        <v>575</v>
      </c>
      <c r="J132" s="748" t="s">
        <v>583</v>
      </c>
      <c r="K132" s="751"/>
      <c r="L132" s="750">
        <v>0</v>
      </c>
      <c r="M132" s="750">
        <v>0</v>
      </c>
      <c r="N132" s="750">
        <v>0</v>
      </c>
      <c r="O132" s="750">
        <v>306.15870000000001</v>
      </c>
      <c r="P132" s="750">
        <v>0</v>
      </c>
      <c r="Q132" s="750">
        <v>0</v>
      </c>
      <c r="R132" s="750">
        <v>0</v>
      </c>
      <c r="S132" s="750">
        <v>0</v>
      </c>
      <c r="T132" s="750">
        <v>0</v>
      </c>
      <c r="U132" s="750">
        <v>0</v>
      </c>
      <c r="V132" s="750">
        <v>0</v>
      </c>
      <c r="W132" s="750">
        <v>0</v>
      </c>
      <c r="X132" s="750">
        <v>0</v>
      </c>
      <c r="Y132" s="750">
        <v>0</v>
      </c>
      <c r="Z132" s="750">
        <v>0</v>
      </c>
      <c r="AA132" s="750">
        <v>0</v>
      </c>
      <c r="AB132" s="750">
        <v>0</v>
      </c>
      <c r="AC132" s="750">
        <v>0</v>
      </c>
      <c r="AD132" s="750">
        <v>0</v>
      </c>
      <c r="AE132" s="750">
        <v>0</v>
      </c>
      <c r="AF132" s="750">
        <v>0</v>
      </c>
      <c r="AG132" s="750">
        <v>0</v>
      </c>
      <c r="AH132" s="750">
        <v>0</v>
      </c>
      <c r="AI132" s="750">
        <v>0</v>
      </c>
      <c r="AJ132" s="750">
        <v>0</v>
      </c>
      <c r="AK132" s="750">
        <v>0</v>
      </c>
      <c r="AL132" s="750">
        <v>0</v>
      </c>
      <c r="AM132" s="750">
        <v>0</v>
      </c>
      <c r="AN132" s="750">
        <v>0</v>
      </c>
      <c r="AO132" s="750">
        <v>0</v>
      </c>
      <c r="AP132" s="752"/>
      <c r="AQ132" s="750">
        <v>0</v>
      </c>
      <c r="AR132" s="750">
        <v>0</v>
      </c>
      <c r="AS132" s="750">
        <v>0</v>
      </c>
      <c r="AT132" s="750">
        <v>0</v>
      </c>
      <c r="AU132" s="750">
        <v>0</v>
      </c>
      <c r="AV132" s="750">
        <v>0</v>
      </c>
      <c r="AW132" s="750">
        <v>0</v>
      </c>
      <c r="AX132" s="750">
        <v>0</v>
      </c>
      <c r="AY132" s="750">
        <v>0</v>
      </c>
      <c r="AZ132" s="750">
        <v>0</v>
      </c>
      <c r="BA132" s="750">
        <v>0</v>
      </c>
      <c r="BB132" s="750">
        <v>0</v>
      </c>
      <c r="BC132" s="750">
        <v>0</v>
      </c>
      <c r="BD132" s="750">
        <v>0</v>
      </c>
      <c r="BE132" s="750">
        <v>0</v>
      </c>
      <c r="BF132" s="750">
        <v>0</v>
      </c>
      <c r="BG132" s="750">
        <v>0</v>
      </c>
      <c r="BH132" s="750">
        <v>0</v>
      </c>
      <c r="BI132" s="750">
        <v>0</v>
      </c>
      <c r="BJ132" s="750">
        <v>0</v>
      </c>
      <c r="BK132" s="750">
        <v>0</v>
      </c>
      <c r="BL132" s="750">
        <v>0</v>
      </c>
      <c r="BM132" s="750">
        <v>0</v>
      </c>
      <c r="BN132" s="750">
        <v>0</v>
      </c>
      <c r="BO132" s="750">
        <v>0</v>
      </c>
      <c r="BP132" s="750">
        <v>0</v>
      </c>
      <c r="BQ132" s="750">
        <v>0</v>
      </c>
      <c r="BR132" s="750">
        <v>0</v>
      </c>
      <c r="BS132" s="750">
        <v>0</v>
      </c>
      <c r="BT132" s="750">
        <v>0</v>
      </c>
    </row>
    <row r="133" spans="2:72">
      <c r="B133" s="747" t="s">
        <v>813</v>
      </c>
      <c r="C133" s="747" t="s">
        <v>786</v>
      </c>
      <c r="D133" s="747" t="s">
        <v>42</v>
      </c>
      <c r="E133" s="747" t="s">
        <v>684</v>
      </c>
      <c r="F133" s="747" t="s">
        <v>29</v>
      </c>
      <c r="G133" s="747" t="s">
        <v>791</v>
      </c>
      <c r="H133" s="747">
        <v>2010</v>
      </c>
      <c r="I133" s="748" t="s">
        <v>575</v>
      </c>
      <c r="J133" s="748" t="s">
        <v>583</v>
      </c>
      <c r="K133" s="751"/>
      <c r="L133" s="750">
        <v>0</v>
      </c>
      <c r="M133" s="750">
        <v>0</v>
      </c>
      <c r="N133" s="750">
        <v>0</v>
      </c>
      <c r="O133" s="750">
        <v>144.7516</v>
      </c>
      <c r="P133" s="750">
        <v>0</v>
      </c>
      <c r="Q133" s="750">
        <v>0</v>
      </c>
      <c r="R133" s="750">
        <v>0</v>
      </c>
      <c r="S133" s="750">
        <v>0</v>
      </c>
      <c r="T133" s="750">
        <v>0</v>
      </c>
      <c r="U133" s="750">
        <v>0</v>
      </c>
      <c r="V133" s="750">
        <v>0</v>
      </c>
      <c r="W133" s="750">
        <v>0</v>
      </c>
      <c r="X133" s="750">
        <v>0</v>
      </c>
      <c r="Y133" s="750">
        <v>0</v>
      </c>
      <c r="Z133" s="750">
        <v>0</v>
      </c>
      <c r="AA133" s="750">
        <v>0</v>
      </c>
      <c r="AB133" s="750">
        <v>0</v>
      </c>
      <c r="AC133" s="750">
        <v>0</v>
      </c>
      <c r="AD133" s="750">
        <v>0</v>
      </c>
      <c r="AE133" s="750">
        <v>0</v>
      </c>
      <c r="AF133" s="750">
        <v>0</v>
      </c>
      <c r="AG133" s="750">
        <v>0</v>
      </c>
      <c r="AH133" s="750">
        <v>0</v>
      </c>
      <c r="AI133" s="750">
        <v>0</v>
      </c>
      <c r="AJ133" s="750">
        <v>0</v>
      </c>
      <c r="AK133" s="750">
        <v>0</v>
      </c>
      <c r="AL133" s="750">
        <v>0</v>
      </c>
      <c r="AM133" s="750">
        <v>0</v>
      </c>
      <c r="AN133" s="750">
        <v>0</v>
      </c>
      <c r="AO133" s="750">
        <v>0</v>
      </c>
      <c r="AP133" s="752"/>
      <c r="AQ133" s="750">
        <v>0</v>
      </c>
      <c r="AR133" s="750">
        <v>0</v>
      </c>
      <c r="AS133" s="750">
        <v>0</v>
      </c>
      <c r="AT133" s="750">
        <v>0</v>
      </c>
      <c r="AU133" s="750">
        <v>0</v>
      </c>
      <c r="AV133" s="750">
        <v>0</v>
      </c>
      <c r="AW133" s="750">
        <v>0</v>
      </c>
      <c r="AX133" s="750">
        <v>0</v>
      </c>
      <c r="AY133" s="750">
        <v>0</v>
      </c>
      <c r="AZ133" s="750">
        <v>0</v>
      </c>
      <c r="BA133" s="750">
        <v>0</v>
      </c>
      <c r="BB133" s="750">
        <v>0</v>
      </c>
      <c r="BC133" s="750">
        <v>0</v>
      </c>
      <c r="BD133" s="750">
        <v>0</v>
      </c>
      <c r="BE133" s="750">
        <v>0</v>
      </c>
      <c r="BF133" s="750">
        <v>0</v>
      </c>
      <c r="BG133" s="750">
        <v>0</v>
      </c>
      <c r="BH133" s="750">
        <v>0</v>
      </c>
      <c r="BI133" s="750">
        <v>0</v>
      </c>
      <c r="BJ133" s="750">
        <v>0</v>
      </c>
      <c r="BK133" s="750">
        <v>0</v>
      </c>
      <c r="BL133" s="750">
        <v>0</v>
      </c>
      <c r="BM133" s="750">
        <v>0</v>
      </c>
      <c r="BN133" s="750">
        <v>0</v>
      </c>
      <c r="BO133" s="750">
        <v>0</v>
      </c>
      <c r="BP133" s="750">
        <v>0</v>
      </c>
      <c r="BQ133" s="750">
        <v>0</v>
      </c>
      <c r="BR133" s="750">
        <v>0</v>
      </c>
      <c r="BS133" s="750">
        <v>0</v>
      </c>
      <c r="BT133" s="750">
        <v>0</v>
      </c>
    </row>
    <row r="134" spans="2:72">
      <c r="B134" s="747" t="s">
        <v>813</v>
      </c>
      <c r="C134" s="747" t="s">
        <v>792</v>
      </c>
      <c r="D134" s="747" t="s">
        <v>9</v>
      </c>
      <c r="E134" s="747" t="s">
        <v>684</v>
      </c>
      <c r="F134" s="747" t="s">
        <v>792</v>
      </c>
      <c r="G134" s="747" t="s">
        <v>791</v>
      </c>
      <c r="H134" s="747">
        <v>2014</v>
      </c>
      <c r="I134" s="748" t="s">
        <v>575</v>
      </c>
      <c r="J134" s="748" t="s">
        <v>590</v>
      </c>
      <c r="K134" s="751"/>
      <c r="L134" s="750">
        <v>0</v>
      </c>
      <c r="M134" s="750">
        <v>0</v>
      </c>
      <c r="N134" s="750">
        <v>0</v>
      </c>
      <c r="O134" s="750">
        <v>85.5595</v>
      </c>
      <c r="P134" s="750">
        <v>0</v>
      </c>
      <c r="Q134" s="750">
        <v>0</v>
      </c>
      <c r="R134" s="750">
        <v>0</v>
      </c>
      <c r="S134" s="750">
        <v>0</v>
      </c>
      <c r="T134" s="750">
        <v>0</v>
      </c>
      <c r="U134" s="750">
        <v>0</v>
      </c>
      <c r="V134" s="750">
        <v>0</v>
      </c>
      <c r="W134" s="750">
        <v>0</v>
      </c>
      <c r="X134" s="750">
        <v>0</v>
      </c>
      <c r="Y134" s="750">
        <v>0</v>
      </c>
      <c r="Z134" s="750">
        <v>0</v>
      </c>
      <c r="AA134" s="750">
        <v>0</v>
      </c>
      <c r="AB134" s="750">
        <v>0</v>
      </c>
      <c r="AC134" s="750">
        <v>0</v>
      </c>
      <c r="AD134" s="750">
        <v>0</v>
      </c>
      <c r="AE134" s="750">
        <v>0</v>
      </c>
      <c r="AF134" s="750">
        <v>0</v>
      </c>
      <c r="AG134" s="750">
        <v>0</v>
      </c>
      <c r="AH134" s="750">
        <v>0</v>
      </c>
      <c r="AI134" s="750">
        <v>0</v>
      </c>
      <c r="AJ134" s="750">
        <v>0</v>
      </c>
      <c r="AK134" s="750">
        <v>0</v>
      </c>
      <c r="AL134" s="750">
        <v>0</v>
      </c>
      <c r="AM134" s="750">
        <v>0</v>
      </c>
      <c r="AN134" s="750">
        <v>0</v>
      </c>
      <c r="AO134" s="750">
        <v>0</v>
      </c>
      <c r="AP134" s="752"/>
      <c r="AQ134" s="750">
        <v>0</v>
      </c>
      <c r="AR134" s="750">
        <v>0</v>
      </c>
      <c r="AS134" s="750">
        <v>0</v>
      </c>
      <c r="AT134" s="750">
        <v>0</v>
      </c>
      <c r="AU134" s="750">
        <v>0</v>
      </c>
      <c r="AV134" s="750">
        <v>0</v>
      </c>
      <c r="AW134" s="750">
        <v>0</v>
      </c>
      <c r="AX134" s="750">
        <v>0</v>
      </c>
      <c r="AY134" s="750">
        <v>0</v>
      </c>
      <c r="AZ134" s="750">
        <v>0</v>
      </c>
      <c r="BA134" s="750">
        <v>0</v>
      </c>
      <c r="BB134" s="750">
        <v>0</v>
      </c>
      <c r="BC134" s="750">
        <v>0</v>
      </c>
      <c r="BD134" s="750">
        <v>0</v>
      </c>
      <c r="BE134" s="750">
        <v>0</v>
      </c>
      <c r="BF134" s="750">
        <v>0</v>
      </c>
      <c r="BG134" s="750">
        <v>0</v>
      </c>
      <c r="BH134" s="750">
        <v>0</v>
      </c>
      <c r="BI134" s="750">
        <v>0</v>
      </c>
      <c r="BJ134" s="750">
        <v>0</v>
      </c>
      <c r="BK134" s="750">
        <v>0</v>
      </c>
      <c r="BL134" s="750">
        <v>0</v>
      </c>
      <c r="BM134" s="750">
        <v>0</v>
      </c>
      <c r="BN134" s="750">
        <v>0</v>
      </c>
      <c r="BO134" s="750">
        <v>0</v>
      </c>
      <c r="BP134" s="750">
        <v>0</v>
      </c>
      <c r="BQ134" s="750">
        <v>0</v>
      </c>
      <c r="BR134" s="750">
        <v>0</v>
      </c>
      <c r="BS134" s="750">
        <v>0</v>
      </c>
      <c r="BT134" s="750">
        <v>0</v>
      </c>
    </row>
    <row r="135" spans="2:72">
      <c r="B135" s="747" t="s">
        <v>785</v>
      </c>
      <c r="C135" s="747" t="s">
        <v>788</v>
      </c>
      <c r="D135" s="747" t="s">
        <v>814</v>
      </c>
      <c r="E135" s="747" t="s">
        <v>684</v>
      </c>
      <c r="F135" s="747" t="s">
        <v>808</v>
      </c>
      <c r="G135" s="747" t="s">
        <v>791</v>
      </c>
      <c r="H135" s="747">
        <v>2014</v>
      </c>
      <c r="I135" s="748" t="s">
        <v>575</v>
      </c>
      <c r="J135" s="748" t="s">
        <v>590</v>
      </c>
      <c r="K135" s="751"/>
      <c r="L135" s="750">
        <v>0</v>
      </c>
      <c r="M135" s="750">
        <v>0</v>
      </c>
      <c r="N135" s="750">
        <v>0</v>
      </c>
      <c r="O135" s="750">
        <v>82.441599999999994</v>
      </c>
      <c r="P135" s="750">
        <v>0</v>
      </c>
      <c r="Q135" s="750">
        <v>0</v>
      </c>
      <c r="R135" s="750">
        <v>0</v>
      </c>
      <c r="S135" s="750">
        <v>0</v>
      </c>
      <c r="T135" s="750">
        <v>0</v>
      </c>
      <c r="U135" s="750">
        <v>0</v>
      </c>
      <c r="V135" s="750">
        <v>0</v>
      </c>
      <c r="W135" s="750">
        <v>0</v>
      </c>
      <c r="X135" s="750">
        <v>0</v>
      </c>
      <c r="Y135" s="750">
        <v>0</v>
      </c>
      <c r="Z135" s="750">
        <v>0</v>
      </c>
      <c r="AA135" s="750">
        <v>0</v>
      </c>
      <c r="AB135" s="750">
        <v>0</v>
      </c>
      <c r="AC135" s="750">
        <v>0</v>
      </c>
      <c r="AD135" s="750">
        <v>0</v>
      </c>
      <c r="AE135" s="750">
        <v>0</v>
      </c>
      <c r="AF135" s="750">
        <v>0</v>
      </c>
      <c r="AG135" s="750">
        <v>0</v>
      </c>
      <c r="AH135" s="750">
        <v>0</v>
      </c>
      <c r="AI135" s="750">
        <v>0</v>
      </c>
      <c r="AJ135" s="750">
        <v>0</v>
      </c>
      <c r="AK135" s="750">
        <v>0</v>
      </c>
      <c r="AL135" s="750">
        <v>0</v>
      </c>
      <c r="AM135" s="750">
        <v>0</v>
      </c>
      <c r="AN135" s="750">
        <v>0</v>
      </c>
      <c r="AO135" s="750">
        <v>0</v>
      </c>
      <c r="AP135" s="752"/>
      <c r="AQ135" s="750">
        <v>0</v>
      </c>
      <c r="AR135" s="750">
        <v>0</v>
      </c>
      <c r="AS135" s="750">
        <v>0</v>
      </c>
      <c r="AT135" s="750">
        <v>0</v>
      </c>
      <c r="AU135" s="750">
        <v>0</v>
      </c>
      <c r="AV135" s="750">
        <v>0</v>
      </c>
      <c r="AW135" s="750">
        <v>0</v>
      </c>
      <c r="AX135" s="750">
        <v>0</v>
      </c>
      <c r="AY135" s="750">
        <v>0</v>
      </c>
      <c r="AZ135" s="750">
        <v>0</v>
      </c>
      <c r="BA135" s="750">
        <v>0</v>
      </c>
      <c r="BB135" s="750">
        <v>0</v>
      </c>
      <c r="BC135" s="750">
        <v>0</v>
      </c>
      <c r="BD135" s="750">
        <v>0</v>
      </c>
      <c r="BE135" s="750">
        <v>0</v>
      </c>
      <c r="BF135" s="750">
        <v>0</v>
      </c>
      <c r="BG135" s="750">
        <v>0</v>
      </c>
      <c r="BH135" s="750">
        <v>0</v>
      </c>
      <c r="BI135" s="750">
        <v>0</v>
      </c>
      <c r="BJ135" s="750">
        <v>0</v>
      </c>
      <c r="BK135" s="750">
        <v>0</v>
      </c>
      <c r="BL135" s="750">
        <v>0</v>
      </c>
      <c r="BM135" s="750">
        <v>0</v>
      </c>
      <c r="BN135" s="750">
        <v>0</v>
      </c>
      <c r="BO135" s="750">
        <v>0</v>
      </c>
      <c r="BP135" s="750">
        <v>0</v>
      </c>
      <c r="BQ135" s="750">
        <v>0</v>
      </c>
      <c r="BR135" s="750">
        <v>0</v>
      </c>
      <c r="BS135" s="750">
        <v>0</v>
      </c>
      <c r="BT135" s="750">
        <v>0</v>
      </c>
    </row>
    <row r="136" spans="2:72">
      <c r="B136" s="747" t="s">
        <v>785</v>
      </c>
      <c r="C136" s="747" t="s">
        <v>788</v>
      </c>
      <c r="D136" s="747" t="s">
        <v>815</v>
      </c>
      <c r="E136" s="747" t="s">
        <v>684</v>
      </c>
      <c r="F136" s="747" t="s">
        <v>808</v>
      </c>
      <c r="G136" s="747" t="s">
        <v>791</v>
      </c>
      <c r="H136" s="747">
        <v>2013</v>
      </c>
      <c r="I136" s="748" t="s">
        <v>575</v>
      </c>
      <c r="J136" s="748" t="s">
        <v>583</v>
      </c>
      <c r="K136" s="751"/>
      <c r="L136" s="750">
        <v>0</v>
      </c>
      <c r="M136" s="750">
        <v>0</v>
      </c>
      <c r="N136" s="750">
        <v>0</v>
      </c>
      <c r="O136" s="750">
        <v>162.9222</v>
      </c>
      <c r="P136" s="750">
        <v>0</v>
      </c>
      <c r="Q136" s="750">
        <v>0</v>
      </c>
      <c r="R136" s="750">
        <v>0</v>
      </c>
      <c r="S136" s="750">
        <v>0</v>
      </c>
      <c r="T136" s="750">
        <v>0</v>
      </c>
      <c r="U136" s="750">
        <v>0</v>
      </c>
      <c r="V136" s="750">
        <v>0</v>
      </c>
      <c r="W136" s="750">
        <v>0</v>
      </c>
      <c r="X136" s="750">
        <v>0</v>
      </c>
      <c r="Y136" s="750">
        <v>0</v>
      </c>
      <c r="Z136" s="750">
        <v>0</v>
      </c>
      <c r="AA136" s="750">
        <v>0</v>
      </c>
      <c r="AB136" s="750">
        <v>0</v>
      </c>
      <c r="AC136" s="750">
        <v>0</v>
      </c>
      <c r="AD136" s="750">
        <v>0</v>
      </c>
      <c r="AE136" s="750">
        <v>0</v>
      </c>
      <c r="AF136" s="750">
        <v>0</v>
      </c>
      <c r="AG136" s="750">
        <v>0</v>
      </c>
      <c r="AH136" s="750">
        <v>0</v>
      </c>
      <c r="AI136" s="750">
        <v>0</v>
      </c>
      <c r="AJ136" s="750">
        <v>0</v>
      </c>
      <c r="AK136" s="750">
        <v>0</v>
      </c>
      <c r="AL136" s="750">
        <v>0</v>
      </c>
      <c r="AM136" s="750">
        <v>0</v>
      </c>
      <c r="AN136" s="750">
        <v>0</v>
      </c>
      <c r="AO136" s="750">
        <v>0</v>
      </c>
      <c r="AP136" s="752"/>
      <c r="AQ136" s="750">
        <v>0</v>
      </c>
      <c r="AR136" s="750">
        <v>0</v>
      </c>
      <c r="AS136" s="750">
        <v>0</v>
      </c>
      <c r="AT136" s="750">
        <v>0</v>
      </c>
      <c r="AU136" s="750">
        <v>0</v>
      </c>
      <c r="AV136" s="750">
        <v>0</v>
      </c>
      <c r="AW136" s="750">
        <v>0</v>
      </c>
      <c r="AX136" s="750">
        <v>0</v>
      </c>
      <c r="AY136" s="750">
        <v>0</v>
      </c>
      <c r="AZ136" s="750">
        <v>0</v>
      </c>
      <c r="BA136" s="750">
        <v>0</v>
      </c>
      <c r="BB136" s="750">
        <v>0</v>
      </c>
      <c r="BC136" s="750">
        <v>0</v>
      </c>
      <c r="BD136" s="750">
        <v>0</v>
      </c>
      <c r="BE136" s="750">
        <v>0</v>
      </c>
      <c r="BF136" s="750">
        <v>0</v>
      </c>
      <c r="BG136" s="750">
        <v>0</v>
      </c>
      <c r="BH136" s="750">
        <v>0</v>
      </c>
      <c r="BI136" s="750">
        <v>0</v>
      </c>
      <c r="BJ136" s="750">
        <v>0</v>
      </c>
      <c r="BK136" s="750">
        <v>0</v>
      </c>
      <c r="BL136" s="750">
        <v>0</v>
      </c>
      <c r="BM136" s="750">
        <v>0</v>
      </c>
      <c r="BN136" s="750">
        <v>0</v>
      </c>
      <c r="BO136" s="750">
        <v>0</v>
      </c>
      <c r="BP136" s="750">
        <v>0</v>
      </c>
      <c r="BQ136" s="750">
        <v>0</v>
      </c>
      <c r="BR136" s="750">
        <v>0</v>
      </c>
      <c r="BS136" s="750">
        <v>0</v>
      </c>
      <c r="BT136" s="750">
        <v>0</v>
      </c>
    </row>
    <row r="137" spans="2:72">
      <c r="B137" s="747" t="s">
        <v>785</v>
      </c>
      <c r="C137" s="747" t="s">
        <v>788</v>
      </c>
      <c r="D137" s="747" t="s">
        <v>815</v>
      </c>
      <c r="E137" s="747" t="s">
        <v>684</v>
      </c>
      <c r="F137" s="747" t="s">
        <v>808</v>
      </c>
      <c r="G137" s="747" t="s">
        <v>791</v>
      </c>
      <c r="H137" s="747">
        <v>2014</v>
      </c>
      <c r="I137" s="748" t="s">
        <v>575</v>
      </c>
      <c r="J137" s="748" t="s">
        <v>590</v>
      </c>
      <c r="K137" s="751"/>
      <c r="L137" s="750">
        <v>0</v>
      </c>
      <c r="M137" s="750">
        <v>0</v>
      </c>
      <c r="N137" s="750">
        <v>0</v>
      </c>
      <c r="O137" s="750">
        <v>86.513549999999995</v>
      </c>
      <c r="P137" s="750">
        <v>0</v>
      </c>
      <c r="Q137" s="750">
        <v>0</v>
      </c>
      <c r="R137" s="750">
        <v>0</v>
      </c>
      <c r="S137" s="750">
        <v>0</v>
      </c>
      <c r="T137" s="750">
        <v>0</v>
      </c>
      <c r="U137" s="750">
        <v>0</v>
      </c>
      <c r="V137" s="750">
        <v>0</v>
      </c>
      <c r="W137" s="750">
        <v>0</v>
      </c>
      <c r="X137" s="750">
        <v>0</v>
      </c>
      <c r="Y137" s="750">
        <v>0</v>
      </c>
      <c r="Z137" s="750">
        <v>0</v>
      </c>
      <c r="AA137" s="750">
        <v>0</v>
      </c>
      <c r="AB137" s="750">
        <v>0</v>
      </c>
      <c r="AC137" s="750">
        <v>0</v>
      </c>
      <c r="AD137" s="750">
        <v>0</v>
      </c>
      <c r="AE137" s="750">
        <v>0</v>
      </c>
      <c r="AF137" s="750">
        <v>0</v>
      </c>
      <c r="AG137" s="750">
        <v>0</v>
      </c>
      <c r="AH137" s="750">
        <v>0</v>
      </c>
      <c r="AI137" s="750">
        <v>0</v>
      </c>
      <c r="AJ137" s="750">
        <v>0</v>
      </c>
      <c r="AK137" s="750">
        <v>0</v>
      </c>
      <c r="AL137" s="750">
        <v>0</v>
      </c>
      <c r="AM137" s="750">
        <v>0</v>
      </c>
      <c r="AN137" s="750">
        <v>0</v>
      </c>
      <c r="AO137" s="750">
        <v>0</v>
      </c>
      <c r="AP137" s="752"/>
      <c r="AQ137" s="750">
        <v>0</v>
      </c>
      <c r="AR137" s="750">
        <v>0</v>
      </c>
      <c r="AS137" s="750">
        <v>0</v>
      </c>
      <c r="AT137" s="750">
        <v>0</v>
      </c>
      <c r="AU137" s="750">
        <v>0</v>
      </c>
      <c r="AV137" s="750">
        <v>0</v>
      </c>
      <c r="AW137" s="750">
        <v>0</v>
      </c>
      <c r="AX137" s="750">
        <v>0</v>
      </c>
      <c r="AY137" s="750">
        <v>0</v>
      </c>
      <c r="AZ137" s="750">
        <v>0</v>
      </c>
      <c r="BA137" s="750">
        <v>0</v>
      </c>
      <c r="BB137" s="750">
        <v>0</v>
      </c>
      <c r="BC137" s="750">
        <v>0</v>
      </c>
      <c r="BD137" s="750">
        <v>0</v>
      </c>
      <c r="BE137" s="750">
        <v>0</v>
      </c>
      <c r="BF137" s="750">
        <v>0</v>
      </c>
      <c r="BG137" s="750">
        <v>0</v>
      </c>
      <c r="BH137" s="750">
        <v>0</v>
      </c>
      <c r="BI137" s="750">
        <v>0</v>
      </c>
      <c r="BJ137" s="750">
        <v>0</v>
      </c>
      <c r="BK137" s="750">
        <v>0</v>
      </c>
      <c r="BL137" s="750">
        <v>0</v>
      </c>
      <c r="BM137" s="750">
        <v>0</v>
      </c>
      <c r="BN137" s="750">
        <v>0</v>
      </c>
      <c r="BO137" s="750">
        <v>0</v>
      </c>
      <c r="BP137" s="750">
        <v>0</v>
      </c>
      <c r="BQ137" s="750">
        <v>0</v>
      </c>
      <c r="BR137" s="750">
        <v>0</v>
      </c>
      <c r="BS137" s="750">
        <v>0</v>
      </c>
      <c r="BT137" s="750">
        <v>0</v>
      </c>
    </row>
    <row r="138" spans="2:72">
      <c r="B138" s="747" t="s">
        <v>785</v>
      </c>
      <c r="C138" s="747" t="s">
        <v>786</v>
      </c>
      <c r="D138" s="747" t="s">
        <v>42</v>
      </c>
      <c r="E138" s="747" t="s">
        <v>684</v>
      </c>
      <c r="F138" s="747" t="s">
        <v>29</v>
      </c>
      <c r="G138" s="747" t="s">
        <v>791</v>
      </c>
      <c r="H138" s="747">
        <v>2007</v>
      </c>
      <c r="I138" s="748" t="s">
        <v>575</v>
      </c>
      <c r="J138" s="748" t="s">
        <v>583</v>
      </c>
      <c r="K138" s="751"/>
      <c r="L138" s="750">
        <v>0</v>
      </c>
      <c r="M138" s="750">
        <v>0</v>
      </c>
      <c r="N138" s="750">
        <v>0</v>
      </c>
      <c r="O138" s="750">
        <v>7.0267739999999996</v>
      </c>
      <c r="P138" s="750">
        <v>0</v>
      </c>
      <c r="Q138" s="750">
        <v>0</v>
      </c>
      <c r="R138" s="750">
        <v>0</v>
      </c>
      <c r="S138" s="750">
        <v>0</v>
      </c>
      <c r="T138" s="750">
        <v>0</v>
      </c>
      <c r="U138" s="750">
        <v>0</v>
      </c>
      <c r="V138" s="750">
        <v>0</v>
      </c>
      <c r="W138" s="750">
        <v>0</v>
      </c>
      <c r="X138" s="750">
        <v>0</v>
      </c>
      <c r="Y138" s="750">
        <v>0</v>
      </c>
      <c r="Z138" s="750">
        <v>0</v>
      </c>
      <c r="AA138" s="750">
        <v>0</v>
      </c>
      <c r="AB138" s="750">
        <v>0</v>
      </c>
      <c r="AC138" s="750">
        <v>0</v>
      </c>
      <c r="AD138" s="750">
        <v>0</v>
      </c>
      <c r="AE138" s="750">
        <v>0</v>
      </c>
      <c r="AF138" s="750">
        <v>0</v>
      </c>
      <c r="AG138" s="750">
        <v>0</v>
      </c>
      <c r="AH138" s="750">
        <v>0</v>
      </c>
      <c r="AI138" s="750">
        <v>0</v>
      </c>
      <c r="AJ138" s="750">
        <v>0</v>
      </c>
      <c r="AK138" s="750">
        <v>0</v>
      </c>
      <c r="AL138" s="750">
        <v>0</v>
      </c>
      <c r="AM138" s="750">
        <v>0</v>
      </c>
      <c r="AN138" s="750">
        <v>0</v>
      </c>
      <c r="AO138" s="750">
        <v>0</v>
      </c>
      <c r="AP138" s="752"/>
      <c r="AQ138" s="750">
        <v>0</v>
      </c>
      <c r="AR138" s="750">
        <v>0</v>
      </c>
      <c r="AS138" s="750">
        <v>0</v>
      </c>
      <c r="AT138" s="750">
        <v>0</v>
      </c>
      <c r="AU138" s="750">
        <v>0</v>
      </c>
      <c r="AV138" s="750">
        <v>0</v>
      </c>
      <c r="AW138" s="750">
        <v>0</v>
      </c>
      <c r="AX138" s="750">
        <v>0</v>
      </c>
      <c r="AY138" s="750">
        <v>0</v>
      </c>
      <c r="AZ138" s="750">
        <v>0</v>
      </c>
      <c r="BA138" s="750">
        <v>0</v>
      </c>
      <c r="BB138" s="750">
        <v>0</v>
      </c>
      <c r="BC138" s="750">
        <v>0</v>
      </c>
      <c r="BD138" s="750">
        <v>0</v>
      </c>
      <c r="BE138" s="750">
        <v>0</v>
      </c>
      <c r="BF138" s="750">
        <v>0</v>
      </c>
      <c r="BG138" s="750">
        <v>0</v>
      </c>
      <c r="BH138" s="750">
        <v>0</v>
      </c>
      <c r="BI138" s="750">
        <v>0</v>
      </c>
      <c r="BJ138" s="750">
        <v>0</v>
      </c>
      <c r="BK138" s="750">
        <v>0</v>
      </c>
      <c r="BL138" s="750">
        <v>0</v>
      </c>
      <c r="BM138" s="750">
        <v>0</v>
      </c>
      <c r="BN138" s="750">
        <v>0</v>
      </c>
      <c r="BO138" s="750">
        <v>0</v>
      </c>
      <c r="BP138" s="750">
        <v>0</v>
      </c>
      <c r="BQ138" s="750">
        <v>0</v>
      </c>
      <c r="BR138" s="750">
        <v>0</v>
      </c>
      <c r="BS138" s="750">
        <v>0</v>
      </c>
      <c r="BT138" s="750">
        <v>0</v>
      </c>
    </row>
    <row r="139" spans="2:72">
      <c r="B139" s="747" t="s">
        <v>785</v>
      </c>
      <c r="C139" s="747" t="s">
        <v>786</v>
      </c>
      <c r="D139" s="747" t="s">
        <v>42</v>
      </c>
      <c r="E139" s="747" t="s">
        <v>684</v>
      </c>
      <c r="F139" s="747" t="s">
        <v>29</v>
      </c>
      <c r="G139" s="747" t="s">
        <v>791</v>
      </c>
      <c r="H139" s="747">
        <v>2008</v>
      </c>
      <c r="I139" s="748" t="s">
        <v>575</v>
      </c>
      <c r="J139" s="748" t="s">
        <v>583</v>
      </c>
      <c r="K139" s="751"/>
      <c r="L139" s="750">
        <v>0</v>
      </c>
      <c r="M139" s="750">
        <v>0</v>
      </c>
      <c r="N139" s="750">
        <v>0</v>
      </c>
      <c r="O139" s="750">
        <v>212.91130000000001</v>
      </c>
      <c r="P139" s="750">
        <v>0</v>
      </c>
      <c r="Q139" s="750">
        <v>0</v>
      </c>
      <c r="R139" s="750">
        <v>0</v>
      </c>
      <c r="S139" s="750">
        <v>0</v>
      </c>
      <c r="T139" s="750">
        <v>0</v>
      </c>
      <c r="U139" s="750">
        <v>0</v>
      </c>
      <c r="V139" s="750">
        <v>0</v>
      </c>
      <c r="W139" s="750">
        <v>0</v>
      </c>
      <c r="X139" s="750">
        <v>0</v>
      </c>
      <c r="Y139" s="750">
        <v>0</v>
      </c>
      <c r="Z139" s="750">
        <v>0</v>
      </c>
      <c r="AA139" s="750">
        <v>0</v>
      </c>
      <c r="AB139" s="750">
        <v>0</v>
      </c>
      <c r="AC139" s="750">
        <v>0</v>
      </c>
      <c r="AD139" s="750">
        <v>0</v>
      </c>
      <c r="AE139" s="750">
        <v>0</v>
      </c>
      <c r="AF139" s="750">
        <v>0</v>
      </c>
      <c r="AG139" s="750">
        <v>0</v>
      </c>
      <c r="AH139" s="750">
        <v>0</v>
      </c>
      <c r="AI139" s="750">
        <v>0</v>
      </c>
      <c r="AJ139" s="750">
        <v>0</v>
      </c>
      <c r="AK139" s="750">
        <v>0</v>
      </c>
      <c r="AL139" s="750">
        <v>0</v>
      </c>
      <c r="AM139" s="750">
        <v>0</v>
      </c>
      <c r="AN139" s="750">
        <v>0</v>
      </c>
      <c r="AO139" s="750">
        <v>0</v>
      </c>
      <c r="AP139" s="752"/>
      <c r="AQ139" s="750">
        <v>0</v>
      </c>
      <c r="AR139" s="750">
        <v>0</v>
      </c>
      <c r="AS139" s="750">
        <v>0</v>
      </c>
      <c r="AT139" s="750">
        <v>0</v>
      </c>
      <c r="AU139" s="750">
        <v>0</v>
      </c>
      <c r="AV139" s="750">
        <v>0</v>
      </c>
      <c r="AW139" s="750">
        <v>0</v>
      </c>
      <c r="AX139" s="750">
        <v>0</v>
      </c>
      <c r="AY139" s="750">
        <v>0</v>
      </c>
      <c r="AZ139" s="750">
        <v>0</v>
      </c>
      <c r="BA139" s="750">
        <v>0</v>
      </c>
      <c r="BB139" s="750">
        <v>0</v>
      </c>
      <c r="BC139" s="750">
        <v>0</v>
      </c>
      <c r="BD139" s="750">
        <v>0</v>
      </c>
      <c r="BE139" s="750">
        <v>0</v>
      </c>
      <c r="BF139" s="750">
        <v>0</v>
      </c>
      <c r="BG139" s="750">
        <v>0</v>
      </c>
      <c r="BH139" s="750">
        <v>0</v>
      </c>
      <c r="BI139" s="750">
        <v>0</v>
      </c>
      <c r="BJ139" s="750">
        <v>0</v>
      </c>
      <c r="BK139" s="750">
        <v>0</v>
      </c>
      <c r="BL139" s="750">
        <v>0</v>
      </c>
      <c r="BM139" s="750">
        <v>0</v>
      </c>
      <c r="BN139" s="750">
        <v>0</v>
      </c>
      <c r="BO139" s="750">
        <v>0</v>
      </c>
      <c r="BP139" s="750">
        <v>0</v>
      </c>
      <c r="BQ139" s="750">
        <v>0</v>
      </c>
      <c r="BR139" s="750">
        <v>0</v>
      </c>
      <c r="BS139" s="750">
        <v>0</v>
      </c>
      <c r="BT139" s="750">
        <v>0</v>
      </c>
    </row>
    <row r="140" spans="2:72">
      <c r="B140" s="747" t="s">
        <v>785</v>
      </c>
      <c r="C140" s="747" t="s">
        <v>786</v>
      </c>
      <c r="D140" s="747" t="s">
        <v>42</v>
      </c>
      <c r="E140" s="747" t="s">
        <v>684</v>
      </c>
      <c r="F140" s="747" t="s">
        <v>29</v>
      </c>
      <c r="G140" s="747" t="s">
        <v>791</v>
      </c>
      <c r="H140" s="747">
        <v>2009</v>
      </c>
      <c r="I140" s="748" t="s">
        <v>575</v>
      </c>
      <c r="J140" s="748" t="s">
        <v>583</v>
      </c>
      <c r="K140" s="751"/>
      <c r="L140" s="750">
        <v>0</v>
      </c>
      <c r="M140" s="750">
        <v>0</v>
      </c>
      <c r="N140" s="750">
        <v>0</v>
      </c>
      <c r="O140" s="750">
        <v>185.5068</v>
      </c>
      <c r="P140" s="750">
        <v>0</v>
      </c>
      <c r="Q140" s="750">
        <v>0</v>
      </c>
      <c r="R140" s="750">
        <v>0</v>
      </c>
      <c r="S140" s="750">
        <v>0</v>
      </c>
      <c r="T140" s="750">
        <v>0</v>
      </c>
      <c r="U140" s="750">
        <v>0</v>
      </c>
      <c r="V140" s="750">
        <v>0</v>
      </c>
      <c r="W140" s="750">
        <v>0</v>
      </c>
      <c r="X140" s="750">
        <v>0</v>
      </c>
      <c r="Y140" s="750">
        <v>0</v>
      </c>
      <c r="Z140" s="750">
        <v>0</v>
      </c>
      <c r="AA140" s="750">
        <v>0</v>
      </c>
      <c r="AB140" s="750">
        <v>0</v>
      </c>
      <c r="AC140" s="750">
        <v>0</v>
      </c>
      <c r="AD140" s="750">
        <v>0</v>
      </c>
      <c r="AE140" s="750">
        <v>0</v>
      </c>
      <c r="AF140" s="750">
        <v>0</v>
      </c>
      <c r="AG140" s="750">
        <v>0</v>
      </c>
      <c r="AH140" s="750">
        <v>0</v>
      </c>
      <c r="AI140" s="750">
        <v>0</v>
      </c>
      <c r="AJ140" s="750">
        <v>0</v>
      </c>
      <c r="AK140" s="750">
        <v>0</v>
      </c>
      <c r="AL140" s="750">
        <v>0</v>
      </c>
      <c r="AM140" s="750">
        <v>0</v>
      </c>
      <c r="AN140" s="750">
        <v>0</v>
      </c>
      <c r="AO140" s="750">
        <v>0</v>
      </c>
      <c r="AP140" s="752"/>
      <c r="AQ140" s="750">
        <v>0</v>
      </c>
      <c r="AR140" s="750">
        <v>0</v>
      </c>
      <c r="AS140" s="750">
        <v>0</v>
      </c>
      <c r="AT140" s="750">
        <v>0</v>
      </c>
      <c r="AU140" s="750">
        <v>0</v>
      </c>
      <c r="AV140" s="750">
        <v>0</v>
      </c>
      <c r="AW140" s="750">
        <v>0</v>
      </c>
      <c r="AX140" s="750">
        <v>0</v>
      </c>
      <c r="AY140" s="750">
        <v>0</v>
      </c>
      <c r="AZ140" s="750">
        <v>0</v>
      </c>
      <c r="BA140" s="750">
        <v>0</v>
      </c>
      <c r="BB140" s="750">
        <v>0</v>
      </c>
      <c r="BC140" s="750">
        <v>0</v>
      </c>
      <c r="BD140" s="750">
        <v>0</v>
      </c>
      <c r="BE140" s="750">
        <v>0</v>
      </c>
      <c r="BF140" s="750">
        <v>0</v>
      </c>
      <c r="BG140" s="750">
        <v>0</v>
      </c>
      <c r="BH140" s="750">
        <v>0</v>
      </c>
      <c r="BI140" s="750">
        <v>0</v>
      </c>
      <c r="BJ140" s="750">
        <v>0</v>
      </c>
      <c r="BK140" s="750">
        <v>0</v>
      </c>
      <c r="BL140" s="750">
        <v>0</v>
      </c>
      <c r="BM140" s="750">
        <v>0</v>
      </c>
      <c r="BN140" s="750">
        <v>0</v>
      </c>
      <c r="BO140" s="750">
        <v>0</v>
      </c>
      <c r="BP140" s="750">
        <v>0</v>
      </c>
      <c r="BQ140" s="750">
        <v>0</v>
      </c>
      <c r="BR140" s="750">
        <v>0</v>
      </c>
      <c r="BS140" s="750">
        <v>0</v>
      </c>
      <c r="BT140" s="750">
        <v>0</v>
      </c>
    </row>
    <row r="141" spans="2:72">
      <c r="B141" s="747" t="s">
        <v>785</v>
      </c>
      <c r="C141" s="747" t="s">
        <v>786</v>
      </c>
      <c r="D141" s="747" t="s">
        <v>42</v>
      </c>
      <c r="E141" s="747" t="s">
        <v>684</v>
      </c>
      <c r="F141" s="747" t="s">
        <v>29</v>
      </c>
      <c r="G141" s="747" t="s">
        <v>791</v>
      </c>
      <c r="H141" s="747">
        <v>2010</v>
      </c>
      <c r="I141" s="748" t="s">
        <v>575</v>
      </c>
      <c r="J141" s="748" t="s">
        <v>583</v>
      </c>
      <c r="K141" s="751"/>
      <c r="L141" s="750">
        <v>0</v>
      </c>
      <c r="M141" s="750">
        <v>0</v>
      </c>
      <c r="N141" s="750">
        <v>0</v>
      </c>
      <c r="O141" s="750">
        <v>114.8878</v>
      </c>
      <c r="P141" s="750">
        <v>0</v>
      </c>
      <c r="Q141" s="750">
        <v>0</v>
      </c>
      <c r="R141" s="750">
        <v>0</v>
      </c>
      <c r="S141" s="750">
        <v>0</v>
      </c>
      <c r="T141" s="750">
        <v>0</v>
      </c>
      <c r="U141" s="750">
        <v>0</v>
      </c>
      <c r="V141" s="750">
        <v>0</v>
      </c>
      <c r="W141" s="750">
        <v>0</v>
      </c>
      <c r="X141" s="750">
        <v>0</v>
      </c>
      <c r="Y141" s="750">
        <v>0</v>
      </c>
      <c r="Z141" s="750">
        <v>0</v>
      </c>
      <c r="AA141" s="750">
        <v>0</v>
      </c>
      <c r="AB141" s="750">
        <v>0</v>
      </c>
      <c r="AC141" s="750">
        <v>0</v>
      </c>
      <c r="AD141" s="750">
        <v>0</v>
      </c>
      <c r="AE141" s="750">
        <v>0</v>
      </c>
      <c r="AF141" s="750">
        <v>0</v>
      </c>
      <c r="AG141" s="750">
        <v>0</v>
      </c>
      <c r="AH141" s="750">
        <v>0</v>
      </c>
      <c r="AI141" s="750">
        <v>0</v>
      </c>
      <c r="AJ141" s="750">
        <v>0</v>
      </c>
      <c r="AK141" s="750">
        <v>0</v>
      </c>
      <c r="AL141" s="750">
        <v>0</v>
      </c>
      <c r="AM141" s="750">
        <v>0</v>
      </c>
      <c r="AN141" s="750">
        <v>0</v>
      </c>
      <c r="AO141" s="750">
        <v>0</v>
      </c>
      <c r="AP141" s="752"/>
      <c r="AQ141" s="750">
        <v>0</v>
      </c>
      <c r="AR141" s="750">
        <v>0</v>
      </c>
      <c r="AS141" s="750">
        <v>0</v>
      </c>
      <c r="AT141" s="750">
        <v>0</v>
      </c>
      <c r="AU141" s="750">
        <v>0</v>
      </c>
      <c r="AV141" s="750">
        <v>0</v>
      </c>
      <c r="AW141" s="750">
        <v>0</v>
      </c>
      <c r="AX141" s="750">
        <v>0</v>
      </c>
      <c r="AY141" s="750">
        <v>0</v>
      </c>
      <c r="AZ141" s="750">
        <v>0</v>
      </c>
      <c r="BA141" s="750">
        <v>0</v>
      </c>
      <c r="BB141" s="750">
        <v>0</v>
      </c>
      <c r="BC141" s="750">
        <v>0</v>
      </c>
      <c r="BD141" s="750">
        <v>0</v>
      </c>
      <c r="BE141" s="750">
        <v>0</v>
      </c>
      <c r="BF141" s="750">
        <v>0</v>
      </c>
      <c r="BG141" s="750">
        <v>0</v>
      </c>
      <c r="BH141" s="750">
        <v>0</v>
      </c>
      <c r="BI141" s="750">
        <v>0</v>
      </c>
      <c r="BJ141" s="750">
        <v>0</v>
      </c>
      <c r="BK141" s="750">
        <v>0</v>
      </c>
      <c r="BL141" s="750">
        <v>0</v>
      </c>
      <c r="BM141" s="750">
        <v>0</v>
      </c>
      <c r="BN141" s="750">
        <v>0</v>
      </c>
      <c r="BO141" s="750">
        <v>0</v>
      </c>
      <c r="BP141" s="750">
        <v>0</v>
      </c>
      <c r="BQ141" s="750">
        <v>0</v>
      </c>
      <c r="BR141" s="750">
        <v>0</v>
      </c>
      <c r="BS141" s="750">
        <v>0</v>
      </c>
      <c r="BT141" s="750">
        <v>0</v>
      </c>
    </row>
    <row r="142" spans="2:72">
      <c r="B142" s="747" t="s">
        <v>785</v>
      </c>
      <c r="C142" s="747" t="s">
        <v>786</v>
      </c>
      <c r="D142" s="747" t="s">
        <v>42</v>
      </c>
      <c r="E142" s="747" t="s">
        <v>684</v>
      </c>
      <c r="F142" s="747" t="s">
        <v>29</v>
      </c>
      <c r="G142" s="747" t="s">
        <v>791</v>
      </c>
      <c r="H142" s="747">
        <v>2011</v>
      </c>
      <c r="I142" s="748" t="s">
        <v>575</v>
      </c>
      <c r="J142" s="748" t="s">
        <v>583</v>
      </c>
      <c r="K142" s="751"/>
      <c r="L142" s="750">
        <v>0</v>
      </c>
      <c r="M142" s="750">
        <v>0</v>
      </c>
      <c r="N142" s="750">
        <v>0</v>
      </c>
      <c r="O142" s="750">
        <v>192.1163</v>
      </c>
      <c r="P142" s="750">
        <v>0</v>
      </c>
      <c r="Q142" s="750">
        <v>0</v>
      </c>
      <c r="R142" s="750">
        <v>0</v>
      </c>
      <c r="S142" s="750">
        <v>0</v>
      </c>
      <c r="T142" s="750">
        <v>0</v>
      </c>
      <c r="U142" s="750">
        <v>0</v>
      </c>
      <c r="V142" s="750">
        <v>0</v>
      </c>
      <c r="W142" s="750">
        <v>0</v>
      </c>
      <c r="X142" s="750">
        <v>0</v>
      </c>
      <c r="Y142" s="750">
        <v>0</v>
      </c>
      <c r="Z142" s="750">
        <v>0</v>
      </c>
      <c r="AA142" s="750">
        <v>0</v>
      </c>
      <c r="AB142" s="750">
        <v>0</v>
      </c>
      <c r="AC142" s="750">
        <v>0</v>
      </c>
      <c r="AD142" s="750">
        <v>0</v>
      </c>
      <c r="AE142" s="750">
        <v>0</v>
      </c>
      <c r="AF142" s="750">
        <v>0</v>
      </c>
      <c r="AG142" s="750">
        <v>0</v>
      </c>
      <c r="AH142" s="750">
        <v>0</v>
      </c>
      <c r="AI142" s="750">
        <v>0</v>
      </c>
      <c r="AJ142" s="750">
        <v>0</v>
      </c>
      <c r="AK142" s="750">
        <v>0</v>
      </c>
      <c r="AL142" s="750">
        <v>0</v>
      </c>
      <c r="AM142" s="750">
        <v>0</v>
      </c>
      <c r="AN142" s="750">
        <v>0</v>
      </c>
      <c r="AO142" s="750">
        <v>0</v>
      </c>
      <c r="AP142" s="752"/>
      <c r="AQ142" s="750">
        <v>0</v>
      </c>
      <c r="AR142" s="750">
        <v>0</v>
      </c>
      <c r="AS142" s="750">
        <v>0</v>
      </c>
      <c r="AT142" s="750">
        <v>0</v>
      </c>
      <c r="AU142" s="750">
        <v>0</v>
      </c>
      <c r="AV142" s="750">
        <v>0</v>
      </c>
      <c r="AW142" s="750">
        <v>0</v>
      </c>
      <c r="AX142" s="750">
        <v>0</v>
      </c>
      <c r="AY142" s="750">
        <v>0</v>
      </c>
      <c r="AZ142" s="750">
        <v>0</v>
      </c>
      <c r="BA142" s="750">
        <v>0</v>
      </c>
      <c r="BB142" s="750">
        <v>0</v>
      </c>
      <c r="BC142" s="750">
        <v>0</v>
      </c>
      <c r="BD142" s="750">
        <v>0</v>
      </c>
      <c r="BE142" s="750">
        <v>0</v>
      </c>
      <c r="BF142" s="750">
        <v>0</v>
      </c>
      <c r="BG142" s="750">
        <v>0</v>
      </c>
      <c r="BH142" s="750">
        <v>0</v>
      </c>
      <c r="BI142" s="750">
        <v>0</v>
      </c>
      <c r="BJ142" s="750">
        <v>0</v>
      </c>
      <c r="BK142" s="750">
        <v>0</v>
      </c>
      <c r="BL142" s="750">
        <v>0</v>
      </c>
      <c r="BM142" s="750">
        <v>0</v>
      </c>
      <c r="BN142" s="750">
        <v>0</v>
      </c>
      <c r="BO142" s="750">
        <v>0</v>
      </c>
      <c r="BP142" s="750">
        <v>0</v>
      </c>
      <c r="BQ142" s="750">
        <v>0</v>
      </c>
      <c r="BR142" s="750">
        <v>0</v>
      </c>
      <c r="BS142" s="750">
        <v>0</v>
      </c>
      <c r="BT142" s="750">
        <v>0</v>
      </c>
    </row>
    <row r="143" spans="2:72">
      <c r="B143" s="747" t="s">
        <v>785</v>
      </c>
      <c r="C143" s="747" t="s">
        <v>786</v>
      </c>
      <c r="D143" s="747" t="s">
        <v>42</v>
      </c>
      <c r="E143" s="747" t="s">
        <v>684</v>
      </c>
      <c r="F143" s="747" t="s">
        <v>29</v>
      </c>
      <c r="G143" s="747" t="s">
        <v>791</v>
      </c>
      <c r="H143" s="747">
        <v>2012</v>
      </c>
      <c r="I143" s="748" t="s">
        <v>575</v>
      </c>
      <c r="J143" s="748" t="s">
        <v>583</v>
      </c>
      <c r="K143" s="751"/>
      <c r="L143" s="750">
        <v>0</v>
      </c>
      <c r="M143" s="750">
        <v>0</v>
      </c>
      <c r="N143" s="750">
        <v>0</v>
      </c>
      <c r="O143" s="750">
        <v>355.01760000000002</v>
      </c>
      <c r="P143" s="750">
        <v>0</v>
      </c>
      <c r="Q143" s="750">
        <v>0</v>
      </c>
      <c r="R143" s="750">
        <v>0</v>
      </c>
      <c r="S143" s="750">
        <v>0</v>
      </c>
      <c r="T143" s="750">
        <v>0</v>
      </c>
      <c r="U143" s="750">
        <v>0</v>
      </c>
      <c r="V143" s="750">
        <v>0</v>
      </c>
      <c r="W143" s="750">
        <v>0</v>
      </c>
      <c r="X143" s="750">
        <v>0</v>
      </c>
      <c r="Y143" s="750">
        <v>0</v>
      </c>
      <c r="Z143" s="750">
        <v>0</v>
      </c>
      <c r="AA143" s="750">
        <v>0</v>
      </c>
      <c r="AB143" s="750">
        <v>0</v>
      </c>
      <c r="AC143" s="750">
        <v>0</v>
      </c>
      <c r="AD143" s="750">
        <v>0</v>
      </c>
      <c r="AE143" s="750">
        <v>0</v>
      </c>
      <c r="AF143" s="750">
        <v>0</v>
      </c>
      <c r="AG143" s="750">
        <v>0</v>
      </c>
      <c r="AH143" s="750">
        <v>0</v>
      </c>
      <c r="AI143" s="750">
        <v>0</v>
      </c>
      <c r="AJ143" s="750">
        <v>0</v>
      </c>
      <c r="AK143" s="750">
        <v>0</v>
      </c>
      <c r="AL143" s="750">
        <v>0</v>
      </c>
      <c r="AM143" s="750">
        <v>0</v>
      </c>
      <c r="AN143" s="750">
        <v>0</v>
      </c>
      <c r="AO143" s="750">
        <v>0</v>
      </c>
      <c r="AP143" s="752"/>
      <c r="AQ143" s="750">
        <v>0</v>
      </c>
      <c r="AR143" s="750">
        <v>0</v>
      </c>
      <c r="AS143" s="750">
        <v>0</v>
      </c>
      <c r="AT143" s="750">
        <v>0</v>
      </c>
      <c r="AU143" s="750">
        <v>0</v>
      </c>
      <c r="AV143" s="750">
        <v>0</v>
      </c>
      <c r="AW143" s="750">
        <v>0</v>
      </c>
      <c r="AX143" s="750">
        <v>0</v>
      </c>
      <c r="AY143" s="750">
        <v>0</v>
      </c>
      <c r="AZ143" s="750">
        <v>0</v>
      </c>
      <c r="BA143" s="750">
        <v>0</v>
      </c>
      <c r="BB143" s="750">
        <v>0</v>
      </c>
      <c r="BC143" s="750">
        <v>0</v>
      </c>
      <c r="BD143" s="750">
        <v>0</v>
      </c>
      <c r="BE143" s="750">
        <v>0</v>
      </c>
      <c r="BF143" s="750">
        <v>0</v>
      </c>
      <c r="BG143" s="750">
        <v>0</v>
      </c>
      <c r="BH143" s="750">
        <v>0</v>
      </c>
      <c r="BI143" s="750">
        <v>0</v>
      </c>
      <c r="BJ143" s="750">
        <v>0</v>
      </c>
      <c r="BK143" s="750">
        <v>0</v>
      </c>
      <c r="BL143" s="750">
        <v>0</v>
      </c>
      <c r="BM143" s="750">
        <v>0</v>
      </c>
      <c r="BN143" s="750">
        <v>0</v>
      </c>
      <c r="BO143" s="750">
        <v>0</v>
      </c>
      <c r="BP143" s="750">
        <v>0</v>
      </c>
      <c r="BQ143" s="750">
        <v>0</v>
      </c>
      <c r="BR143" s="750">
        <v>0</v>
      </c>
      <c r="BS143" s="750">
        <v>0</v>
      </c>
      <c r="BT143" s="750">
        <v>0</v>
      </c>
    </row>
    <row r="144" spans="2:72">
      <c r="B144" s="747" t="s">
        <v>785</v>
      </c>
      <c r="C144" s="747" t="s">
        <v>786</v>
      </c>
      <c r="D144" s="747" t="s">
        <v>42</v>
      </c>
      <c r="E144" s="747" t="s">
        <v>684</v>
      </c>
      <c r="F144" s="747" t="s">
        <v>29</v>
      </c>
      <c r="G144" s="747" t="s">
        <v>791</v>
      </c>
      <c r="H144" s="747">
        <v>2013</v>
      </c>
      <c r="I144" s="748" t="s">
        <v>575</v>
      </c>
      <c r="J144" s="748" t="s">
        <v>583</v>
      </c>
      <c r="K144" s="751"/>
      <c r="L144" s="750">
        <v>0</v>
      </c>
      <c r="M144" s="750">
        <v>0</v>
      </c>
      <c r="N144" s="750">
        <v>0</v>
      </c>
      <c r="O144" s="750">
        <v>301.73390000000001</v>
      </c>
      <c r="P144" s="750">
        <v>0</v>
      </c>
      <c r="Q144" s="750">
        <v>0</v>
      </c>
      <c r="R144" s="750">
        <v>0</v>
      </c>
      <c r="S144" s="750">
        <v>0</v>
      </c>
      <c r="T144" s="750">
        <v>0</v>
      </c>
      <c r="U144" s="750">
        <v>0</v>
      </c>
      <c r="V144" s="750">
        <v>0</v>
      </c>
      <c r="W144" s="750">
        <v>0</v>
      </c>
      <c r="X144" s="750">
        <v>0</v>
      </c>
      <c r="Y144" s="750">
        <v>0</v>
      </c>
      <c r="Z144" s="750">
        <v>0</v>
      </c>
      <c r="AA144" s="750">
        <v>0</v>
      </c>
      <c r="AB144" s="750">
        <v>0</v>
      </c>
      <c r="AC144" s="750">
        <v>0</v>
      </c>
      <c r="AD144" s="750">
        <v>0</v>
      </c>
      <c r="AE144" s="750">
        <v>0</v>
      </c>
      <c r="AF144" s="750">
        <v>0</v>
      </c>
      <c r="AG144" s="750">
        <v>0</v>
      </c>
      <c r="AH144" s="750">
        <v>0</v>
      </c>
      <c r="AI144" s="750">
        <v>0</v>
      </c>
      <c r="AJ144" s="750">
        <v>0</v>
      </c>
      <c r="AK144" s="750">
        <v>0</v>
      </c>
      <c r="AL144" s="750">
        <v>0</v>
      </c>
      <c r="AM144" s="750">
        <v>0</v>
      </c>
      <c r="AN144" s="750">
        <v>0</v>
      </c>
      <c r="AO144" s="750">
        <v>0</v>
      </c>
      <c r="AP144" s="752"/>
      <c r="AQ144" s="750">
        <v>0</v>
      </c>
      <c r="AR144" s="750">
        <v>0</v>
      </c>
      <c r="AS144" s="750">
        <v>0</v>
      </c>
      <c r="AT144" s="750">
        <v>0</v>
      </c>
      <c r="AU144" s="750">
        <v>0</v>
      </c>
      <c r="AV144" s="750">
        <v>0</v>
      </c>
      <c r="AW144" s="750">
        <v>0</v>
      </c>
      <c r="AX144" s="750">
        <v>0</v>
      </c>
      <c r="AY144" s="750">
        <v>0</v>
      </c>
      <c r="AZ144" s="750">
        <v>0</v>
      </c>
      <c r="BA144" s="750">
        <v>0</v>
      </c>
      <c r="BB144" s="750">
        <v>0</v>
      </c>
      <c r="BC144" s="750">
        <v>0</v>
      </c>
      <c r="BD144" s="750">
        <v>0</v>
      </c>
      <c r="BE144" s="750">
        <v>0</v>
      </c>
      <c r="BF144" s="750">
        <v>0</v>
      </c>
      <c r="BG144" s="750">
        <v>0</v>
      </c>
      <c r="BH144" s="750">
        <v>0</v>
      </c>
      <c r="BI144" s="750">
        <v>0</v>
      </c>
      <c r="BJ144" s="750">
        <v>0</v>
      </c>
      <c r="BK144" s="750">
        <v>0</v>
      </c>
      <c r="BL144" s="750">
        <v>0</v>
      </c>
      <c r="BM144" s="750">
        <v>0</v>
      </c>
      <c r="BN144" s="750">
        <v>0</v>
      </c>
      <c r="BO144" s="750">
        <v>0</v>
      </c>
      <c r="BP144" s="750">
        <v>0</v>
      </c>
      <c r="BQ144" s="750">
        <v>0</v>
      </c>
      <c r="BR144" s="750">
        <v>0</v>
      </c>
      <c r="BS144" s="750">
        <v>0</v>
      </c>
      <c r="BT144" s="750">
        <v>0</v>
      </c>
    </row>
    <row r="145" spans="2:72">
      <c r="B145" s="747" t="s">
        <v>785</v>
      </c>
      <c r="C145" s="747" t="s">
        <v>786</v>
      </c>
      <c r="D145" s="747" t="s">
        <v>42</v>
      </c>
      <c r="E145" s="747" t="s">
        <v>684</v>
      </c>
      <c r="F145" s="747" t="s">
        <v>29</v>
      </c>
      <c r="G145" s="747" t="s">
        <v>791</v>
      </c>
      <c r="H145" s="747">
        <v>2014</v>
      </c>
      <c r="I145" s="748" t="s">
        <v>575</v>
      </c>
      <c r="J145" s="748" t="s">
        <v>590</v>
      </c>
      <c r="K145" s="751"/>
      <c r="L145" s="750">
        <v>0</v>
      </c>
      <c r="M145" s="750">
        <v>0</v>
      </c>
      <c r="N145" s="750">
        <v>0</v>
      </c>
      <c r="O145" s="750">
        <v>377.00779999999997</v>
      </c>
      <c r="P145" s="750">
        <v>0</v>
      </c>
      <c r="Q145" s="750">
        <v>0</v>
      </c>
      <c r="R145" s="750">
        <v>0</v>
      </c>
      <c r="S145" s="750">
        <v>0</v>
      </c>
      <c r="T145" s="750">
        <v>0</v>
      </c>
      <c r="U145" s="750">
        <v>0</v>
      </c>
      <c r="V145" s="750">
        <v>0</v>
      </c>
      <c r="W145" s="750">
        <v>0</v>
      </c>
      <c r="X145" s="750">
        <v>0</v>
      </c>
      <c r="Y145" s="750">
        <v>0</v>
      </c>
      <c r="Z145" s="750">
        <v>0</v>
      </c>
      <c r="AA145" s="750">
        <v>0</v>
      </c>
      <c r="AB145" s="750">
        <v>0</v>
      </c>
      <c r="AC145" s="750">
        <v>0</v>
      </c>
      <c r="AD145" s="750">
        <v>0</v>
      </c>
      <c r="AE145" s="750">
        <v>0</v>
      </c>
      <c r="AF145" s="750">
        <v>0</v>
      </c>
      <c r="AG145" s="750">
        <v>0</v>
      </c>
      <c r="AH145" s="750">
        <v>0</v>
      </c>
      <c r="AI145" s="750">
        <v>0</v>
      </c>
      <c r="AJ145" s="750">
        <v>0</v>
      </c>
      <c r="AK145" s="750">
        <v>0</v>
      </c>
      <c r="AL145" s="750">
        <v>0</v>
      </c>
      <c r="AM145" s="750">
        <v>0</v>
      </c>
      <c r="AN145" s="750">
        <v>0</v>
      </c>
      <c r="AO145" s="750">
        <v>0</v>
      </c>
      <c r="AP145" s="752"/>
      <c r="AQ145" s="750">
        <v>0</v>
      </c>
      <c r="AR145" s="750">
        <v>0</v>
      </c>
      <c r="AS145" s="750">
        <v>0</v>
      </c>
      <c r="AT145" s="750">
        <v>0</v>
      </c>
      <c r="AU145" s="750">
        <v>0</v>
      </c>
      <c r="AV145" s="750">
        <v>0</v>
      </c>
      <c r="AW145" s="750">
        <v>0</v>
      </c>
      <c r="AX145" s="750">
        <v>0</v>
      </c>
      <c r="AY145" s="750">
        <v>0</v>
      </c>
      <c r="AZ145" s="750">
        <v>0</v>
      </c>
      <c r="BA145" s="750">
        <v>0</v>
      </c>
      <c r="BB145" s="750">
        <v>0</v>
      </c>
      <c r="BC145" s="750">
        <v>0</v>
      </c>
      <c r="BD145" s="750">
        <v>0</v>
      </c>
      <c r="BE145" s="750">
        <v>0</v>
      </c>
      <c r="BF145" s="750">
        <v>0</v>
      </c>
      <c r="BG145" s="750">
        <v>0</v>
      </c>
      <c r="BH145" s="750">
        <v>0</v>
      </c>
      <c r="BI145" s="750">
        <v>0</v>
      </c>
      <c r="BJ145" s="750">
        <v>0</v>
      </c>
      <c r="BK145" s="750">
        <v>0</v>
      </c>
      <c r="BL145" s="750">
        <v>0</v>
      </c>
      <c r="BM145" s="750">
        <v>0</v>
      </c>
      <c r="BN145" s="750">
        <v>0</v>
      </c>
      <c r="BO145" s="750">
        <v>0</v>
      </c>
      <c r="BP145" s="750">
        <v>0</v>
      </c>
      <c r="BQ145" s="750">
        <v>0</v>
      </c>
      <c r="BR145" s="750">
        <v>0</v>
      </c>
      <c r="BS145" s="750">
        <v>0</v>
      </c>
      <c r="BT145" s="750">
        <v>0</v>
      </c>
    </row>
    <row r="146" spans="2:72">
      <c r="B146" s="747" t="s">
        <v>785</v>
      </c>
      <c r="C146" s="747" t="s">
        <v>792</v>
      </c>
      <c r="D146" s="747" t="s">
        <v>9</v>
      </c>
      <c r="E146" s="747" t="s">
        <v>684</v>
      </c>
      <c r="F146" s="747" t="s">
        <v>792</v>
      </c>
      <c r="G146" s="747" t="s">
        <v>791</v>
      </c>
      <c r="H146" s="747">
        <v>2014</v>
      </c>
      <c r="I146" s="748" t="s">
        <v>575</v>
      </c>
      <c r="J146" s="748" t="s">
        <v>590</v>
      </c>
      <c r="K146" s="751"/>
      <c r="L146" s="750">
        <v>0</v>
      </c>
      <c r="M146" s="750">
        <v>0</v>
      </c>
      <c r="N146" s="750">
        <v>0</v>
      </c>
      <c r="O146" s="750">
        <v>2850.5740000000001</v>
      </c>
      <c r="P146" s="750">
        <v>0</v>
      </c>
      <c r="Q146" s="750">
        <v>0</v>
      </c>
      <c r="R146" s="750">
        <v>0</v>
      </c>
      <c r="S146" s="750">
        <v>0</v>
      </c>
      <c r="T146" s="750">
        <v>0</v>
      </c>
      <c r="U146" s="750">
        <v>0</v>
      </c>
      <c r="V146" s="750">
        <v>0</v>
      </c>
      <c r="W146" s="750">
        <v>0</v>
      </c>
      <c r="X146" s="750">
        <v>0</v>
      </c>
      <c r="Y146" s="750">
        <v>0</v>
      </c>
      <c r="Z146" s="750">
        <v>0</v>
      </c>
      <c r="AA146" s="750">
        <v>0</v>
      </c>
      <c r="AB146" s="750">
        <v>0</v>
      </c>
      <c r="AC146" s="750">
        <v>0</v>
      </c>
      <c r="AD146" s="750">
        <v>0</v>
      </c>
      <c r="AE146" s="750">
        <v>0</v>
      </c>
      <c r="AF146" s="750">
        <v>0</v>
      </c>
      <c r="AG146" s="750">
        <v>0</v>
      </c>
      <c r="AH146" s="750">
        <v>0</v>
      </c>
      <c r="AI146" s="750">
        <v>0</v>
      </c>
      <c r="AJ146" s="750">
        <v>0</v>
      </c>
      <c r="AK146" s="750">
        <v>0</v>
      </c>
      <c r="AL146" s="750">
        <v>0</v>
      </c>
      <c r="AM146" s="750">
        <v>0</v>
      </c>
      <c r="AN146" s="750">
        <v>0</v>
      </c>
      <c r="AO146" s="750">
        <v>0</v>
      </c>
      <c r="AP146" s="752"/>
      <c r="AQ146" s="750">
        <v>0</v>
      </c>
      <c r="AR146" s="750">
        <v>0</v>
      </c>
      <c r="AS146" s="750">
        <v>0</v>
      </c>
      <c r="AT146" s="750">
        <v>0</v>
      </c>
      <c r="AU146" s="750">
        <v>0</v>
      </c>
      <c r="AV146" s="750">
        <v>0</v>
      </c>
      <c r="AW146" s="750">
        <v>0</v>
      </c>
      <c r="AX146" s="750">
        <v>0</v>
      </c>
      <c r="AY146" s="750">
        <v>0</v>
      </c>
      <c r="AZ146" s="750">
        <v>0</v>
      </c>
      <c r="BA146" s="750">
        <v>0</v>
      </c>
      <c r="BB146" s="750">
        <v>0</v>
      </c>
      <c r="BC146" s="750">
        <v>0</v>
      </c>
      <c r="BD146" s="750">
        <v>0</v>
      </c>
      <c r="BE146" s="750">
        <v>0</v>
      </c>
      <c r="BF146" s="750">
        <v>0</v>
      </c>
      <c r="BG146" s="750">
        <v>0</v>
      </c>
      <c r="BH146" s="750">
        <v>0</v>
      </c>
      <c r="BI146" s="750">
        <v>0</v>
      </c>
      <c r="BJ146" s="750">
        <v>0</v>
      </c>
      <c r="BK146" s="750">
        <v>0</v>
      </c>
      <c r="BL146" s="750">
        <v>0</v>
      </c>
      <c r="BM146" s="750">
        <v>0</v>
      </c>
      <c r="BN146" s="750">
        <v>0</v>
      </c>
      <c r="BO146" s="750">
        <v>0</v>
      </c>
      <c r="BP146" s="750">
        <v>0</v>
      </c>
      <c r="BQ146" s="750">
        <v>0</v>
      </c>
      <c r="BR146" s="750">
        <v>0</v>
      </c>
      <c r="BS146" s="750">
        <v>0</v>
      </c>
      <c r="BT146" s="750">
        <v>0</v>
      </c>
    </row>
    <row r="147" spans="2:72">
      <c r="B147" s="753" t="s">
        <v>208</v>
      </c>
      <c r="C147" s="754"/>
      <c r="D147" s="754" t="s">
        <v>118</v>
      </c>
      <c r="E147" s="754" t="s">
        <v>684</v>
      </c>
      <c r="F147" s="754"/>
      <c r="G147" s="754"/>
      <c r="H147" s="753">
        <v>2015</v>
      </c>
      <c r="I147" s="754" t="s">
        <v>576</v>
      </c>
      <c r="J147" s="754" t="s">
        <v>590</v>
      </c>
      <c r="K147" s="755"/>
      <c r="L147" s="756"/>
      <c r="M147" s="756"/>
      <c r="N147" s="756"/>
      <c r="O147" s="756"/>
      <c r="P147" s="756">
        <v>19</v>
      </c>
      <c r="Q147" s="756">
        <v>19</v>
      </c>
      <c r="R147" s="756">
        <v>19</v>
      </c>
      <c r="S147" s="756">
        <v>19</v>
      </c>
      <c r="T147" s="756">
        <v>19</v>
      </c>
      <c r="U147" s="756">
        <v>19</v>
      </c>
      <c r="V147" s="756">
        <v>19</v>
      </c>
      <c r="W147" s="756">
        <v>19</v>
      </c>
      <c r="X147" s="756">
        <v>19</v>
      </c>
      <c r="Y147" s="756">
        <v>17</v>
      </c>
      <c r="Z147" s="756">
        <v>13</v>
      </c>
      <c r="AA147" s="756">
        <v>13</v>
      </c>
      <c r="AB147" s="756">
        <v>13</v>
      </c>
      <c r="AC147" s="756">
        <v>13</v>
      </c>
      <c r="AD147" s="756">
        <v>13</v>
      </c>
      <c r="AE147" s="756">
        <v>7</v>
      </c>
      <c r="AF147" s="756">
        <v>3</v>
      </c>
      <c r="AG147" s="756">
        <v>3</v>
      </c>
      <c r="AH147" s="756">
        <v>3</v>
      </c>
      <c r="AI147" s="756">
        <v>3</v>
      </c>
      <c r="AJ147" s="756">
        <v>0</v>
      </c>
      <c r="AK147" s="756">
        <v>0</v>
      </c>
      <c r="AL147" s="756">
        <v>0</v>
      </c>
      <c r="AM147" s="756">
        <v>0</v>
      </c>
      <c r="AN147" s="756">
        <v>0</v>
      </c>
      <c r="AO147" s="756">
        <v>0</v>
      </c>
      <c r="AP147" s="757"/>
      <c r="AQ147" s="756"/>
      <c r="AR147" s="756"/>
      <c r="AS147" s="756"/>
      <c r="AT147" s="756"/>
      <c r="AU147" s="756">
        <v>61250</v>
      </c>
      <c r="AV147" s="756">
        <v>61250</v>
      </c>
      <c r="AW147" s="756">
        <v>61250</v>
      </c>
      <c r="AX147" s="756">
        <v>61250</v>
      </c>
      <c r="AY147" s="756">
        <v>61250</v>
      </c>
      <c r="AZ147" s="756">
        <v>61250</v>
      </c>
      <c r="BA147" s="756">
        <v>58411</v>
      </c>
      <c r="BB147" s="756">
        <v>58411</v>
      </c>
      <c r="BC147" s="756">
        <v>58411</v>
      </c>
      <c r="BD147" s="756">
        <v>49157</v>
      </c>
      <c r="BE147" s="756">
        <v>26462</v>
      </c>
      <c r="BF147" s="756">
        <v>26462</v>
      </c>
      <c r="BG147" s="756">
        <v>26462</v>
      </c>
      <c r="BH147" s="756">
        <v>26462</v>
      </c>
      <c r="BI147" s="756">
        <v>26462</v>
      </c>
      <c r="BJ147" s="756">
        <v>16816</v>
      </c>
      <c r="BK147" s="756">
        <v>8185</v>
      </c>
      <c r="BL147" s="756">
        <v>8185</v>
      </c>
      <c r="BM147" s="756">
        <v>8185</v>
      </c>
      <c r="BN147" s="756">
        <v>8185</v>
      </c>
      <c r="BO147" s="756">
        <v>0</v>
      </c>
      <c r="BP147" s="756">
        <v>0</v>
      </c>
      <c r="BQ147" s="756">
        <v>0</v>
      </c>
      <c r="BR147" s="756">
        <v>0</v>
      </c>
      <c r="BS147" s="756">
        <v>0</v>
      </c>
      <c r="BT147" s="756">
        <v>0</v>
      </c>
    </row>
    <row r="148" spans="2:72">
      <c r="B148" s="753" t="s">
        <v>208</v>
      </c>
      <c r="C148" s="754"/>
      <c r="D148" s="754" t="s">
        <v>97</v>
      </c>
      <c r="E148" s="754" t="s">
        <v>684</v>
      </c>
      <c r="F148" s="754"/>
      <c r="G148" s="754"/>
      <c r="H148" s="753">
        <v>2015</v>
      </c>
      <c r="I148" s="754" t="s">
        <v>576</v>
      </c>
      <c r="J148" s="754" t="s">
        <v>590</v>
      </c>
      <c r="K148" s="755"/>
      <c r="L148" s="756"/>
      <c r="M148" s="756"/>
      <c r="N148" s="756"/>
      <c r="O148" s="756"/>
      <c r="P148" s="756">
        <v>4</v>
      </c>
      <c r="Q148" s="756">
        <v>4</v>
      </c>
      <c r="R148" s="756">
        <v>4</v>
      </c>
      <c r="S148" s="756">
        <v>4</v>
      </c>
      <c r="T148" s="756">
        <v>2</v>
      </c>
      <c r="U148" s="756">
        <v>0</v>
      </c>
      <c r="V148" s="756">
        <v>0</v>
      </c>
      <c r="W148" s="756">
        <v>0</v>
      </c>
      <c r="X148" s="756">
        <v>0</v>
      </c>
      <c r="Y148" s="756">
        <v>0</v>
      </c>
      <c r="Z148" s="756">
        <v>0</v>
      </c>
      <c r="AA148" s="756">
        <v>0</v>
      </c>
      <c r="AB148" s="756">
        <v>0</v>
      </c>
      <c r="AC148" s="756">
        <v>0</v>
      </c>
      <c r="AD148" s="756">
        <v>0</v>
      </c>
      <c r="AE148" s="756">
        <v>0</v>
      </c>
      <c r="AF148" s="756">
        <v>0</v>
      </c>
      <c r="AG148" s="756">
        <v>0</v>
      </c>
      <c r="AH148" s="756">
        <v>0</v>
      </c>
      <c r="AI148" s="756">
        <v>0</v>
      </c>
      <c r="AJ148" s="756">
        <v>0</v>
      </c>
      <c r="AK148" s="756">
        <v>0</v>
      </c>
      <c r="AL148" s="756">
        <v>0</v>
      </c>
      <c r="AM148" s="756">
        <v>0</v>
      </c>
      <c r="AN148" s="756">
        <v>0</v>
      </c>
      <c r="AO148" s="756">
        <v>0</v>
      </c>
      <c r="AP148" s="757"/>
      <c r="AQ148" s="756"/>
      <c r="AR148" s="756"/>
      <c r="AS148" s="756"/>
      <c r="AT148" s="756"/>
      <c r="AU148" s="756">
        <v>30128</v>
      </c>
      <c r="AV148" s="756">
        <v>30128</v>
      </c>
      <c r="AW148" s="756">
        <v>30128</v>
      </c>
      <c r="AX148" s="756">
        <v>30128</v>
      </c>
      <c r="AY148" s="756">
        <v>15872</v>
      </c>
      <c r="AZ148" s="756">
        <v>0</v>
      </c>
      <c r="BA148" s="756">
        <v>0</v>
      </c>
      <c r="BB148" s="756">
        <v>0</v>
      </c>
      <c r="BC148" s="756">
        <v>0</v>
      </c>
      <c r="BD148" s="756">
        <v>0</v>
      </c>
      <c r="BE148" s="756">
        <v>0</v>
      </c>
      <c r="BF148" s="756">
        <v>0</v>
      </c>
      <c r="BG148" s="756">
        <v>0</v>
      </c>
      <c r="BH148" s="756">
        <v>0</v>
      </c>
      <c r="BI148" s="756">
        <v>0</v>
      </c>
      <c r="BJ148" s="756">
        <v>0</v>
      </c>
      <c r="BK148" s="756">
        <v>0</v>
      </c>
      <c r="BL148" s="756">
        <v>0</v>
      </c>
      <c r="BM148" s="756">
        <v>0</v>
      </c>
      <c r="BN148" s="756">
        <v>0</v>
      </c>
      <c r="BO148" s="756">
        <v>0</v>
      </c>
      <c r="BP148" s="756">
        <v>0</v>
      </c>
      <c r="BQ148" s="756">
        <v>0</v>
      </c>
      <c r="BR148" s="756">
        <v>0</v>
      </c>
      <c r="BS148" s="756">
        <v>0</v>
      </c>
      <c r="BT148" s="756">
        <v>0</v>
      </c>
    </row>
    <row r="149" spans="2:72">
      <c r="B149" s="753" t="s">
        <v>208</v>
      </c>
      <c r="C149" s="754"/>
      <c r="D149" s="754" t="s">
        <v>95</v>
      </c>
      <c r="E149" s="754" t="s">
        <v>684</v>
      </c>
      <c r="F149" s="754"/>
      <c r="G149" s="754"/>
      <c r="H149" s="753">
        <v>2015</v>
      </c>
      <c r="I149" s="754" t="s">
        <v>576</v>
      </c>
      <c r="J149" s="754" t="s">
        <v>590</v>
      </c>
      <c r="K149" s="755"/>
      <c r="L149" s="756"/>
      <c r="M149" s="756"/>
      <c r="N149" s="756"/>
      <c r="O149" s="756"/>
      <c r="P149" s="756">
        <v>48</v>
      </c>
      <c r="Q149" s="756">
        <v>47</v>
      </c>
      <c r="R149" s="756">
        <v>47</v>
      </c>
      <c r="S149" s="756">
        <v>47</v>
      </c>
      <c r="T149" s="756">
        <v>47</v>
      </c>
      <c r="U149" s="756">
        <v>47</v>
      </c>
      <c r="V149" s="756">
        <v>47</v>
      </c>
      <c r="W149" s="756">
        <v>47</v>
      </c>
      <c r="X149" s="756">
        <v>47</v>
      </c>
      <c r="Y149" s="756">
        <v>47</v>
      </c>
      <c r="Z149" s="756">
        <v>42</v>
      </c>
      <c r="AA149" s="756">
        <v>42</v>
      </c>
      <c r="AB149" s="756">
        <v>42</v>
      </c>
      <c r="AC149" s="756">
        <v>42</v>
      </c>
      <c r="AD149" s="756">
        <v>42</v>
      </c>
      <c r="AE149" s="756">
        <v>42</v>
      </c>
      <c r="AF149" s="756">
        <v>16</v>
      </c>
      <c r="AG149" s="756">
        <v>16</v>
      </c>
      <c r="AH149" s="756">
        <v>16</v>
      </c>
      <c r="AI149" s="756">
        <v>16</v>
      </c>
      <c r="AJ149" s="756">
        <v>0</v>
      </c>
      <c r="AK149" s="756">
        <v>0</v>
      </c>
      <c r="AL149" s="756">
        <v>0</v>
      </c>
      <c r="AM149" s="756">
        <v>0</v>
      </c>
      <c r="AN149" s="756">
        <v>0</v>
      </c>
      <c r="AO149" s="756">
        <v>0</v>
      </c>
      <c r="AP149" s="757"/>
      <c r="AQ149" s="756"/>
      <c r="AR149" s="756"/>
      <c r="AS149" s="756"/>
      <c r="AT149" s="756"/>
      <c r="AU149" s="756">
        <v>731825</v>
      </c>
      <c r="AV149" s="756">
        <v>725167</v>
      </c>
      <c r="AW149" s="756">
        <v>725167</v>
      </c>
      <c r="AX149" s="756">
        <v>725167</v>
      </c>
      <c r="AY149" s="756">
        <v>725167</v>
      </c>
      <c r="AZ149" s="756">
        <v>725167</v>
      </c>
      <c r="BA149" s="756">
        <v>725167</v>
      </c>
      <c r="BB149" s="756">
        <v>724878</v>
      </c>
      <c r="BC149" s="756">
        <v>724878</v>
      </c>
      <c r="BD149" s="756">
        <v>724878</v>
      </c>
      <c r="BE149" s="756">
        <v>668797</v>
      </c>
      <c r="BF149" s="756">
        <v>666371</v>
      </c>
      <c r="BG149" s="756">
        <v>666371</v>
      </c>
      <c r="BH149" s="756">
        <v>664067</v>
      </c>
      <c r="BI149" s="756">
        <v>664067</v>
      </c>
      <c r="BJ149" s="756">
        <v>663781</v>
      </c>
      <c r="BK149" s="756">
        <v>248066</v>
      </c>
      <c r="BL149" s="756">
        <v>248066</v>
      </c>
      <c r="BM149" s="756">
        <v>248066</v>
      </c>
      <c r="BN149" s="756">
        <v>248066</v>
      </c>
      <c r="BO149" s="756">
        <v>0</v>
      </c>
      <c r="BP149" s="756">
        <v>0</v>
      </c>
      <c r="BQ149" s="756">
        <v>0</v>
      </c>
      <c r="BR149" s="756">
        <v>0</v>
      </c>
      <c r="BS149" s="756">
        <v>0</v>
      </c>
      <c r="BT149" s="756">
        <v>0</v>
      </c>
    </row>
    <row r="150" spans="2:72">
      <c r="B150" s="753" t="s">
        <v>208</v>
      </c>
      <c r="C150" s="754"/>
      <c r="D150" s="754" t="s">
        <v>96</v>
      </c>
      <c r="E150" s="754" t="s">
        <v>684</v>
      </c>
      <c r="F150" s="754"/>
      <c r="G150" s="754"/>
      <c r="H150" s="753">
        <v>2015</v>
      </c>
      <c r="I150" s="754" t="s">
        <v>576</v>
      </c>
      <c r="J150" s="754" t="s">
        <v>590</v>
      </c>
      <c r="K150" s="755"/>
      <c r="L150" s="756"/>
      <c r="M150" s="756"/>
      <c r="N150" s="756"/>
      <c r="O150" s="756"/>
      <c r="P150" s="756">
        <v>91</v>
      </c>
      <c r="Q150" s="756">
        <v>90</v>
      </c>
      <c r="R150" s="756">
        <v>90</v>
      </c>
      <c r="S150" s="756">
        <v>90</v>
      </c>
      <c r="T150" s="756">
        <v>90</v>
      </c>
      <c r="U150" s="756">
        <v>90</v>
      </c>
      <c r="V150" s="756">
        <v>90</v>
      </c>
      <c r="W150" s="756">
        <v>90</v>
      </c>
      <c r="X150" s="756">
        <v>90</v>
      </c>
      <c r="Y150" s="756">
        <v>90</v>
      </c>
      <c r="Z150" s="756">
        <v>75</v>
      </c>
      <c r="AA150" s="756">
        <v>72</v>
      </c>
      <c r="AB150" s="756">
        <v>72</v>
      </c>
      <c r="AC150" s="756">
        <v>71</v>
      </c>
      <c r="AD150" s="756">
        <v>71</v>
      </c>
      <c r="AE150" s="756">
        <v>71</v>
      </c>
      <c r="AF150" s="756">
        <v>26</v>
      </c>
      <c r="AG150" s="756">
        <v>26</v>
      </c>
      <c r="AH150" s="756">
        <v>26</v>
      </c>
      <c r="AI150" s="756">
        <v>26</v>
      </c>
      <c r="AJ150" s="756">
        <v>0</v>
      </c>
      <c r="AK150" s="756">
        <v>0</v>
      </c>
      <c r="AL150" s="756">
        <v>0</v>
      </c>
      <c r="AM150" s="756">
        <v>0</v>
      </c>
      <c r="AN150" s="756">
        <v>0</v>
      </c>
      <c r="AO150" s="756">
        <v>0</v>
      </c>
      <c r="AP150" s="757"/>
      <c r="AQ150" s="756"/>
      <c r="AR150" s="756"/>
      <c r="AS150" s="756"/>
      <c r="AT150" s="756"/>
      <c r="AU150" s="756">
        <v>1349961</v>
      </c>
      <c r="AV150" s="756">
        <v>1325969</v>
      </c>
      <c r="AW150" s="756">
        <v>1325969</v>
      </c>
      <c r="AX150" s="756">
        <v>1325969</v>
      </c>
      <c r="AY150" s="756">
        <v>1325969</v>
      </c>
      <c r="AZ150" s="756">
        <v>1325969</v>
      </c>
      <c r="BA150" s="756">
        <v>1325969</v>
      </c>
      <c r="BB150" s="756">
        <v>1325275</v>
      </c>
      <c r="BC150" s="756">
        <v>1325275</v>
      </c>
      <c r="BD150" s="756">
        <v>1325275</v>
      </c>
      <c r="BE150" s="756">
        <v>1222094</v>
      </c>
      <c r="BF150" s="756">
        <v>1159168</v>
      </c>
      <c r="BG150" s="756">
        <v>1159168</v>
      </c>
      <c r="BH150" s="756">
        <v>1134236</v>
      </c>
      <c r="BI150" s="756">
        <v>1134236</v>
      </c>
      <c r="BJ150" s="756">
        <v>1131591</v>
      </c>
      <c r="BK150" s="756">
        <v>419213</v>
      </c>
      <c r="BL150" s="756">
        <v>419213</v>
      </c>
      <c r="BM150" s="756">
        <v>419213</v>
      </c>
      <c r="BN150" s="756">
        <v>419213</v>
      </c>
      <c r="BO150" s="756">
        <v>0</v>
      </c>
      <c r="BP150" s="756">
        <v>0</v>
      </c>
      <c r="BQ150" s="756">
        <v>0</v>
      </c>
      <c r="BR150" s="756">
        <v>0</v>
      </c>
      <c r="BS150" s="756">
        <v>0</v>
      </c>
      <c r="BT150" s="756">
        <v>0</v>
      </c>
    </row>
    <row r="151" spans="2:72">
      <c r="B151" s="753" t="s">
        <v>208</v>
      </c>
      <c r="C151" s="754"/>
      <c r="D151" s="754" t="s">
        <v>680</v>
      </c>
      <c r="E151" s="754" t="s">
        <v>684</v>
      </c>
      <c r="F151" s="754"/>
      <c r="G151" s="754"/>
      <c r="H151" s="753">
        <v>2015</v>
      </c>
      <c r="I151" s="754" t="s">
        <v>576</v>
      </c>
      <c r="J151" s="754" t="s">
        <v>590</v>
      </c>
      <c r="K151" s="755"/>
      <c r="L151" s="756"/>
      <c r="M151" s="756"/>
      <c r="N151" s="756"/>
      <c r="O151" s="756"/>
      <c r="P151" s="756">
        <v>687</v>
      </c>
      <c r="Q151" s="756">
        <v>687</v>
      </c>
      <c r="R151" s="756">
        <v>687</v>
      </c>
      <c r="S151" s="756">
        <v>687</v>
      </c>
      <c r="T151" s="756">
        <v>687</v>
      </c>
      <c r="U151" s="756">
        <v>687</v>
      </c>
      <c r="V151" s="756">
        <v>687</v>
      </c>
      <c r="W151" s="756">
        <v>687</v>
      </c>
      <c r="X151" s="756">
        <v>687</v>
      </c>
      <c r="Y151" s="756">
        <v>687</v>
      </c>
      <c r="Z151" s="756">
        <v>687</v>
      </c>
      <c r="AA151" s="756">
        <v>687</v>
      </c>
      <c r="AB151" s="756">
        <v>687</v>
      </c>
      <c r="AC151" s="756">
        <v>687</v>
      </c>
      <c r="AD151" s="756">
        <v>687</v>
      </c>
      <c r="AE151" s="756">
        <v>687</v>
      </c>
      <c r="AF151" s="756">
        <v>687</v>
      </c>
      <c r="AG151" s="756">
        <v>687</v>
      </c>
      <c r="AH151" s="756">
        <v>615</v>
      </c>
      <c r="AI151" s="756">
        <v>0</v>
      </c>
      <c r="AJ151" s="756">
        <v>0</v>
      </c>
      <c r="AK151" s="756">
        <v>0</v>
      </c>
      <c r="AL151" s="756">
        <v>0</v>
      </c>
      <c r="AM151" s="756">
        <v>0</v>
      </c>
      <c r="AN151" s="756">
        <v>0</v>
      </c>
      <c r="AO151" s="756">
        <v>0</v>
      </c>
      <c r="AP151" s="757"/>
      <c r="AQ151" s="756"/>
      <c r="AR151" s="756"/>
      <c r="AS151" s="756"/>
      <c r="AT151" s="756"/>
      <c r="AU151" s="756">
        <v>1300734</v>
      </c>
      <c r="AV151" s="756">
        <v>1300734</v>
      </c>
      <c r="AW151" s="756">
        <v>1300734</v>
      </c>
      <c r="AX151" s="756">
        <v>1300734</v>
      </c>
      <c r="AY151" s="756">
        <v>1300734</v>
      </c>
      <c r="AZ151" s="756">
        <v>1300734</v>
      </c>
      <c r="BA151" s="756">
        <v>1300734</v>
      </c>
      <c r="BB151" s="756">
        <v>1300734</v>
      </c>
      <c r="BC151" s="756">
        <v>1300734</v>
      </c>
      <c r="BD151" s="756">
        <v>1300734</v>
      </c>
      <c r="BE151" s="756">
        <v>1300734</v>
      </c>
      <c r="BF151" s="756">
        <v>1300734</v>
      </c>
      <c r="BG151" s="756">
        <v>1300734</v>
      </c>
      <c r="BH151" s="756">
        <v>1300734</v>
      </c>
      <c r="BI151" s="756">
        <v>1300734</v>
      </c>
      <c r="BJ151" s="756">
        <v>1300734</v>
      </c>
      <c r="BK151" s="756">
        <v>1300734</v>
      </c>
      <c r="BL151" s="756">
        <v>1300734</v>
      </c>
      <c r="BM151" s="756">
        <v>1236033</v>
      </c>
      <c r="BN151" s="756">
        <v>0</v>
      </c>
      <c r="BO151" s="756">
        <v>0</v>
      </c>
      <c r="BP151" s="756">
        <v>0</v>
      </c>
      <c r="BQ151" s="756">
        <v>0</v>
      </c>
      <c r="BR151" s="756">
        <v>0</v>
      </c>
      <c r="BS151" s="756">
        <v>0</v>
      </c>
      <c r="BT151" s="756">
        <v>0</v>
      </c>
    </row>
    <row r="152" spans="2:72">
      <c r="B152" s="753" t="s">
        <v>208</v>
      </c>
      <c r="C152" s="754"/>
      <c r="D152" s="754" t="s">
        <v>100</v>
      </c>
      <c r="E152" s="754" t="s">
        <v>684</v>
      </c>
      <c r="F152" s="754"/>
      <c r="G152" s="754"/>
      <c r="H152" s="753">
        <v>2015</v>
      </c>
      <c r="I152" s="754" t="s">
        <v>576</v>
      </c>
      <c r="J152" s="754" t="s">
        <v>590</v>
      </c>
      <c r="K152" s="755"/>
      <c r="L152" s="756"/>
      <c r="M152" s="756"/>
      <c r="N152" s="756"/>
      <c r="O152" s="756"/>
      <c r="P152" s="756">
        <v>1456</v>
      </c>
      <c r="Q152" s="756">
        <v>1456</v>
      </c>
      <c r="R152" s="756">
        <v>1431</v>
      </c>
      <c r="S152" s="756">
        <v>1422</v>
      </c>
      <c r="T152" s="756">
        <v>1422</v>
      </c>
      <c r="U152" s="756">
        <v>1380</v>
      </c>
      <c r="V152" s="756">
        <v>1330</v>
      </c>
      <c r="W152" s="756">
        <v>1330</v>
      </c>
      <c r="X152" s="756">
        <v>1275</v>
      </c>
      <c r="Y152" s="756">
        <v>1111</v>
      </c>
      <c r="Z152" s="756">
        <v>628</v>
      </c>
      <c r="AA152" s="756">
        <v>563</v>
      </c>
      <c r="AB152" s="756">
        <v>341</v>
      </c>
      <c r="AC152" s="756">
        <v>341</v>
      </c>
      <c r="AD152" s="756">
        <v>341</v>
      </c>
      <c r="AE152" s="756">
        <v>251</v>
      </c>
      <c r="AF152" s="756">
        <v>79</v>
      </c>
      <c r="AG152" s="756">
        <v>79</v>
      </c>
      <c r="AH152" s="756">
        <v>79</v>
      </c>
      <c r="AI152" s="756">
        <v>79</v>
      </c>
      <c r="AJ152" s="756">
        <v>0</v>
      </c>
      <c r="AK152" s="756">
        <v>0</v>
      </c>
      <c r="AL152" s="756">
        <v>0</v>
      </c>
      <c r="AM152" s="756">
        <v>0</v>
      </c>
      <c r="AN152" s="756">
        <v>0</v>
      </c>
      <c r="AO152" s="756">
        <v>0</v>
      </c>
      <c r="AP152" s="757"/>
      <c r="AQ152" s="756"/>
      <c r="AR152" s="756"/>
      <c r="AS152" s="756"/>
      <c r="AT152" s="756"/>
      <c r="AU152" s="756">
        <v>9140210</v>
      </c>
      <c r="AV152" s="756">
        <v>9140210</v>
      </c>
      <c r="AW152" s="756">
        <v>9062242</v>
      </c>
      <c r="AX152" s="756">
        <v>9034032</v>
      </c>
      <c r="AY152" s="756">
        <v>9034032</v>
      </c>
      <c r="AZ152" s="756">
        <v>8880615</v>
      </c>
      <c r="BA152" s="756">
        <v>8614208</v>
      </c>
      <c r="BB152" s="756">
        <v>8614208</v>
      </c>
      <c r="BC152" s="756">
        <v>8409446</v>
      </c>
      <c r="BD152" s="756">
        <v>7488728</v>
      </c>
      <c r="BE152" s="756">
        <v>4868276</v>
      </c>
      <c r="BF152" s="756">
        <v>4503234</v>
      </c>
      <c r="BG152" s="756">
        <v>2005792</v>
      </c>
      <c r="BH152" s="756">
        <v>2005530</v>
      </c>
      <c r="BI152" s="756">
        <v>2005530</v>
      </c>
      <c r="BJ152" s="756">
        <v>1405333</v>
      </c>
      <c r="BK152" s="756">
        <v>234551</v>
      </c>
      <c r="BL152" s="756">
        <v>234551</v>
      </c>
      <c r="BM152" s="756">
        <v>234551</v>
      </c>
      <c r="BN152" s="756">
        <v>234551</v>
      </c>
      <c r="BO152" s="756">
        <v>0</v>
      </c>
      <c r="BP152" s="756">
        <v>0</v>
      </c>
      <c r="BQ152" s="756">
        <v>0</v>
      </c>
      <c r="BR152" s="756">
        <v>0</v>
      </c>
      <c r="BS152" s="756">
        <v>0</v>
      </c>
      <c r="BT152" s="756">
        <v>0</v>
      </c>
    </row>
    <row r="153" spans="2:72">
      <c r="B153" s="753" t="s">
        <v>208</v>
      </c>
      <c r="C153" s="754"/>
      <c r="D153" s="754" t="s">
        <v>101</v>
      </c>
      <c r="E153" s="754" t="s">
        <v>684</v>
      </c>
      <c r="F153" s="754"/>
      <c r="G153" s="754"/>
      <c r="H153" s="753">
        <v>2015</v>
      </c>
      <c r="I153" s="754" t="s">
        <v>576</v>
      </c>
      <c r="J153" s="754" t="s">
        <v>590</v>
      </c>
      <c r="K153" s="755"/>
      <c r="L153" s="756"/>
      <c r="M153" s="756"/>
      <c r="N153" s="756"/>
      <c r="O153" s="756"/>
      <c r="P153" s="756">
        <v>52</v>
      </c>
      <c r="Q153" s="756">
        <v>51</v>
      </c>
      <c r="R153" s="756">
        <v>38</v>
      </c>
      <c r="S153" s="756">
        <v>38</v>
      </c>
      <c r="T153" s="756">
        <v>38</v>
      </c>
      <c r="U153" s="756">
        <v>38</v>
      </c>
      <c r="V153" s="756">
        <v>38</v>
      </c>
      <c r="W153" s="756">
        <v>38</v>
      </c>
      <c r="X153" s="756">
        <v>38</v>
      </c>
      <c r="Y153" s="756">
        <v>38</v>
      </c>
      <c r="Z153" s="756">
        <v>38</v>
      </c>
      <c r="AA153" s="756">
        <v>16</v>
      </c>
      <c r="AB153" s="756">
        <v>0</v>
      </c>
      <c r="AC153" s="756">
        <v>0</v>
      </c>
      <c r="AD153" s="756">
        <v>0</v>
      </c>
      <c r="AE153" s="756">
        <v>0</v>
      </c>
      <c r="AF153" s="756">
        <v>0</v>
      </c>
      <c r="AG153" s="756">
        <v>0</v>
      </c>
      <c r="AH153" s="756">
        <v>0</v>
      </c>
      <c r="AI153" s="756">
        <v>0</v>
      </c>
      <c r="AJ153" s="756">
        <v>0</v>
      </c>
      <c r="AK153" s="756">
        <v>0</v>
      </c>
      <c r="AL153" s="756">
        <v>0</v>
      </c>
      <c r="AM153" s="756">
        <v>0</v>
      </c>
      <c r="AN153" s="756">
        <v>0</v>
      </c>
      <c r="AO153" s="756">
        <v>0</v>
      </c>
      <c r="AP153" s="757"/>
      <c r="AQ153" s="756"/>
      <c r="AR153" s="756"/>
      <c r="AS153" s="756"/>
      <c r="AT153" s="756"/>
      <c r="AU153" s="756">
        <v>210326</v>
      </c>
      <c r="AV153" s="756">
        <v>204993</v>
      </c>
      <c r="AW153" s="756">
        <v>161478</v>
      </c>
      <c r="AX153" s="756">
        <v>161405</v>
      </c>
      <c r="AY153" s="756">
        <v>161405</v>
      </c>
      <c r="AZ153" s="756">
        <v>161405</v>
      </c>
      <c r="BA153" s="756">
        <v>161405</v>
      </c>
      <c r="BB153" s="756">
        <v>161405</v>
      </c>
      <c r="BC153" s="756">
        <v>161405</v>
      </c>
      <c r="BD153" s="756">
        <v>161405</v>
      </c>
      <c r="BE153" s="756">
        <v>159966</v>
      </c>
      <c r="BF153" s="756">
        <v>55395</v>
      </c>
      <c r="BG153" s="756">
        <v>0</v>
      </c>
      <c r="BH153" s="756">
        <v>0</v>
      </c>
      <c r="BI153" s="756">
        <v>0</v>
      </c>
      <c r="BJ153" s="756">
        <v>0</v>
      </c>
      <c r="BK153" s="756">
        <v>0</v>
      </c>
      <c r="BL153" s="756">
        <v>0</v>
      </c>
      <c r="BM153" s="756">
        <v>0</v>
      </c>
      <c r="BN153" s="756">
        <v>0</v>
      </c>
      <c r="BO153" s="756">
        <v>0</v>
      </c>
      <c r="BP153" s="756">
        <v>0</v>
      </c>
      <c r="BQ153" s="756">
        <v>0</v>
      </c>
      <c r="BR153" s="756">
        <v>0</v>
      </c>
      <c r="BS153" s="756">
        <v>0</v>
      </c>
      <c r="BT153" s="756">
        <v>0</v>
      </c>
    </row>
    <row r="154" spans="2:72">
      <c r="B154" s="753" t="s">
        <v>208</v>
      </c>
      <c r="C154" s="754"/>
      <c r="D154" s="754" t="s">
        <v>106</v>
      </c>
      <c r="E154" s="754" t="s">
        <v>684</v>
      </c>
      <c r="F154" s="754"/>
      <c r="G154" s="754"/>
      <c r="H154" s="753">
        <v>2015</v>
      </c>
      <c r="I154" s="754" t="s">
        <v>576</v>
      </c>
      <c r="J154" s="754" t="s">
        <v>590</v>
      </c>
      <c r="K154" s="755"/>
      <c r="L154" s="756"/>
      <c r="M154" s="756"/>
      <c r="N154" s="756"/>
      <c r="O154" s="756"/>
      <c r="P154" s="756">
        <v>6</v>
      </c>
      <c r="Q154" s="756">
        <v>6</v>
      </c>
      <c r="R154" s="756">
        <v>6</v>
      </c>
      <c r="S154" s="756">
        <v>6</v>
      </c>
      <c r="T154" s="756">
        <v>6</v>
      </c>
      <c r="U154" s="756">
        <v>6</v>
      </c>
      <c r="V154" s="756">
        <v>6</v>
      </c>
      <c r="W154" s="756">
        <v>6</v>
      </c>
      <c r="X154" s="756">
        <v>6</v>
      </c>
      <c r="Y154" s="756">
        <v>6</v>
      </c>
      <c r="Z154" s="756">
        <v>0</v>
      </c>
      <c r="AA154" s="756">
        <v>0</v>
      </c>
      <c r="AB154" s="756">
        <v>0</v>
      </c>
      <c r="AC154" s="756">
        <v>0</v>
      </c>
      <c r="AD154" s="756">
        <v>0</v>
      </c>
      <c r="AE154" s="756">
        <v>0</v>
      </c>
      <c r="AF154" s="756">
        <v>0</v>
      </c>
      <c r="AG154" s="756">
        <v>0</v>
      </c>
      <c r="AH154" s="756">
        <v>0</v>
      </c>
      <c r="AI154" s="756">
        <v>0</v>
      </c>
      <c r="AJ154" s="756">
        <v>0</v>
      </c>
      <c r="AK154" s="756">
        <v>0</v>
      </c>
      <c r="AL154" s="756">
        <v>0</v>
      </c>
      <c r="AM154" s="756">
        <v>0</v>
      </c>
      <c r="AN154" s="756">
        <v>0</v>
      </c>
      <c r="AO154" s="756">
        <v>0</v>
      </c>
      <c r="AP154" s="757"/>
      <c r="AQ154" s="756"/>
      <c r="AR154" s="756"/>
      <c r="AS154" s="756"/>
      <c r="AT154" s="756"/>
      <c r="AU154" s="756">
        <v>20748</v>
      </c>
      <c r="AV154" s="756">
        <v>20748</v>
      </c>
      <c r="AW154" s="756">
        <v>20748</v>
      </c>
      <c r="AX154" s="756">
        <v>20748</v>
      </c>
      <c r="AY154" s="756">
        <v>20748</v>
      </c>
      <c r="AZ154" s="756">
        <v>20748</v>
      </c>
      <c r="BA154" s="756">
        <v>20748</v>
      </c>
      <c r="BB154" s="756">
        <v>20748</v>
      </c>
      <c r="BC154" s="756">
        <v>20748</v>
      </c>
      <c r="BD154" s="756">
        <v>20748</v>
      </c>
      <c r="BE154" s="756">
        <v>0</v>
      </c>
      <c r="BF154" s="756">
        <v>0</v>
      </c>
      <c r="BG154" s="756">
        <v>0</v>
      </c>
      <c r="BH154" s="756">
        <v>0</v>
      </c>
      <c r="BI154" s="756">
        <v>0</v>
      </c>
      <c r="BJ154" s="756">
        <v>0</v>
      </c>
      <c r="BK154" s="756">
        <v>0</v>
      </c>
      <c r="BL154" s="756">
        <v>0</v>
      </c>
      <c r="BM154" s="756">
        <v>0</v>
      </c>
      <c r="BN154" s="756">
        <v>0</v>
      </c>
      <c r="BO154" s="756">
        <v>0</v>
      </c>
      <c r="BP154" s="756">
        <v>0</v>
      </c>
      <c r="BQ154" s="756">
        <v>0</v>
      </c>
      <c r="BR154" s="756">
        <v>0</v>
      </c>
      <c r="BS154" s="756">
        <v>0</v>
      </c>
      <c r="BT154" s="756">
        <v>0</v>
      </c>
    </row>
    <row r="155" spans="2:72">
      <c r="B155" s="753" t="s">
        <v>208</v>
      </c>
      <c r="C155" s="754"/>
      <c r="D155" s="754" t="s">
        <v>108</v>
      </c>
      <c r="E155" s="754" t="s">
        <v>684</v>
      </c>
      <c r="F155" s="754"/>
      <c r="G155" s="754"/>
      <c r="H155" s="753">
        <v>2015</v>
      </c>
      <c r="I155" s="754" t="s">
        <v>576</v>
      </c>
      <c r="J155" s="754" t="s">
        <v>590</v>
      </c>
      <c r="K155" s="755"/>
      <c r="L155" s="756"/>
      <c r="M155" s="756"/>
      <c r="N155" s="756"/>
      <c r="O155" s="756"/>
      <c r="P155" s="756">
        <v>49</v>
      </c>
      <c r="Q155" s="756">
        <v>48</v>
      </c>
      <c r="R155" s="756">
        <v>48</v>
      </c>
      <c r="S155" s="756">
        <v>48</v>
      </c>
      <c r="T155" s="756">
        <v>48</v>
      </c>
      <c r="U155" s="756">
        <v>48</v>
      </c>
      <c r="V155" s="756">
        <v>47</v>
      </c>
      <c r="W155" s="756">
        <v>47</v>
      </c>
      <c r="X155" s="756">
        <v>46</v>
      </c>
      <c r="Y155" s="756">
        <v>46</v>
      </c>
      <c r="Z155" s="756">
        <v>46</v>
      </c>
      <c r="AA155" s="756">
        <v>46</v>
      </c>
      <c r="AB155" s="756">
        <v>46</v>
      </c>
      <c r="AC155" s="756">
        <v>46</v>
      </c>
      <c r="AD155" s="756">
        <v>44</v>
      </c>
      <c r="AE155" s="756">
        <v>44</v>
      </c>
      <c r="AF155" s="756">
        <v>44</v>
      </c>
      <c r="AG155" s="756">
        <v>44</v>
      </c>
      <c r="AH155" s="756">
        <v>44</v>
      </c>
      <c r="AI155" s="756">
        <v>44</v>
      </c>
      <c r="AJ155" s="756">
        <v>0</v>
      </c>
      <c r="AK155" s="756">
        <v>0</v>
      </c>
      <c r="AL155" s="756">
        <v>0</v>
      </c>
      <c r="AM155" s="756">
        <v>0</v>
      </c>
      <c r="AN155" s="756">
        <v>0</v>
      </c>
      <c r="AO155" s="756">
        <v>0</v>
      </c>
      <c r="AP155" s="757"/>
      <c r="AQ155" s="756"/>
      <c r="AR155" s="756"/>
      <c r="AS155" s="756"/>
      <c r="AT155" s="756"/>
      <c r="AU155" s="756">
        <v>180097</v>
      </c>
      <c r="AV155" s="756">
        <v>161459</v>
      </c>
      <c r="AW155" s="756">
        <v>158413</v>
      </c>
      <c r="AX155" s="756">
        <v>156420</v>
      </c>
      <c r="AY155" s="756">
        <v>156420</v>
      </c>
      <c r="AZ155" s="756">
        <v>156420</v>
      </c>
      <c r="BA155" s="756">
        <v>153298</v>
      </c>
      <c r="BB155" s="756">
        <v>153148</v>
      </c>
      <c r="BC155" s="756">
        <v>124518</v>
      </c>
      <c r="BD155" s="756">
        <v>124410</v>
      </c>
      <c r="BE155" s="756">
        <v>122358</v>
      </c>
      <c r="BF155" s="756">
        <v>122358</v>
      </c>
      <c r="BG155" s="756">
        <v>122358</v>
      </c>
      <c r="BH155" s="756">
        <v>122358</v>
      </c>
      <c r="BI155" s="756">
        <v>112709</v>
      </c>
      <c r="BJ155" s="756">
        <v>112709</v>
      </c>
      <c r="BK155" s="756">
        <v>112709</v>
      </c>
      <c r="BL155" s="756">
        <v>112709</v>
      </c>
      <c r="BM155" s="756">
        <v>112709</v>
      </c>
      <c r="BN155" s="756">
        <v>112709</v>
      </c>
      <c r="BO155" s="756">
        <v>479</v>
      </c>
      <c r="BP155" s="756">
        <v>0</v>
      </c>
      <c r="BQ155" s="756">
        <v>0</v>
      </c>
      <c r="BR155" s="756">
        <v>0</v>
      </c>
      <c r="BS155" s="756">
        <v>0</v>
      </c>
      <c r="BT155" s="756">
        <v>0</v>
      </c>
    </row>
    <row r="156" spans="2:72">
      <c r="B156" s="753" t="s">
        <v>208</v>
      </c>
      <c r="C156" s="758"/>
      <c r="D156" s="758" t="s">
        <v>117</v>
      </c>
      <c r="E156" s="754" t="s">
        <v>684</v>
      </c>
      <c r="F156" s="758"/>
      <c r="G156" s="758"/>
      <c r="H156" s="753">
        <v>2015</v>
      </c>
      <c r="I156" s="754" t="s">
        <v>577</v>
      </c>
      <c r="J156" s="754" t="s">
        <v>583</v>
      </c>
      <c r="K156" s="755"/>
      <c r="L156" s="756"/>
      <c r="M156" s="756"/>
      <c r="N156" s="756"/>
      <c r="O156" s="756"/>
      <c r="P156" s="756">
        <v>50</v>
      </c>
      <c r="Q156" s="756">
        <v>50</v>
      </c>
      <c r="R156" s="756">
        <v>50</v>
      </c>
      <c r="S156" s="756">
        <v>50</v>
      </c>
      <c r="T156" s="756">
        <v>50</v>
      </c>
      <c r="U156" s="756">
        <v>50</v>
      </c>
      <c r="V156" s="756">
        <v>50</v>
      </c>
      <c r="W156" s="756">
        <v>50</v>
      </c>
      <c r="X156" s="756">
        <v>50</v>
      </c>
      <c r="Y156" s="756">
        <v>50</v>
      </c>
      <c r="Z156" s="756">
        <v>50</v>
      </c>
      <c r="AA156" s="756">
        <v>50</v>
      </c>
      <c r="AB156" s="756">
        <v>50</v>
      </c>
      <c r="AC156" s="756">
        <v>35</v>
      </c>
      <c r="AD156" s="756">
        <v>0</v>
      </c>
      <c r="AE156" s="756">
        <v>0</v>
      </c>
      <c r="AF156" s="756">
        <v>0</v>
      </c>
      <c r="AG156" s="756">
        <v>0</v>
      </c>
      <c r="AH156" s="756">
        <v>0</v>
      </c>
      <c r="AI156" s="756">
        <v>0</v>
      </c>
      <c r="AJ156" s="756">
        <v>0</v>
      </c>
      <c r="AK156" s="756">
        <v>0</v>
      </c>
      <c r="AL156" s="756">
        <v>0</v>
      </c>
      <c r="AM156" s="756">
        <v>0</v>
      </c>
      <c r="AN156" s="756">
        <v>0</v>
      </c>
      <c r="AO156" s="756">
        <v>0</v>
      </c>
      <c r="AP156" s="757"/>
      <c r="AQ156" s="756"/>
      <c r="AR156" s="756"/>
      <c r="AS156" s="756"/>
      <c r="AT156" s="756"/>
      <c r="AU156" s="756">
        <v>233501</v>
      </c>
      <c r="AV156" s="756">
        <v>233501</v>
      </c>
      <c r="AW156" s="756">
        <v>233501</v>
      </c>
      <c r="AX156" s="756">
        <v>233501</v>
      </c>
      <c r="AY156" s="756">
        <v>233501</v>
      </c>
      <c r="AZ156" s="756">
        <v>233501</v>
      </c>
      <c r="BA156" s="756">
        <v>233501</v>
      </c>
      <c r="BB156" s="756">
        <v>233501</v>
      </c>
      <c r="BC156" s="756">
        <v>233501</v>
      </c>
      <c r="BD156" s="756">
        <v>233501</v>
      </c>
      <c r="BE156" s="756">
        <v>233501</v>
      </c>
      <c r="BF156" s="756">
        <v>233501</v>
      </c>
      <c r="BG156" s="756">
        <v>233501</v>
      </c>
      <c r="BH156" s="756">
        <v>163451</v>
      </c>
      <c r="BI156" s="756">
        <v>0</v>
      </c>
      <c r="BJ156" s="756">
        <v>0</v>
      </c>
      <c r="BK156" s="756">
        <v>0</v>
      </c>
      <c r="BL156" s="756">
        <v>0</v>
      </c>
      <c r="BM156" s="756">
        <v>0</v>
      </c>
      <c r="BN156" s="756">
        <v>0</v>
      </c>
      <c r="BO156" s="756">
        <v>0</v>
      </c>
      <c r="BP156" s="756">
        <v>0</v>
      </c>
      <c r="BQ156" s="756">
        <v>0</v>
      </c>
      <c r="BR156" s="756">
        <v>0</v>
      </c>
      <c r="BS156" s="756">
        <v>0</v>
      </c>
      <c r="BT156" s="756">
        <v>0</v>
      </c>
    </row>
    <row r="157" spans="2:72">
      <c r="B157" s="753" t="s">
        <v>208</v>
      </c>
      <c r="C157" s="758"/>
      <c r="D157" s="758" t="s">
        <v>118</v>
      </c>
      <c r="E157" s="754" t="s">
        <v>684</v>
      </c>
      <c r="F157" s="758"/>
      <c r="G157" s="758"/>
      <c r="H157" s="753">
        <v>2015</v>
      </c>
      <c r="I157" s="754" t="s">
        <v>577</v>
      </c>
      <c r="J157" s="754" t="s">
        <v>583</v>
      </c>
      <c r="K157" s="755"/>
      <c r="L157" s="756"/>
      <c r="M157" s="756"/>
      <c r="N157" s="756"/>
      <c r="O157" s="756"/>
      <c r="P157" s="756">
        <v>163</v>
      </c>
      <c r="Q157" s="756">
        <v>162</v>
      </c>
      <c r="R157" s="756">
        <v>161</v>
      </c>
      <c r="S157" s="756">
        <v>161</v>
      </c>
      <c r="T157" s="756">
        <v>161</v>
      </c>
      <c r="U157" s="756">
        <v>161</v>
      </c>
      <c r="V157" s="756">
        <v>152</v>
      </c>
      <c r="W157" s="756">
        <v>152</v>
      </c>
      <c r="X157" s="756">
        <v>152</v>
      </c>
      <c r="Y157" s="756">
        <v>124</v>
      </c>
      <c r="Z157" s="756">
        <v>56</v>
      </c>
      <c r="AA157" s="756">
        <v>49</v>
      </c>
      <c r="AB157" s="756">
        <v>6</v>
      </c>
      <c r="AC157" s="756">
        <v>6</v>
      </c>
      <c r="AD157" s="756">
        <v>6</v>
      </c>
      <c r="AE157" s="756">
        <v>3</v>
      </c>
      <c r="AF157" s="756">
        <v>0</v>
      </c>
      <c r="AG157" s="756">
        <v>0</v>
      </c>
      <c r="AH157" s="756">
        <v>0</v>
      </c>
      <c r="AI157" s="756">
        <v>0</v>
      </c>
      <c r="AJ157" s="756">
        <v>0</v>
      </c>
      <c r="AK157" s="756">
        <v>0</v>
      </c>
      <c r="AL157" s="756">
        <v>0</v>
      </c>
      <c r="AM157" s="756">
        <v>0</v>
      </c>
      <c r="AN157" s="756">
        <v>0</v>
      </c>
      <c r="AO157" s="756">
        <v>0</v>
      </c>
      <c r="AP157" s="757"/>
      <c r="AQ157" s="756"/>
      <c r="AR157" s="756"/>
      <c r="AS157" s="756"/>
      <c r="AT157" s="756"/>
      <c r="AU157" s="756">
        <v>994637</v>
      </c>
      <c r="AV157" s="756">
        <v>991980</v>
      </c>
      <c r="AW157" s="756">
        <v>986490</v>
      </c>
      <c r="AX157" s="756">
        <v>986490</v>
      </c>
      <c r="AY157" s="756">
        <v>986490</v>
      </c>
      <c r="AZ157" s="756">
        <v>986490</v>
      </c>
      <c r="BA157" s="756">
        <v>940322</v>
      </c>
      <c r="BB157" s="756">
        <v>940322</v>
      </c>
      <c r="BC157" s="756">
        <v>939368</v>
      </c>
      <c r="BD157" s="756">
        <v>793208</v>
      </c>
      <c r="BE157" s="756">
        <v>422261</v>
      </c>
      <c r="BF157" s="756">
        <v>391123</v>
      </c>
      <c r="BG157" s="756">
        <v>89238</v>
      </c>
      <c r="BH157" s="756">
        <v>89238</v>
      </c>
      <c r="BI157" s="756">
        <v>89238</v>
      </c>
      <c r="BJ157" s="756">
        <v>57007</v>
      </c>
      <c r="BK157" s="756">
        <v>342</v>
      </c>
      <c r="BL157" s="756">
        <v>342</v>
      </c>
      <c r="BM157" s="756">
        <v>342</v>
      </c>
      <c r="BN157" s="756">
        <v>342</v>
      </c>
      <c r="BO157" s="756">
        <v>0</v>
      </c>
      <c r="BP157" s="756">
        <v>0</v>
      </c>
      <c r="BQ157" s="756">
        <v>0</v>
      </c>
      <c r="BR157" s="756">
        <v>0</v>
      </c>
      <c r="BS157" s="756">
        <v>0</v>
      </c>
      <c r="BT157" s="756">
        <v>0</v>
      </c>
    </row>
    <row r="158" spans="2:72">
      <c r="B158" s="753" t="s">
        <v>208</v>
      </c>
      <c r="C158" s="758"/>
      <c r="D158" s="758" t="s">
        <v>95</v>
      </c>
      <c r="E158" s="754" t="s">
        <v>684</v>
      </c>
      <c r="F158" s="758"/>
      <c r="G158" s="758"/>
      <c r="H158" s="753">
        <v>2015</v>
      </c>
      <c r="I158" s="754" t="s">
        <v>577</v>
      </c>
      <c r="J158" s="754" t="s">
        <v>583</v>
      </c>
      <c r="K158" s="755"/>
      <c r="L158" s="756"/>
      <c r="M158" s="756"/>
      <c r="N158" s="756"/>
      <c r="O158" s="756"/>
      <c r="P158" s="756">
        <v>8</v>
      </c>
      <c r="Q158" s="756">
        <v>8</v>
      </c>
      <c r="R158" s="756">
        <v>8</v>
      </c>
      <c r="S158" s="756">
        <v>8</v>
      </c>
      <c r="T158" s="756">
        <v>8</v>
      </c>
      <c r="U158" s="756">
        <v>8</v>
      </c>
      <c r="V158" s="756">
        <v>8</v>
      </c>
      <c r="W158" s="756">
        <v>8</v>
      </c>
      <c r="X158" s="756">
        <v>8</v>
      </c>
      <c r="Y158" s="756">
        <v>8</v>
      </c>
      <c r="Z158" s="756">
        <v>8</v>
      </c>
      <c r="AA158" s="756">
        <v>8</v>
      </c>
      <c r="AB158" s="756">
        <v>8</v>
      </c>
      <c r="AC158" s="756">
        <v>8</v>
      </c>
      <c r="AD158" s="756">
        <v>8</v>
      </c>
      <c r="AE158" s="756">
        <v>8</v>
      </c>
      <c r="AF158" s="756">
        <v>4</v>
      </c>
      <c r="AG158" s="756">
        <v>4</v>
      </c>
      <c r="AH158" s="756">
        <v>4</v>
      </c>
      <c r="AI158" s="756">
        <v>4</v>
      </c>
      <c r="AJ158" s="756">
        <v>0</v>
      </c>
      <c r="AK158" s="756">
        <v>0</v>
      </c>
      <c r="AL158" s="756">
        <v>0</v>
      </c>
      <c r="AM158" s="756">
        <v>0</v>
      </c>
      <c r="AN158" s="756">
        <v>0</v>
      </c>
      <c r="AO158" s="756">
        <v>0</v>
      </c>
      <c r="AP158" s="757"/>
      <c r="AQ158" s="756"/>
      <c r="AR158" s="756"/>
      <c r="AS158" s="756"/>
      <c r="AT158" s="756"/>
      <c r="AU158" s="756">
        <v>127559</v>
      </c>
      <c r="AV158" s="756">
        <v>125716</v>
      </c>
      <c r="AW158" s="756">
        <v>125716</v>
      </c>
      <c r="AX158" s="756">
        <v>125716</v>
      </c>
      <c r="AY158" s="756">
        <v>125716</v>
      </c>
      <c r="AZ158" s="756">
        <v>125716</v>
      </c>
      <c r="BA158" s="756">
        <v>125716</v>
      </c>
      <c r="BB158" s="756">
        <v>125667</v>
      </c>
      <c r="BC158" s="756">
        <v>125667</v>
      </c>
      <c r="BD158" s="756">
        <v>125667</v>
      </c>
      <c r="BE158" s="756">
        <v>121345</v>
      </c>
      <c r="BF158" s="756">
        <v>121213</v>
      </c>
      <c r="BG158" s="756">
        <v>121213</v>
      </c>
      <c r="BH158" s="756">
        <v>120514</v>
      </c>
      <c r="BI158" s="756">
        <v>120514</v>
      </c>
      <c r="BJ158" s="756">
        <v>120300</v>
      </c>
      <c r="BK158" s="756">
        <v>62012</v>
      </c>
      <c r="BL158" s="756">
        <v>62012</v>
      </c>
      <c r="BM158" s="756">
        <v>62012</v>
      </c>
      <c r="BN158" s="756">
        <v>62012</v>
      </c>
      <c r="BO158" s="756">
        <v>0</v>
      </c>
      <c r="BP158" s="756">
        <v>0</v>
      </c>
      <c r="BQ158" s="756">
        <v>0</v>
      </c>
      <c r="BR158" s="756">
        <v>0</v>
      </c>
      <c r="BS158" s="756">
        <v>0</v>
      </c>
      <c r="BT158" s="756">
        <v>0</v>
      </c>
    </row>
    <row r="159" spans="2:72">
      <c r="B159" s="753" t="s">
        <v>208</v>
      </c>
      <c r="C159" s="758"/>
      <c r="D159" s="758" t="s">
        <v>96</v>
      </c>
      <c r="E159" s="754" t="s">
        <v>684</v>
      </c>
      <c r="F159" s="758"/>
      <c r="G159" s="758"/>
      <c r="H159" s="753">
        <v>2015</v>
      </c>
      <c r="I159" s="754" t="s">
        <v>577</v>
      </c>
      <c r="J159" s="754" t="s">
        <v>583</v>
      </c>
      <c r="K159" s="755"/>
      <c r="L159" s="756"/>
      <c r="M159" s="756"/>
      <c r="N159" s="756"/>
      <c r="O159" s="756"/>
      <c r="P159" s="756">
        <v>1</v>
      </c>
      <c r="Q159" s="756">
        <v>1</v>
      </c>
      <c r="R159" s="756">
        <v>1</v>
      </c>
      <c r="S159" s="756">
        <v>1</v>
      </c>
      <c r="T159" s="756">
        <v>1</v>
      </c>
      <c r="U159" s="756">
        <v>1</v>
      </c>
      <c r="V159" s="756">
        <v>1</v>
      </c>
      <c r="W159" s="756">
        <v>1</v>
      </c>
      <c r="X159" s="756">
        <v>1</v>
      </c>
      <c r="Y159" s="756">
        <v>1</v>
      </c>
      <c r="Z159" s="756">
        <v>1</v>
      </c>
      <c r="AA159" s="756">
        <v>1</v>
      </c>
      <c r="AB159" s="756">
        <v>1</v>
      </c>
      <c r="AC159" s="756">
        <v>1</v>
      </c>
      <c r="AD159" s="756">
        <v>1</v>
      </c>
      <c r="AE159" s="756">
        <v>1</v>
      </c>
      <c r="AF159" s="756">
        <v>0</v>
      </c>
      <c r="AG159" s="756">
        <v>0</v>
      </c>
      <c r="AH159" s="756">
        <v>0</v>
      </c>
      <c r="AI159" s="756">
        <v>0</v>
      </c>
      <c r="AJ159" s="756">
        <v>0</v>
      </c>
      <c r="AK159" s="756">
        <v>0</v>
      </c>
      <c r="AL159" s="756">
        <v>0</v>
      </c>
      <c r="AM159" s="756">
        <v>0</v>
      </c>
      <c r="AN159" s="756">
        <v>0</v>
      </c>
      <c r="AO159" s="756">
        <v>0</v>
      </c>
      <c r="AP159" s="757"/>
      <c r="AQ159" s="756"/>
      <c r="AR159" s="756"/>
      <c r="AS159" s="756"/>
      <c r="AT159" s="756"/>
      <c r="AU159" s="756">
        <v>13964</v>
      </c>
      <c r="AV159" s="756">
        <v>13800</v>
      </c>
      <c r="AW159" s="756">
        <v>13800</v>
      </c>
      <c r="AX159" s="756">
        <v>13800</v>
      </c>
      <c r="AY159" s="756">
        <v>13800</v>
      </c>
      <c r="AZ159" s="756">
        <v>13800</v>
      </c>
      <c r="BA159" s="756">
        <v>13800</v>
      </c>
      <c r="BB159" s="756">
        <v>13765</v>
      </c>
      <c r="BC159" s="756">
        <v>13765</v>
      </c>
      <c r="BD159" s="756">
        <v>13765</v>
      </c>
      <c r="BE159" s="756">
        <v>11674</v>
      </c>
      <c r="BF159" s="756">
        <v>11579</v>
      </c>
      <c r="BG159" s="756">
        <v>11579</v>
      </c>
      <c r="BH159" s="756">
        <v>11223</v>
      </c>
      <c r="BI159" s="756">
        <v>11223</v>
      </c>
      <c r="BJ159" s="756">
        <v>11181</v>
      </c>
      <c r="BK159" s="756">
        <v>4672</v>
      </c>
      <c r="BL159" s="756">
        <v>4672</v>
      </c>
      <c r="BM159" s="756">
        <v>4672</v>
      </c>
      <c r="BN159" s="756">
        <v>4672</v>
      </c>
      <c r="BO159" s="756">
        <v>0</v>
      </c>
      <c r="BP159" s="756">
        <v>0</v>
      </c>
      <c r="BQ159" s="756">
        <v>0</v>
      </c>
      <c r="BR159" s="756">
        <v>0</v>
      </c>
      <c r="BS159" s="756">
        <v>0</v>
      </c>
      <c r="BT159" s="756">
        <v>0</v>
      </c>
    </row>
    <row r="160" spans="2:72">
      <c r="B160" s="753" t="s">
        <v>208</v>
      </c>
      <c r="C160" s="758"/>
      <c r="D160" s="758" t="s">
        <v>680</v>
      </c>
      <c r="E160" s="754" t="s">
        <v>684</v>
      </c>
      <c r="F160" s="758"/>
      <c r="G160" s="758"/>
      <c r="H160" s="753">
        <v>2015</v>
      </c>
      <c r="I160" s="754" t="s">
        <v>577</v>
      </c>
      <c r="J160" s="754" t="s">
        <v>583</v>
      </c>
      <c r="K160" s="755"/>
      <c r="L160" s="756"/>
      <c r="M160" s="756"/>
      <c r="N160" s="756"/>
      <c r="O160" s="756"/>
      <c r="P160" s="756">
        <v>23</v>
      </c>
      <c r="Q160" s="756">
        <v>23</v>
      </c>
      <c r="R160" s="756">
        <v>23</v>
      </c>
      <c r="S160" s="756">
        <v>23</v>
      </c>
      <c r="T160" s="756">
        <v>23</v>
      </c>
      <c r="U160" s="756">
        <v>23</v>
      </c>
      <c r="V160" s="756">
        <v>23</v>
      </c>
      <c r="W160" s="756">
        <v>23</v>
      </c>
      <c r="X160" s="756">
        <v>23</v>
      </c>
      <c r="Y160" s="756">
        <v>23</v>
      </c>
      <c r="Z160" s="756">
        <v>23</v>
      </c>
      <c r="AA160" s="756">
        <v>23</v>
      </c>
      <c r="AB160" s="756">
        <v>23</v>
      </c>
      <c r="AC160" s="756">
        <v>23</v>
      </c>
      <c r="AD160" s="756">
        <v>23</v>
      </c>
      <c r="AE160" s="756">
        <v>23</v>
      </c>
      <c r="AF160" s="756">
        <v>23</v>
      </c>
      <c r="AG160" s="756">
        <v>23</v>
      </c>
      <c r="AH160" s="756">
        <v>21</v>
      </c>
      <c r="AI160" s="756">
        <v>0</v>
      </c>
      <c r="AJ160" s="756">
        <v>0</v>
      </c>
      <c r="AK160" s="756">
        <v>0</v>
      </c>
      <c r="AL160" s="756">
        <v>0</v>
      </c>
      <c r="AM160" s="756">
        <v>0</v>
      </c>
      <c r="AN160" s="756">
        <v>0</v>
      </c>
      <c r="AO160" s="756">
        <v>0</v>
      </c>
      <c r="AP160" s="757"/>
      <c r="AQ160" s="756"/>
      <c r="AR160" s="756"/>
      <c r="AS160" s="756"/>
      <c r="AT160" s="756"/>
      <c r="AU160" s="756">
        <v>44216</v>
      </c>
      <c r="AV160" s="756">
        <v>44216</v>
      </c>
      <c r="AW160" s="756">
        <v>44216</v>
      </c>
      <c r="AX160" s="756">
        <v>44216</v>
      </c>
      <c r="AY160" s="756">
        <v>44216</v>
      </c>
      <c r="AZ160" s="756">
        <v>44216</v>
      </c>
      <c r="BA160" s="756">
        <v>44216</v>
      </c>
      <c r="BB160" s="756">
        <v>44216</v>
      </c>
      <c r="BC160" s="756">
        <v>44216</v>
      </c>
      <c r="BD160" s="756">
        <v>44216</v>
      </c>
      <c r="BE160" s="756">
        <v>44216</v>
      </c>
      <c r="BF160" s="756">
        <v>44216</v>
      </c>
      <c r="BG160" s="756">
        <v>44216</v>
      </c>
      <c r="BH160" s="756">
        <v>44216</v>
      </c>
      <c r="BI160" s="756">
        <v>44216</v>
      </c>
      <c r="BJ160" s="756">
        <v>44216</v>
      </c>
      <c r="BK160" s="756">
        <v>44216</v>
      </c>
      <c r="BL160" s="756">
        <v>44216</v>
      </c>
      <c r="BM160" s="756">
        <v>42155</v>
      </c>
      <c r="BN160" s="756">
        <v>0</v>
      </c>
      <c r="BO160" s="756">
        <v>0</v>
      </c>
      <c r="BP160" s="756">
        <v>0</v>
      </c>
      <c r="BQ160" s="756">
        <v>0</v>
      </c>
      <c r="BR160" s="756">
        <v>0</v>
      </c>
      <c r="BS160" s="756">
        <v>0</v>
      </c>
      <c r="BT160" s="756">
        <v>0</v>
      </c>
    </row>
    <row r="161" spans="2:72">
      <c r="B161" s="753" t="s">
        <v>208</v>
      </c>
      <c r="C161" s="758"/>
      <c r="D161" s="758" t="s">
        <v>99</v>
      </c>
      <c r="E161" s="754" t="s">
        <v>684</v>
      </c>
      <c r="F161" s="758"/>
      <c r="G161" s="758"/>
      <c r="H161" s="753">
        <v>2015</v>
      </c>
      <c r="I161" s="754" t="s">
        <v>577</v>
      </c>
      <c r="J161" s="754" t="s">
        <v>583</v>
      </c>
      <c r="K161" s="755"/>
      <c r="L161" s="756"/>
      <c r="M161" s="756"/>
      <c r="N161" s="756"/>
      <c r="O161" s="756"/>
      <c r="P161" s="756">
        <v>66</v>
      </c>
      <c r="Q161" s="756">
        <v>66</v>
      </c>
      <c r="R161" s="756">
        <v>66</v>
      </c>
      <c r="S161" s="756">
        <v>66</v>
      </c>
      <c r="T161" s="756">
        <v>74</v>
      </c>
      <c r="U161" s="756">
        <v>74</v>
      </c>
      <c r="V161" s="756">
        <v>74</v>
      </c>
      <c r="W161" s="756">
        <v>74</v>
      </c>
      <c r="X161" s="756">
        <v>74</v>
      </c>
      <c r="Y161" s="756">
        <v>74</v>
      </c>
      <c r="Z161" s="756">
        <v>74</v>
      </c>
      <c r="AA161" s="756">
        <v>74</v>
      </c>
      <c r="AB161" s="756">
        <v>74</v>
      </c>
      <c r="AC161" s="756">
        <v>52</v>
      </c>
      <c r="AD161" s="756">
        <v>0</v>
      </c>
      <c r="AE161" s="756">
        <v>0</v>
      </c>
      <c r="AF161" s="756">
        <v>0</v>
      </c>
      <c r="AG161" s="756">
        <v>0</v>
      </c>
      <c r="AH161" s="756">
        <v>0</v>
      </c>
      <c r="AI161" s="756">
        <v>0</v>
      </c>
      <c r="AJ161" s="756">
        <v>0</v>
      </c>
      <c r="AK161" s="756">
        <v>0</v>
      </c>
      <c r="AL161" s="756">
        <v>0</v>
      </c>
      <c r="AM161" s="756">
        <v>0</v>
      </c>
      <c r="AN161" s="756">
        <v>0</v>
      </c>
      <c r="AO161" s="756">
        <v>0</v>
      </c>
      <c r="AP161" s="757"/>
      <c r="AQ161" s="756"/>
      <c r="AR161" s="756"/>
      <c r="AS161" s="756"/>
      <c r="AT161" s="756"/>
      <c r="AU161" s="756">
        <v>311335</v>
      </c>
      <c r="AV161" s="756">
        <v>311335</v>
      </c>
      <c r="AW161" s="756">
        <v>311335</v>
      </c>
      <c r="AX161" s="756">
        <v>311335</v>
      </c>
      <c r="AY161" s="756">
        <v>311335</v>
      </c>
      <c r="AZ161" s="756">
        <v>311335</v>
      </c>
      <c r="BA161" s="756">
        <v>311335</v>
      </c>
      <c r="BB161" s="756">
        <v>311335</v>
      </c>
      <c r="BC161" s="756">
        <v>311335</v>
      </c>
      <c r="BD161" s="756">
        <v>311335</v>
      </c>
      <c r="BE161" s="756">
        <v>311335</v>
      </c>
      <c r="BF161" s="756">
        <v>311335</v>
      </c>
      <c r="BG161" s="756">
        <v>311335</v>
      </c>
      <c r="BH161" s="756">
        <v>217934</v>
      </c>
      <c r="BI161" s="756">
        <v>0</v>
      </c>
      <c r="BJ161" s="756">
        <v>0</v>
      </c>
      <c r="BK161" s="756">
        <v>0</v>
      </c>
      <c r="BL161" s="756">
        <v>0</v>
      </c>
      <c r="BM161" s="756">
        <v>0</v>
      </c>
      <c r="BN161" s="756">
        <v>0</v>
      </c>
      <c r="BO161" s="756">
        <v>0</v>
      </c>
      <c r="BP161" s="756">
        <v>0</v>
      </c>
      <c r="BQ161" s="756">
        <v>0</v>
      </c>
      <c r="BR161" s="756">
        <v>0</v>
      </c>
      <c r="BS161" s="756">
        <v>0</v>
      </c>
      <c r="BT161" s="756">
        <v>0</v>
      </c>
    </row>
    <row r="162" spans="2:72">
      <c r="B162" s="753" t="s">
        <v>208</v>
      </c>
      <c r="C162" s="758"/>
      <c r="D162" s="758" t="s">
        <v>100</v>
      </c>
      <c r="E162" s="754" t="s">
        <v>684</v>
      </c>
      <c r="F162" s="758"/>
      <c r="G162" s="758"/>
      <c r="H162" s="753">
        <v>2015</v>
      </c>
      <c r="I162" s="754" t="s">
        <v>577</v>
      </c>
      <c r="J162" s="754" t="s">
        <v>583</v>
      </c>
      <c r="K162" s="755"/>
      <c r="L162" s="756"/>
      <c r="M162" s="756"/>
      <c r="N162" s="756"/>
      <c r="O162" s="756"/>
      <c r="P162" s="756">
        <v>28</v>
      </c>
      <c r="Q162" s="756">
        <v>28</v>
      </c>
      <c r="R162" s="756">
        <v>28</v>
      </c>
      <c r="S162" s="756">
        <v>28</v>
      </c>
      <c r="T162" s="756">
        <v>28</v>
      </c>
      <c r="U162" s="756">
        <v>28</v>
      </c>
      <c r="V162" s="756">
        <v>27</v>
      </c>
      <c r="W162" s="756">
        <v>27</v>
      </c>
      <c r="X162" s="756">
        <v>27</v>
      </c>
      <c r="Y162" s="756">
        <v>22</v>
      </c>
      <c r="Z162" s="756">
        <v>18</v>
      </c>
      <c r="AA162" s="756">
        <v>18</v>
      </c>
      <c r="AB162" s="756">
        <v>13</v>
      </c>
      <c r="AC162" s="756">
        <v>13</v>
      </c>
      <c r="AD162" s="756">
        <v>13</v>
      </c>
      <c r="AE162" s="756">
        <v>11</v>
      </c>
      <c r="AF162" s="756">
        <v>4</v>
      </c>
      <c r="AG162" s="756">
        <v>4</v>
      </c>
      <c r="AH162" s="756">
        <v>4</v>
      </c>
      <c r="AI162" s="756">
        <v>4</v>
      </c>
      <c r="AJ162" s="756">
        <v>0</v>
      </c>
      <c r="AK162" s="756">
        <v>0</v>
      </c>
      <c r="AL162" s="756">
        <v>0</v>
      </c>
      <c r="AM162" s="756">
        <v>0</v>
      </c>
      <c r="AN162" s="756">
        <v>0</v>
      </c>
      <c r="AO162" s="756">
        <v>0</v>
      </c>
      <c r="AP162" s="757"/>
      <c r="AQ162" s="756"/>
      <c r="AR162" s="756"/>
      <c r="AS162" s="756"/>
      <c r="AT162" s="756"/>
      <c r="AU162" s="756">
        <v>225611</v>
      </c>
      <c r="AV162" s="756">
        <v>225611</v>
      </c>
      <c r="AW162" s="756">
        <v>225611</v>
      </c>
      <c r="AX162" s="756">
        <v>225611</v>
      </c>
      <c r="AY162" s="756">
        <v>225611</v>
      </c>
      <c r="AZ162" s="756">
        <v>225611</v>
      </c>
      <c r="BA162" s="756">
        <v>214507</v>
      </c>
      <c r="BB162" s="756">
        <v>214507</v>
      </c>
      <c r="BC162" s="756">
        <v>211669</v>
      </c>
      <c r="BD162" s="756">
        <v>164130</v>
      </c>
      <c r="BE162" s="756">
        <v>116781</v>
      </c>
      <c r="BF162" s="756">
        <v>115040</v>
      </c>
      <c r="BG162" s="756">
        <v>82344</v>
      </c>
      <c r="BH162" s="756">
        <v>82344</v>
      </c>
      <c r="BI162" s="756">
        <v>82344</v>
      </c>
      <c r="BJ162" s="756">
        <v>67308</v>
      </c>
      <c r="BK162" s="756">
        <v>13361</v>
      </c>
      <c r="BL162" s="756">
        <v>13361</v>
      </c>
      <c r="BM162" s="756">
        <v>13361</v>
      </c>
      <c r="BN162" s="756">
        <v>13361</v>
      </c>
      <c r="BO162" s="756">
        <v>0</v>
      </c>
      <c r="BP162" s="756">
        <v>0</v>
      </c>
      <c r="BQ162" s="756">
        <v>0</v>
      </c>
      <c r="BR162" s="756">
        <v>0</v>
      </c>
      <c r="BS162" s="756">
        <v>0</v>
      </c>
      <c r="BT162" s="756">
        <v>0</v>
      </c>
    </row>
    <row r="163" spans="2:72">
      <c r="B163" s="753" t="s">
        <v>208</v>
      </c>
      <c r="C163" s="758"/>
      <c r="D163" s="758" t="s">
        <v>102</v>
      </c>
      <c r="E163" s="754" t="s">
        <v>684</v>
      </c>
      <c r="F163" s="758"/>
      <c r="G163" s="758"/>
      <c r="H163" s="753">
        <v>2015</v>
      </c>
      <c r="I163" s="754" t="s">
        <v>577</v>
      </c>
      <c r="J163" s="754" t="s">
        <v>583</v>
      </c>
      <c r="K163" s="755"/>
      <c r="L163" s="756"/>
      <c r="M163" s="756"/>
      <c r="N163" s="756"/>
      <c r="O163" s="756"/>
      <c r="P163" s="756">
        <v>13</v>
      </c>
      <c r="Q163" s="756">
        <v>13</v>
      </c>
      <c r="R163" s="756">
        <v>13</v>
      </c>
      <c r="S163" s="756">
        <v>13</v>
      </c>
      <c r="T163" s="756">
        <v>13</v>
      </c>
      <c r="U163" s="756">
        <v>13</v>
      </c>
      <c r="V163" s="756">
        <v>13</v>
      </c>
      <c r="W163" s="756">
        <v>13</v>
      </c>
      <c r="X163" s="756">
        <v>13</v>
      </c>
      <c r="Y163" s="756">
        <v>13</v>
      </c>
      <c r="Z163" s="756">
        <v>13</v>
      </c>
      <c r="AA163" s="756">
        <v>13</v>
      </c>
      <c r="AB163" s="756">
        <v>13</v>
      </c>
      <c r="AC163" s="756">
        <v>13</v>
      </c>
      <c r="AD163" s="756">
        <v>5</v>
      </c>
      <c r="AE163" s="756">
        <v>0</v>
      </c>
      <c r="AF163" s="756">
        <v>0</v>
      </c>
      <c r="AG163" s="756">
        <v>0</v>
      </c>
      <c r="AH163" s="756">
        <v>0</v>
      </c>
      <c r="AI163" s="756">
        <v>0</v>
      </c>
      <c r="AJ163" s="756">
        <v>0</v>
      </c>
      <c r="AK163" s="756">
        <v>0</v>
      </c>
      <c r="AL163" s="756">
        <v>0</v>
      </c>
      <c r="AM163" s="756">
        <v>0</v>
      </c>
      <c r="AN163" s="756">
        <v>0</v>
      </c>
      <c r="AO163" s="756">
        <v>0</v>
      </c>
      <c r="AP163" s="757"/>
      <c r="AQ163" s="756"/>
      <c r="AR163" s="756"/>
      <c r="AS163" s="756"/>
      <c r="AT163" s="756"/>
      <c r="AU163" s="756">
        <v>22611</v>
      </c>
      <c r="AV163" s="756">
        <v>22611</v>
      </c>
      <c r="AW163" s="756">
        <v>22611</v>
      </c>
      <c r="AX163" s="756">
        <v>22611</v>
      </c>
      <c r="AY163" s="756">
        <v>22611</v>
      </c>
      <c r="AZ163" s="756">
        <v>22611</v>
      </c>
      <c r="BA163" s="756">
        <v>22611</v>
      </c>
      <c r="BB163" s="756">
        <v>22611</v>
      </c>
      <c r="BC163" s="756">
        <v>22611</v>
      </c>
      <c r="BD163" s="756">
        <v>22611</v>
      </c>
      <c r="BE163" s="756">
        <v>22611</v>
      </c>
      <c r="BF163" s="756">
        <v>22611</v>
      </c>
      <c r="BG163" s="756">
        <v>22611</v>
      </c>
      <c r="BH163" s="756">
        <v>22611</v>
      </c>
      <c r="BI163" s="756">
        <v>9811</v>
      </c>
      <c r="BJ163" s="756">
        <v>0</v>
      </c>
      <c r="BK163" s="756">
        <v>0</v>
      </c>
      <c r="BL163" s="756">
        <v>0</v>
      </c>
      <c r="BM163" s="756">
        <v>0</v>
      </c>
      <c r="BN163" s="756">
        <v>0</v>
      </c>
      <c r="BO163" s="756">
        <v>0</v>
      </c>
      <c r="BP163" s="756">
        <v>0</v>
      </c>
      <c r="BQ163" s="756">
        <v>0</v>
      </c>
      <c r="BR163" s="756">
        <v>0</v>
      </c>
      <c r="BS163" s="756">
        <v>0</v>
      </c>
      <c r="BT163" s="756">
        <v>0</v>
      </c>
    </row>
    <row r="164" spans="2:72">
      <c r="B164" s="753" t="s">
        <v>208</v>
      </c>
      <c r="C164" s="758"/>
      <c r="D164" s="758" t="s">
        <v>103</v>
      </c>
      <c r="E164" s="754" t="s">
        <v>684</v>
      </c>
      <c r="F164" s="758"/>
      <c r="G164" s="758"/>
      <c r="H164" s="753">
        <v>2015</v>
      </c>
      <c r="I164" s="754" t="s">
        <v>577</v>
      </c>
      <c r="J164" s="754" t="s">
        <v>583</v>
      </c>
      <c r="K164" s="755"/>
      <c r="L164" s="756"/>
      <c r="M164" s="756"/>
      <c r="N164" s="756"/>
      <c r="O164" s="756"/>
      <c r="P164" s="756">
        <v>16</v>
      </c>
      <c r="Q164" s="756">
        <v>16</v>
      </c>
      <c r="R164" s="756">
        <v>16</v>
      </c>
      <c r="S164" s="756">
        <v>16</v>
      </c>
      <c r="T164" s="756">
        <v>16</v>
      </c>
      <c r="U164" s="756">
        <v>16</v>
      </c>
      <c r="V164" s="756">
        <v>16</v>
      </c>
      <c r="W164" s="756">
        <v>16</v>
      </c>
      <c r="X164" s="756">
        <v>16</v>
      </c>
      <c r="Y164" s="756">
        <v>16</v>
      </c>
      <c r="Z164" s="756">
        <v>0</v>
      </c>
      <c r="AA164" s="756">
        <v>0</v>
      </c>
      <c r="AB164" s="756">
        <v>0</v>
      </c>
      <c r="AC164" s="756">
        <v>0</v>
      </c>
      <c r="AD164" s="756">
        <v>0</v>
      </c>
      <c r="AE164" s="756">
        <v>0</v>
      </c>
      <c r="AF164" s="756">
        <v>0</v>
      </c>
      <c r="AG164" s="756">
        <v>0</v>
      </c>
      <c r="AH164" s="756">
        <v>0</v>
      </c>
      <c r="AI164" s="756">
        <v>0</v>
      </c>
      <c r="AJ164" s="756">
        <v>0</v>
      </c>
      <c r="AK164" s="756">
        <v>0</v>
      </c>
      <c r="AL164" s="756">
        <v>0</v>
      </c>
      <c r="AM164" s="756">
        <v>0</v>
      </c>
      <c r="AN164" s="756">
        <v>0</v>
      </c>
      <c r="AO164" s="756">
        <v>0</v>
      </c>
      <c r="AP164" s="757"/>
      <c r="AQ164" s="756"/>
      <c r="AR164" s="756"/>
      <c r="AS164" s="756"/>
      <c r="AT164" s="756"/>
      <c r="AU164" s="756">
        <v>12666</v>
      </c>
      <c r="AV164" s="756">
        <v>12666</v>
      </c>
      <c r="AW164" s="756">
        <v>12666</v>
      </c>
      <c r="AX164" s="756">
        <v>12666</v>
      </c>
      <c r="AY164" s="756">
        <v>12666</v>
      </c>
      <c r="AZ164" s="756">
        <v>12666</v>
      </c>
      <c r="BA164" s="756">
        <v>12666</v>
      </c>
      <c r="BB164" s="756">
        <v>12666</v>
      </c>
      <c r="BC164" s="756">
        <v>12666</v>
      </c>
      <c r="BD164" s="756">
        <v>12666</v>
      </c>
      <c r="BE164" s="756">
        <v>0</v>
      </c>
      <c r="BF164" s="756">
        <v>0</v>
      </c>
      <c r="BG164" s="756">
        <v>0</v>
      </c>
      <c r="BH164" s="756">
        <v>0</v>
      </c>
      <c r="BI164" s="756">
        <v>0</v>
      </c>
      <c r="BJ164" s="756">
        <v>0</v>
      </c>
      <c r="BK164" s="756">
        <v>0</v>
      </c>
      <c r="BL164" s="756">
        <v>0</v>
      </c>
      <c r="BM164" s="756">
        <v>0</v>
      </c>
      <c r="BN164" s="756">
        <v>0</v>
      </c>
      <c r="BO164" s="756">
        <v>0</v>
      </c>
      <c r="BP164" s="756">
        <v>0</v>
      </c>
      <c r="BQ164" s="756">
        <v>0</v>
      </c>
      <c r="BR164" s="756">
        <v>0</v>
      </c>
      <c r="BS164" s="756">
        <v>0</v>
      </c>
      <c r="BT164" s="756">
        <v>0</v>
      </c>
    </row>
    <row r="165" spans="2:72">
      <c r="B165" s="753" t="s">
        <v>208</v>
      </c>
      <c r="C165" s="758"/>
      <c r="D165" s="758" t="s">
        <v>118</v>
      </c>
      <c r="E165" s="754" t="s">
        <v>684</v>
      </c>
      <c r="F165" s="758"/>
      <c r="G165" s="758"/>
      <c r="H165" s="753">
        <v>2015</v>
      </c>
      <c r="I165" s="754" t="s">
        <v>578</v>
      </c>
      <c r="J165" s="754" t="s">
        <v>583</v>
      </c>
      <c r="K165" s="755"/>
      <c r="L165" s="756"/>
      <c r="M165" s="756"/>
      <c r="N165" s="756"/>
      <c r="O165" s="756"/>
      <c r="P165" s="756">
        <v>-6</v>
      </c>
      <c r="Q165" s="756">
        <v>-5</v>
      </c>
      <c r="R165" s="756">
        <v>-4</v>
      </c>
      <c r="S165" s="756">
        <v>-4</v>
      </c>
      <c r="T165" s="756">
        <v>-4</v>
      </c>
      <c r="U165" s="756">
        <v>-4</v>
      </c>
      <c r="V165" s="756">
        <v>6</v>
      </c>
      <c r="W165" s="756">
        <v>6</v>
      </c>
      <c r="X165" s="756">
        <v>6</v>
      </c>
      <c r="Y165" s="756">
        <v>3</v>
      </c>
      <c r="Z165" s="756">
        <v>-4</v>
      </c>
      <c r="AA165" s="756">
        <v>-4</v>
      </c>
      <c r="AB165" s="756">
        <v>0</v>
      </c>
      <c r="AC165" s="756">
        <v>0</v>
      </c>
      <c r="AD165" s="756">
        <v>0</v>
      </c>
      <c r="AE165" s="756">
        <v>0</v>
      </c>
      <c r="AF165" s="756">
        <v>0</v>
      </c>
      <c r="AG165" s="756">
        <v>0</v>
      </c>
      <c r="AH165" s="756">
        <v>0</v>
      </c>
      <c r="AI165" s="756">
        <v>0</v>
      </c>
      <c r="AJ165" s="756">
        <v>0</v>
      </c>
      <c r="AK165" s="756">
        <v>0</v>
      </c>
      <c r="AL165" s="756">
        <v>0</v>
      </c>
      <c r="AM165" s="756">
        <v>0</v>
      </c>
      <c r="AN165" s="756">
        <v>0</v>
      </c>
      <c r="AO165" s="756">
        <v>0</v>
      </c>
      <c r="AP165" s="757"/>
      <c r="AQ165" s="756"/>
      <c r="AR165" s="756"/>
      <c r="AS165" s="756"/>
      <c r="AT165" s="756"/>
      <c r="AU165" s="756">
        <v>-32922</v>
      </c>
      <c r="AV165" s="756">
        <v>-30265</v>
      </c>
      <c r="AW165" s="756">
        <v>-24774</v>
      </c>
      <c r="AX165" s="756">
        <v>-24638</v>
      </c>
      <c r="AY165" s="756">
        <v>-24638</v>
      </c>
      <c r="AZ165" s="756">
        <v>-24638</v>
      </c>
      <c r="BA165" s="756">
        <v>24369</v>
      </c>
      <c r="BB165" s="756">
        <v>24369</v>
      </c>
      <c r="BC165" s="756">
        <v>25323</v>
      </c>
      <c r="BD165" s="756">
        <v>11220</v>
      </c>
      <c r="BE165" s="756">
        <v>-26739</v>
      </c>
      <c r="BF165" s="756">
        <v>-26756</v>
      </c>
      <c r="BG165" s="756">
        <v>0</v>
      </c>
      <c r="BH165" s="756">
        <v>0</v>
      </c>
      <c r="BI165" s="756">
        <v>0</v>
      </c>
      <c r="BJ165" s="756">
        <v>0</v>
      </c>
      <c r="BK165" s="756">
        <v>0</v>
      </c>
      <c r="BL165" s="756">
        <v>0</v>
      </c>
      <c r="BM165" s="756">
        <v>0</v>
      </c>
      <c r="BN165" s="756">
        <v>0</v>
      </c>
      <c r="BO165" s="756">
        <v>0</v>
      </c>
      <c r="BP165" s="756">
        <v>0</v>
      </c>
      <c r="BQ165" s="756">
        <v>0</v>
      </c>
      <c r="BR165" s="756">
        <v>0</v>
      </c>
      <c r="BS165" s="756">
        <v>0</v>
      </c>
      <c r="BT165" s="756">
        <v>0</v>
      </c>
    </row>
    <row r="166" spans="2:72">
      <c r="B166" s="753" t="s">
        <v>208</v>
      </c>
      <c r="C166" s="758"/>
      <c r="D166" s="758" t="s">
        <v>100</v>
      </c>
      <c r="E166" s="754" t="s">
        <v>684</v>
      </c>
      <c r="F166" s="758"/>
      <c r="G166" s="758"/>
      <c r="H166" s="753">
        <v>2015</v>
      </c>
      <c r="I166" s="754" t="s">
        <v>578</v>
      </c>
      <c r="J166" s="754" t="s">
        <v>583</v>
      </c>
      <c r="K166" s="755"/>
      <c r="L166" s="756"/>
      <c r="M166" s="756"/>
      <c r="N166" s="756"/>
      <c r="O166" s="756"/>
      <c r="P166" s="756">
        <v>-21</v>
      </c>
      <c r="Q166" s="756">
        <v>-21</v>
      </c>
      <c r="R166" s="756">
        <v>4</v>
      </c>
      <c r="S166" s="756">
        <v>11</v>
      </c>
      <c r="T166" s="756">
        <v>11</v>
      </c>
      <c r="U166" s="756">
        <v>11</v>
      </c>
      <c r="V166" s="756">
        <v>62</v>
      </c>
      <c r="W166" s="756">
        <v>62</v>
      </c>
      <c r="X166" s="756">
        <v>96</v>
      </c>
      <c r="Y166" s="756">
        <v>80</v>
      </c>
      <c r="Z166" s="756">
        <v>23</v>
      </c>
      <c r="AA166" s="756">
        <v>9</v>
      </c>
      <c r="AB166" s="756">
        <v>3</v>
      </c>
      <c r="AC166" s="756">
        <v>3</v>
      </c>
      <c r="AD166" s="756">
        <v>3</v>
      </c>
      <c r="AE166" s="756">
        <v>3</v>
      </c>
      <c r="AF166" s="756">
        <v>3</v>
      </c>
      <c r="AG166" s="756">
        <v>3</v>
      </c>
      <c r="AH166" s="756">
        <v>3</v>
      </c>
      <c r="AI166" s="756">
        <v>3</v>
      </c>
      <c r="AJ166" s="756">
        <v>0</v>
      </c>
      <c r="AK166" s="756">
        <v>0</v>
      </c>
      <c r="AL166" s="756">
        <v>0</v>
      </c>
      <c r="AM166" s="756">
        <v>0</v>
      </c>
      <c r="AN166" s="756">
        <v>0</v>
      </c>
      <c r="AO166" s="756">
        <v>0</v>
      </c>
      <c r="AP166" s="757"/>
      <c r="AQ166" s="756"/>
      <c r="AR166" s="756"/>
      <c r="AS166" s="756"/>
      <c r="AT166" s="756"/>
      <c r="AU166" s="756">
        <v>-28439</v>
      </c>
      <c r="AV166" s="756">
        <v>-28439</v>
      </c>
      <c r="AW166" s="756">
        <v>49530</v>
      </c>
      <c r="AX166" s="756">
        <v>73760</v>
      </c>
      <c r="AY166" s="756">
        <v>73760</v>
      </c>
      <c r="AZ166" s="756">
        <v>73760</v>
      </c>
      <c r="BA166" s="756">
        <v>351272</v>
      </c>
      <c r="BB166" s="756">
        <v>351272</v>
      </c>
      <c r="BC166" s="756">
        <v>490581</v>
      </c>
      <c r="BD166" s="756">
        <v>454139</v>
      </c>
      <c r="BE166" s="756">
        <v>137196</v>
      </c>
      <c r="BF166" s="756">
        <v>55831</v>
      </c>
      <c r="BG166" s="756">
        <v>51169</v>
      </c>
      <c r="BH166" s="756">
        <v>51004</v>
      </c>
      <c r="BI166" s="756">
        <v>51004</v>
      </c>
      <c r="BJ166" s="756">
        <v>36349</v>
      </c>
      <c r="BK166" s="756">
        <v>4486</v>
      </c>
      <c r="BL166" s="756">
        <v>4486</v>
      </c>
      <c r="BM166" s="756">
        <v>4486</v>
      </c>
      <c r="BN166" s="756">
        <v>4486</v>
      </c>
      <c r="BO166" s="756">
        <v>0</v>
      </c>
      <c r="BP166" s="756">
        <v>0</v>
      </c>
      <c r="BQ166" s="756">
        <v>0</v>
      </c>
      <c r="BR166" s="756">
        <v>0</v>
      </c>
      <c r="BS166" s="756">
        <v>0</v>
      </c>
      <c r="BT166" s="756">
        <v>0</v>
      </c>
    </row>
    <row r="167" spans="2:72">
      <c r="B167" s="753" t="s">
        <v>208</v>
      </c>
      <c r="C167" s="758"/>
      <c r="D167" s="758" t="s">
        <v>101</v>
      </c>
      <c r="E167" s="754" t="s">
        <v>684</v>
      </c>
      <c r="F167" s="758"/>
      <c r="G167" s="758"/>
      <c r="H167" s="753">
        <v>2015</v>
      </c>
      <c r="I167" s="754" t="s">
        <v>578</v>
      </c>
      <c r="J167" s="754" t="s">
        <v>583</v>
      </c>
      <c r="K167" s="755"/>
      <c r="L167" s="756"/>
      <c r="M167" s="756"/>
      <c r="N167" s="756"/>
      <c r="O167" s="756"/>
      <c r="P167" s="756">
        <v>-12</v>
      </c>
      <c r="Q167" s="756">
        <v>-11</v>
      </c>
      <c r="R167" s="756">
        <v>2</v>
      </c>
      <c r="S167" s="756">
        <v>2</v>
      </c>
      <c r="T167" s="756">
        <v>2</v>
      </c>
      <c r="U167" s="756">
        <v>2</v>
      </c>
      <c r="V167" s="756">
        <v>2</v>
      </c>
      <c r="W167" s="756">
        <v>2</v>
      </c>
      <c r="X167" s="756">
        <v>2</v>
      </c>
      <c r="Y167" s="756">
        <v>2</v>
      </c>
      <c r="Z167" s="756">
        <v>2</v>
      </c>
      <c r="AA167" s="756">
        <v>3</v>
      </c>
      <c r="AB167" s="756">
        <v>0</v>
      </c>
      <c r="AC167" s="756">
        <v>0</v>
      </c>
      <c r="AD167" s="756">
        <v>0</v>
      </c>
      <c r="AE167" s="756">
        <v>0</v>
      </c>
      <c r="AF167" s="756">
        <v>0</v>
      </c>
      <c r="AG167" s="756">
        <v>0</v>
      </c>
      <c r="AH167" s="756">
        <v>0</v>
      </c>
      <c r="AI167" s="756">
        <v>0</v>
      </c>
      <c r="AJ167" s="756">
        <v>0</v>
      </c>
      <c r="AK167" s="756">
        <v>0</v>
      </c>
      <c r="AL167" s="756">
        <v>0</v>
      </c>
      <c r="AM167" s="756">
        <v>0</v>
      </c>
      <c r="AN167" s="756">
        <v>0</v>
      </c>
      <c r="AO167" s="756">
        <v>0</v>
      </c>
      <c r="AP167" s="757"/>
      <c r="AQ167" s="756"/>
      <c r="AR167" s="756"/>
      <c r="AS167" s="756"/>
      <c r="AT167" s="756"/>
      <c r="AU167" s="756">
        <v>-43565</v>
      </c>
      <c r="AV167" s="756">
        <v>-38232</v>
      </c>
      <c r="AW167" s="756">
        <v>5283</v>
      </c>
      <c r="AX167" s="756">
        <v>7372</v>
      </c>
      <c r="AY167" s="756">
        <v>7372</v>
      </c>
      <c r="AZ167" s="756">
        <v>7372</v>
      </c>
      <c r="BA167" s="756">
        <v>7372</v>
      </c>
      <c r="BB167" s="756">
        <v>7372</v>
      </c>
      <c r="BC167" s="756">
        <v>7372</v>
      </c>
      <c r="BD167" s="756">
        <v>7372</v>
      </c>
      <c r="BE167" s="756">
        <v>7372</v>
      </c>
      <c r="BF167" s="756">
        <v>8772</v>
      </c>
      <c r="BG167" s="756">
        <v>0</v>
      </c>
      <c r="BH167" s="756">
        <v>0</v>
      </c>
      <c r="BI167" s="756">
        <v>0</v>
      </c>
      <c r="BJ167" s="756">
        <v>0</v>
      </c>
      <c r="BK167" s="756">
        <v>0</v>
      </c>
      <c r="BL167" s="756">
        <v>0</v>
      </c>
      <c r="BM167" s="756">
        <v>0</v>
      </c>
      <c r="BN167" s="756">
        <v>0</v>
      </c>
      <c r="BO167" s="756">
        <v>0</v>
      </c>
      <c r="BP167" s="756">
        <v>0</v>
      </c>
      <c r="BQ167" s="756">
        <v>0</v>
      </c>
      <c r="BR167" s="756">
        <v>0</v>
      </c>
      <c r="BS167" s="756">
        <v>0</v>
      </c>
      <c r="BT167" s="756">
        <v>0</v>
      </c>
    </row>
    <row r="168" spans="2:72">
      <c r="B168" s="759" t="s">
        <v>208</v>
      </c>
      <c r="C168" s="760"/>
      <c r="D168" s="760" t="s">
        <v>113</v>
      </c>
      <c r="E168" s="761" t="s">
        <v>684</v>
      </c>
      <c r="F168" s="760"/>
      <c r="G168" s="760"/>
      <c r="H168" s="760">
        <v>2016</v>
      </c>
      <c r="I168" s="760" t="s">
        <v>577</v>
      </c>
      <c r="J168" s="760" t="s">
        <v>590</v>
      </c>
      <c r="K168" s="760"/>
      <c r="L168" s="760"/>
      <c r="M168" s="760"/>
      <c r="N168" s="760"/>
      <c r="O168" s="760"/>
      <c r="P168" s="760">
        <v>0</v>
      </c>
      <c r="Q168" s="760">
        <v>366</v>
      </c>
      <c r="R168" s="760">
        <v>366</v>
      </c>
      <c r="S168" s="760">
        <v>366</v>
      </c>
      <c r="T168" s="760">
        <v>366</v>
      </c>
      <c r="U168" s="760">
        <v>366</v>
      </c>
      <c r="V168" s="760">
        <v>366</v>
      </c>
      <c r="W168" s="760">
        <v>366</v>
      </c>
      <c r="X168" s="760">
        <v>366</v>
      </c>
      <c r="Y168" s="760">
        <v>366</v>
      </c>
      <c r="Z168" s="760">
        <v>365</v>
      </c>
      <c r="AA168" s="760">
        <v>355</v>
      </c>
      <c r="AB168" s="760">
        <v>355</v>
      </c>
      <c r="AC168" s="760">
        <v>355</v>
      </c>
      <c r="AD168" s="760">
        <v>355</v>
      </c>
      <c r="AE168" s="760">
        <v>316</v>
      </c>
      <c r="AF168" s="760">
        <v>316</v>
      </c>
      <c r="AG168" s="760">
        <v>130</v>
      </c>
      <c r="AH168" s="760">
        <v>0</v>
      </c>
      <c r="AI168" s="760">
        <v>0</v>
      </c>
      <c r="AJ168" s="760">
        <v>0</v>
      </c>
      <c r="AK168" s="760">
        <v>0</v>
      </c>
      <c r="AL168" s="760">
        <v>0</v>
      </c>
      <c r="AM168" s="760">
        <v>0</v>
      </c>
      <c r="AN168" s="760">
        <v>0</v>
      </c>
      <c r="AO168" s="760">
        <v>0</v>
      </c>
      <c r="AP168" s="762"/>
      <c r="AQ168" s="760"/>
      <c r="AR168" s="760"/>
      <c r="AS168" s="760"/>
      <c r="AT168" s="760"/>
      <c r="AU168" s="760">
        <v>0</v>
      </c>
      <c r="AV168" s="760">
        <v>5654091</v>
      </c>
      <c r="AW168" s="760">
        <v>5654091</v>
      </c>
      <c r="AX168" s="760">
        <v>5654091</v>
      </c>
      <c r="AY168" s="760">
        <v>5654091</v>
      </c>
      <c r="AZ168" s="760">
        <v>5654091</v>
      </c>
      <c r="BA168" s="760">
        <v>5654091</v>
      </c>
      <c r="BB168" s="760">
        <v>5654091</v>
      </c>
      <c r="BC168" s="760">
        <v>5653430</v>
      </c>
      <c r="BD168" s="760">
        <v>5653430</v>
      </c>
      <c r="BE168" s="760">
        <v>5633629</v>
      </c>
      <c r="BF168" s="760">
        <v>5579643</v>
      </c>
      <c r="BG168" s="760">
        <v>5577036</v>
      </c>
      <c r="BH168" s="760">
        <v>5577036</v>
      </c>
      <c r="BI168" s="760">
        <v>5553376</v>
      </c>
      <c r="BJ168" s="760">
        <v>4942842</v>
      </c>
      <c r="BK168" s="760">
        <v>4942842</v>
      </c>
      <c r="BL168" s="760">
        <v>2074456</v>
      </c>
      <c r="BM168" s="760">
        <v>0</v>
      </c>
      <c r="BN168" s="760">
        <v>0</v>
      </c>
      <c r="BO168" s="760">
        <v>0</v>
      </c>
      <c r="BP168" s="760">
        <v>0</v>
      </c>
      <c r="BQ168" s="760">
        <v>0</v>
      </c>
      <c r="BR168" s="760">
        <v>0</v>
      </c>
      <c r="BS168" s="760">
        <v>0</v>
      </c>
      <c r="BT168" s="760">
        <v>0</v>
      </c>
    </row>
    <row r="169" spans="2:72">
      <c r="B169" s="759" t="s">
        <v>208</v>
      </c>
      <c r="C169" s="760"/>
      <c r="D169" s="760" t="s">
        <v>769</v>
      </c>
      <c r="E169" s="761" t="s">
        <v>684</v>
      </c>
      <c r="F169" s="760"/>
      <c r="G169" s="760"/>
      <c r="H169" s="760">
        <v>2016</v>
      </c>
      <c r="I169" s="760" t="s">
        <v>577</v>
      </c>
      <c r="J169" s="760" t="s">
        <v>590</v>
      </c>
      <c r="K169" s="760"/>
      <c r="L169" s="760"/>
      <c r="M169" s="760"/>
      <c r="N169" s="760"/>
      <c r="O169" s="760"/>
      <c r="P169" s="760">
        <v>0</v>
      </c>
      <c r="Q169" s="760">
        <v>472</v>
      </c>
      <c r="R169" s="760">
        <v>472</v>
      </c>
      <c r="S169" s="760">
        <v>472</v>
      </c>
      <c r="T169" s="760">
        <v>472</v>
      </c>
      <c r="U169" s="760">
        <v>472</v>
      </c>
      <c r="V169" s="760">
        <v>472</v>
      </c>
      <c r="W169" s="760">
        <v>472</v>
      </c>
      <c r="X169" s="760">
        <v>472</v>
      </c>
      <c r="Y169" s="760">
        <v>472</v>
      </c>
      <c r="Z169" s="760">
        <v>472</v>
      </c>
      <c r="AA169" s="760">
        <v>472</v>
      </c>
      <c r="AB169" s="760">
        <v>472</v>
      </c>
      <c r="AC169" s="760">
        <v>472</v>
      </c>
      <c r="AD169" s="760">
        <v>472</v>
      </c>
      <c r="AE169" s="760">
        <v>472</v>
      </c>
      <c r="AF169" s="760">
        <v>472</v>
      </c>
      <c r="AG169" s="760">
        <v>472</v>
      </c>
      <c r="AH169" s="760">
        <v>472</v>
      </c>
      <c r="AI169" s="760">
        <v>424</v>
      </c>
      <c r="AJ169" s="760">
        <v>0</v>
      </c>
      <c r="AK169" s="760">
        <v>0</v>
      </c>
      <c r="AL169" s="760">
        <v>0</v>
      </c>
      <c r="AM169" s="760">
        <v>0</v>
      </c>
      <c r="AN169" s="760">
        <v>0</v>
      </c>
      <c r="AO169" s="760">
        <v>0</v>
      </c>
      <c r="AP169" s="762"/>
      <c r="AQ169" s="760"/>
      <c r="AR169" s="760"/>
      <c r="AS169" s="760"/>
      <c r="AT169" s="760"/>
      <c r="AU169" s="760">
        <v>0</v>
      </c>
      <c r="AV169" s="760">
        <v>1580253</v>
      </c>
      <c r="AW169" s="760">
        <v>1580253</v>
      </c>
      <c r="AX169" s="760">
        <v>1580253</v>
      </c>
      <c r="AY169" s="760">
        <v>1580253</v>
      </c>
      <c r="AZ169" s="760">
        <v>1580253</v>
      </c>
      <c r="BA169" s="760">
        <v>1580253</v>
      </c>
      <c r="BB169" s="760">
        <v>1580253</v>
      </c>
      <c r="BC169" s="760">
        <v>1580253</v>
      </c>
      <c r="BD169" s="760">
        <v>1580253</v>
      </c>
      <c r="BE169" s="760">
        <v>1580253</v>
      </c>
      <c r="BF169" s="760">
        <v>1580253</v>
      </c>
      <c r="BG169" s="760">
        <v>1580253</v>
      </c>
      <c r="BH169" s="760">
        <v>1580253</v>
      </c>
      <c r="BI169" s="760">
        <v>1580253</v>
      </c>
      <c r="BJ169" s="760">
        <v>1580253</v>
      </c>
      <c r="BK169" s="760">
        <v>1580253</v>
      </c>
      <c r="BL169" s="760">
        <v>1580253</v>
      </c>
      <c r="BM169" s="760">
        <v>1580253</v>
      </c>
      <c r="BN169" s="760">
        <v>1537578</v>
      </c>
      <c r="BO169" s="760">
        <v>0</v>
      </c>
      <c r="BP169" s="760">
        <v>0</v>
      </c>
      <c r="BQ169" s="760">
        <v>0</v>
      </c>
      <c r="BR169" s="760">
        <v>0</v>
      </c>
      <c r="BS169" s="760">
        <v>0</v>
      </c>
      <c r="BT169" s="760">
        <v>0</v>
      </c>
    </row>
    <row r="170" spans="2:72">
      <c r="B170" s="759" t="s">
        <v>208</v>
      </c>
      <c r="C170" s="760"/>
      <c r="D170" s="760" t="s">
        <v>117</v>
      </c>
      <c r="E170" s="761" t="s">
        <v>684</v>
      </c>
      <c r="F170" s="760"/>
      <c r="G170" s="760"/>
      <c r="H170" s="760">
        <v>2016</v>
      </c>
      <c r="I170" s="760" t="s">
        <v>577</v>
      </c>
      <c r="J170" s="760" t="s">
        <v>590</v>
      </c>
      <c r="K170" s="760"/>
      <c r="L170" s="760"/>
      <c r="M170" s="760"/>
      <c r="N170" s="760"/>
      <c r="O170" s="760"/>
      <c r="P170" s="760">
        <v>0</v>
      </c>
      <c r="Q170" s="760">
        <v>2</v>
      </c>
      <c r="R170" s="760">
        <v>2</v>
      </c>
      <c r="S170" s="760">
        <v>2</v>
      </c>
      <c r="T170" s="760">
        <v>2</v>
      </c>
      <c r="U170" s="760">
        <v>2</v>
      </c>
      <c r="V170" s="760">
        <v>2</v>
      </c>
      <c r="W170" s="760">
        <v>2</v>
      </c>
      <c r="X170" s="760">
        <v>2</v>
      </c>
      <c r="Y170" s="760">
        <v>2</v>
      </c>
      <c r="Z170" s="760">
        <v>2</v>
      </c>
      <c r="AA170" s="760">
        <v>0</v>
      </c>
      <c r="AB170" s="760">
        <v>0</v>
      </c>
      <c r="AC170" s="760">
        <v>0</v>
      </c>
      <c r="AD170" s="760">
        <v>0</v>
      </c>
      <c r="AE170" s="760">
        <v>0</v>
      </c>
      <c r="AF170" s="760">
        <v>0</v>
      </c>
      <c r="AG170" s="760">
        <v>0</v>
      </c>
      <c r="AH170" s="760">
        <v>0</v>
      </c>
      <c r="AI170" s="760">
        <v>0</v>
      </c>
      <c r="AJ170" s="760">
        <v>0</v>
      </c>
      <c r="AK170" s="760">
        <v>0</v>
      </c>
      <c r="AL170" s="760">
        <v>0</v>
      </c>
      <c r="AM170" s="760">
        <v>0</v>
      </c>
      <c r="AN170" s="760">
        <v>0</v>
      </c>
      <c r="AO170" s="760">
        <v>0</v>
      </c>
      <c r="AP170" s="762"/>
      <c r="AQ170" s="760"/>
      <c r="AR170" s="760"/>
      <c r="AS170" s="760"/>
      <c r="AT170" s="760"/>
      <c r="AU170" s="760">
        <v>0</v>
      </c>
      <c r="AV170" s="760">
        <v>13143</v>
      </c>
      <c r="AW170" s="760">
        <v>13143</v>
      </c>
      <c r="AX170" s="760">
        <v>13143</v>
      </c>
      <c r="AY170" s="760">
        <v>13143</v>
      </c>
      <c r="AZ170" s="760">
        <v>13143</v>
      </c>
      <c r="BA170" s="760">
        <v>13143</v>
      </c>
      <c r="BB170" s="760">
        <v>13143</v>
      </c>
      <c r="BC170" s="760">
        <v>13143</v>
      </c>
      <c r="BD170" s="760">
        <v>13143</v>
      </c>
      <c r="BE170" s="760">
        <v>13143</v>
      </c>
      <c r="BF170" s="760">
        <v>3245</v>
      </c>
      <c r="BG170" s="760">
        <v>0</v>
      </c>
      <c r="BH170" s="760">
        <v>0</v>
      </c>
      <c r="BI170" s="760">
        <v>0</v>
      </c>
      <c r="BJ170" s="760">
        <v>0</v>
      </c>
      <c r="BK170" s="760">
        <v>0</v>
      </c>
      <c r="BL170" s="760">
        <v>0</v>
      </c>
      <c r="BM170" s="760">
        <v>0</v>
      </c>
      <c r="BN170" s="760">
        <v>0</v>
      </c>
      <c r="BO170" s="760">
        <v>0</v>
      </c>
      <c r="BP170" s="760">
        <v>0</v>
      </c>
      <c r="BQ170" s="760">
        <v>0</v>
      </c>
      <c r="BR170" s="760">
        <v>0</v>
      </c>
      <c r="BS170" s="760">
        <v>0</v>
      </c>
      <c r="BT170" s="760">
        <v>0</v>
      </c>
    </row>
    <row r="171" spans="2:72">
      <c r="B171" s="759" t="s">
        <v>208</v>
      </c>
      <c r="C171" s="760"/>
      <c r="D171" s="760" t="s">
        <v>118</v>
      </c>
      <c r="E171" s="761" t="s">
        <v>684</v>
      </c>
      <c r="F171" s="760"/>
      <c r="G171" s="760"/>
      <c r="H171" s="760">
        <v>2016</v>
      </c>
      <c r="I171" s="760" t="s">
        <v>577</v>
      </c>
      <c r="J171" s="760" t="s">
        <v>590</v>
      </c>
      <c r="K171" s="760"/>
      <c r="L171" s="760"/>
      <c r="M171" s="760"/>
      <c r="N171" s="760"/>
      <c r="O171" s="760"/>
      <c r="P171" s="760">
        <v>0</v>
      </c>
      <c r="Q171" s="760">
        <v>774</v>
      </c>
      <c r="R171" s="760">
        <v>750</v>
      </c>
      <c r="S171" s="760">
        <v>750</v>
      </c>
      <c r="T171" s="760">
        <v>750</v>
      </c>
      <c r="U171" s="760">
        <v>750</v>
      </c>
      <c r="V171" s="760">
        <v>749</v>
      </c>
      <c r="W171" s="760">
        <v>749</v>
      </c>
      <c r="X171" s="760">
        <v>749</v>
      </c>
      <c r="Y171" s="760">
        <v>746</v>
      </c>
      <c r="Z171" s="760">
        <v>746</v>
      </c>
      <c r="AA171" s="760">
        <v>730</v>
      </c>
      <c r="AB171" s="760">
        <v>492</v>
      </c>
      <c r="AC171" s="760">
        <v>97</v>
      </c>
      <c r="AD171" s="760">
        <v>97</v>
      </c>
      <c r="AE171" s="760">
        <v>65</v>
      </c>
      <c r="AF171" s="760">
        <v>33</v>
      </c>
      <c r="AG171" s="760">
        <v>33</v>
      </c>
      <c r="AH171" s="760">
        <v>33</v>
      </c>
      <c r="AI171" s="760">
        <v>33</v>
      </c>
      <c r="AJ171" s="760">
        <v>33</v>
      </c>
      <c r="AK171" s="760">
        <v>0</v>
      </c>
      <c r="AL171" s="760">
        <v>0</v>
      </c>
      <c r="AM171" s="760">
        <v>0</v>
      </c>
      <c r="AN171" s="760">
        <v>0</v>
      </c>
      <c r="AO171" s="760">
        <v>0</v>
      </c>
      <c r="AP171" s="762"/>
      <c r="AQ171" s="760"/>
      <c r="AR171" s="760"/>
      <c r="AS171" s="760"/>
      <c r="AT171" s="760"/>
      <c r="AU171" s="760">
        <v>0</v>
      </c>
      <c r="AV171" s="760">
        <v>4382289</v>
      </c>
      <c r="AW171" s="760">
        <v>4258689</v>
      </c>
      <c r="AX171" s="760">
        <v>4258689</v>
      </c>
      <c r="AY171" s="760">
        <v>4258689</v>
      </c>
      <c r="AZ171" s="760">
        <v>4258689</v>
      </c>
      <c r="BA171" s="760">
        <v>4254220</v>
      </c>
      <c r="BB171" s="760">
        <v>4254220</v>
      </c>
      <c r="BC171" s="760">
        <v>4254220</v>
      </c>
      <c r="BD171" s="760">
        <v>4183399</v>
      </c>
      <c r="BE171" s="760">
        <v>4183399</v>
      </c>
      <c r="BF171" s="760">
        <v>4074840</v>
      </c>
      <c r="BG171" s="760">
        <v>2891075</v>
      </c>
      <c r="BH171" s="760">
        <v>158233</v>
      </c>
      <c r="BI171" s="760">
        <v>158233</v>
      </c>
      <c r="BJ171" s="760">
        <v>98131</v>
      </c>
      <c r="BK171" s="760">
        <v>34706</v>
      </c>
      <c r="BL171" s="760">
        <v>34706</v>
      </c>
      <c r="BM171" s="760">
        <v>34706</v>
      </c>
      <c r="BN171" s="760">
        <v>34706</v>
      </c>
      <c r="BO171" s="760">
        <v>34706</v>
      </c>
      <c r="BP171" s="760">
        <v>0</v>
      </c>
      <c r="BQ171" s="760">
        <v>0</v>
      </c>
      <c r="BR171" s="760">
        <v>0</v>
      </c>
      <c r="BS171" s="760">
        <v>0</v>
      </c>
      <c r="BT171" s="760">
        <v>0</v>
      </c>
    </row>
    <row r="172" spans="2:72">
      <c r="B172" s="759" t="s">
        <v>208</v>
      </c>
      <c r="C172" s="760"/>
      <c r="D172" s="760" t="s">
        <v>120</v>
      </c>
      <c r="E172" s="761" t="s">
        <v>684</v>
      </c>
      <c r="F172" s="760"/>
      <c r="G172" s="760"/>
      <c r="H172" s="760">
        <v>2016</v>
      </c>
      <c r="I172" s="760" t="s">
        <v>577</v>
      </c>
      <c r="J172" s="760" t="s">
        <v>590</v>
      </c>
      <c r="K172" s="760"/>
      <c r="L172" s="760"/>
      <c r="M172" s="760"/>
      <c r="N172" s="760"/>
      <c r="O172" s="760"/>
      <c r="P172" s="760">
        <v>0</v>
      </c>
      <c r="Q172" s="760">
        <v>14</v>
      </c>
      <c r="R172" s="760">
        <v>14</v>
      </c>
      <c r="S172" s="760">
        <v>14</v>
      </c>
      <c r="T172" s="760">
        <v>14</v>
      </c>
      <c r="U172" s="760">
        <v>14</v>
      </c>
      <c r="V172" s="760">
        <v>14</v>
      </c>
      <c r="W172" s="760">
        <v>14</v>
      </c>
      <c r="X172" s="760">
        <v>14</v>
      </c>
      <c r="Y172" s="760">
        <v>14</v>
      </c>
      <c r="Z172" s="760">
        <v>14</v>
      </c>
      <c r="AA172" s="760">
        <v>14</v>
      </c>
      <c r="AB172" s="760">
        <v>14</v>
      </c>
      <c r="AC172" s="760">
        <v>14</v>
      </c>
      <c r="AD172" s="760">
        <v>14</v>
      </c>
      <c r="AE172" s="760">
        <v>14</v>
      </c>
      <c r="AF172" s="760">
        <v>5</v>
      </c>
      <c r="AG172" s="760">
        <v>0</v>
      </c>
      <c r="AH172" s="760">
        <v>0</v>
      </c>
      <c r="AI172" s="760">
        <v>0</v>
      </c>
      <c r="AJ172" s="760">
        <v>0</v>
      </c>
      <c r="AK172" s="760">
        <v>0</v>
      </c>
      <c r="AL172" s="760">
        <v>0</v>
      </c>
      <c r="AM172" s="760">
        <v>0</v>
      </c>
      <c r="AN172" s="760">
        <v>0</v>
      </c>
      <c r="AO172" s="760">
        <v>0</v>
      </c>
      <c r="AP172" s="762"/>
      <c r="AQ172" s="760"/>
      <c r="AR172" s="760"/>
      <c r="AS172" s="760"/>
      <c r="AT172" s="760"/>
      <c r="AU172" s="760">
        <v>0</v>
      </c>
      <c r="AV172" s="760">
        <v>24692</v>
      </c>
      <c r="AW172" s="760">
        <v>24692</v>
      </c>
      <c r="AX172" s="760">
        <v>24692</v>
      </c>
      <c r="AY172" s="760">
        <v>24692</v>
      </c>
      <c r="AZ172" s="760">
        <v>24692</v>
      </c>
      <c r="BA172" s="760">
        <v>24692</v>
      </c>
      <c r="BB172" s="760">
        <v>24692</v>
      </c>
      <c r="BC172" s="760">
        <v>24692</v>
      </c>
      <c r="BD172" s="760">
        <v>24692</v>
      </c>
      <c r="BE172" s="760">
        <v>24692</v>
      </c>
      <c r="BF172" s="760">
        <v>24692</v>
      </c>
      <c r="BG172" s="760">
        <v>24692</v>
      </c>
      <c r="BH172" s="760">
        <v>24692</v>
      </c>
      <c r="BI172" s="760">
        <v>24692</v>
      </c>
      <c r="BJ172" s="760">
        <v>24692</v>
      </c>
      <c r="BK172" s="760">
        <v>8872</v>
      </c>
      <c r="BL172" s="760">
        <v>0</v>
      </c>
      <c r="BM172" s="760">
        <v>0</v>
      </c>
      <c r="BN172" s="760">
        <v>0</v>
      </c>
      <c r="BO172" s="760">
        <v>0</v>
      </c>
      <c r="BP172" s="760">
        <v>0</v>
      </c>
      <c r="BQ172" s="760">
        <v>0</v>
      </c>
      <c r="BR172" s="760">
        <v>0</v>
      </c>
      <c r="BS172" s="760">
        <v>0</v>
      </c>
      <c r="BT172" s="760">
        <v>0</v>
      </c>
    </row>
    <row r="173" spans="2:72">
      <c r="B173" s="759" t="s">
        <v>208</v>
      </c>
      <c r="C173" s="760"/>
      <c r="D173" s="760" t="s">
        <v>701</v>
      </c>
      <c r="E173" s="761" t="s">
        <v>684</v>
      </c>
      <c r="F173" s="760"/>
      <c r="G173" s="760"/>
      <c r="H173" s="760">
        <v>2016</v>
      </c>
      <c r="I173" s="760" t="s">
        <v>577</v>
      </c>
      <c r="J173" s="760" t="s">
        <v>590</v>
      </c>
      <c r="K173" s="760"/>
      <c r="L173" s="760"/>
      <c r="M173" s="760"/>
      <c r="N173" s="760"/>
      <c r="O173" s="760"/>
      <c r="P173" s="760">
        <v>0</v>
      </c>
      <c r="Q173" s="760">
        <v>0</v>
      </c>
      <c r="R173" s="760">
        <v>0</v>
      </c>
      <c r="S173" s="760">
        <v>0</v>
      </c>
      <c r="T173" s="760">
        <v>0</v>
      </c>
      <c r="U173" s="760">
        <v>0</v>
      </c>
      <c r="V173" s="760">
        <v>0</v>
      </c>
      <c r="W173" s="760">
        <v>0</v>
      </c>
      <c r="X173" s="760">
        <v>0</v>
      </c>
      <c r="Y173" s="760">
        <v>0</v>
      </c>
      <c r="Z173" s="760">
        <v>0</v>
      </c>
      <c r="AA173" s="760">
        <v>0</v>
      </c>
      <c r="AB173" s="760">
        <v>0</v>
      </c>
      <c r="AC173" s="760">
        <v>0</v>
      </c>
      <c r="AD173" s="760">
        <v>0</v>
      </c>
      <c r="AE173" s="760">
        <v>0</v>
      </c>
      <c r="AF173" s="760">
        <v>0</v>
      </c>
      <c r="AG173" s="760">
        <v>0</v>
      </c>
      <c r="AH173" s="760">
        <v>0</v>
      </c>
      <c r="AI173" s="760">
        <v>0</v>
      </c>
      <c r="AJ173" s="760">
        <v>0</v>
      </c>
      <c r="AK173" s="760">
        <v>0</v>
      </c>
      <c r="AL173" s="760">
        <v>0</v>
      </c>
      <c r="AM173" s="760">
        <v>0</v>
      </c>
      <c r="AN173" s="760">
        <v>0</v>
      </c>
      <c r="AO173" s="760">
        <v>0</v>
      </c>
      <c r="AP173" s="762"/>
      <c r="AQ173" s="760"/>
      <c r="AR173" s="760"/>
      <c r="AS173" s="760"/>
      <c r="AT173" s="760"/>
      <c r="AU173" s="760">
        <v>0</v>
      </c>
      <c r="AV173" s="760">
        <v>174</v>
      </c>
      <c r="AW173" s="760">
        <v>174</v>
      </c>
      <c r="AX173" s="760">
        <v>174</v>
      </c>
      <c r="AY173" s="760">
        <v>174</v>
      </c>
      <c r="AZ173" s="760">
        <v>174</v>
      </c>
      <c r="BA173" s="760">
        <v>174</v>
      </c>
      <c r="BB173" s="760">
        <v>174</v>
      </c>
      <c r="BC173" s="760">
        <v>174</v>
      </c>
      <c r="BD173" s="760">
        <v>174</v>
      </c>
      <c r="BE173" s="760">
        <v>174</v>
      </c>
      <c r="BF173" s="760">
        <v>0</v>
      </c>
      <c r="BG173" s="760">
        <v>0</v>
      </c>
      <c r="BH173" s="760">
        <v>0</v>
      </c>
      <c r="BI173" s="760">
        <v>0</v>
      </c>
      <c r="BJ173" s="760">
        <v>0</v>
      </c>
      <c r="BK173" s="760">
        <v>0</v>
      </c>
      <c r="BL173" s="760">
        <v>0</v>
      </c>
      <c r="BM173" s="760">
        <v>0</v>
      </c>
      <c r="BN173" s="760">
        <v>0</v>
      </c>
      <c r="BO173" s="760">
        <v>0</v>
      </c>
      <c r="BP173" s="760">
        <v>0</v>
      </c>
      <c r="BQ173" s="760">
        <v>0</v>
      </c>
      <c r="BR173" s="760">
        <v>0</v>
      </c>
      <c r="BS173" s="760">
        <v>0</v>
      </c>
      <c r="BT173" s="760">
        <v>0</v>
      </c>
    </row>
    <row r="174" spans="2:72">
      <c r="B174" s="759" t="s">
        <v>208</v>
      </c>
      <c r="C174" s="760"/>
      <c r="D174" s="760" t="s">
        <v>702</v>
      </c>
      <c r="E174" s="761" t="s">
        <v>684</v>
      </c>
      <c r="F174" s="760"/>
      <c r="G174" s="760"/>
      <c r="H174" s="760">
        <v>2016</v>
      </c>
      <c r="I174" s="760" t="s">
        <v>577</v>
      </c>
      <c r="J174" s="760" t="s">
        <v>590</v>
      </c>
      <c r="K174" s="760"/>
      <c r="L174" s="760"/>
      <c r="M174" s="760"/>
      <c r="N174" s="760"/>
      <c r="O174" s="760"/>
      <c r="P174" s="760">
        <v>0</v>
      </c>
      <c r="Q174" s="760">
        <v>0</v>
      </c>
      <c r="R174" s="760">
        <v>0</v>
      </c>
      <c r="S174" s="760">
        <v>0</v>
      </c>
      <c r="T174" s="760">
        <v>0</v>
      </c>
      <c r="U174" s="760">
        <v>0</v>
      </c>
      <c r="V174" s="760">
        <v>0</v>
      </c>
      <c r="W174" s="760">
        <v>0</v>
      </c>
      <c r="X174" s="760">
        <v>0</v>
      </c>
      <c r="Y174" s="760">
        <v>0</v>
      </c>
      <c r="Z174" s="760">
        <v>0</v>
      </c>
      <c r="AA174" s="760">
        <v>0</v>
      </c>
      <c r="AB174" s="760">
        <v>0</v>
      </c>
      <c r="AC174" s="760">
        <v>0</v>
      </c>
      <c r="AD174" s="760">
        <v>0</v>
      </c>
      <c r="AE174" s="760">
        <v>0</v>
      </c>
      <c r="AF174" s="760">
        <v>0</v>
      </c>
      <c r="AG174" s="760">
        <v>0</v>
      </c>
      <c r="AH174" s="760">
        <v>0</v>
      </c>
      <c r="AI174" s="760">
        <v>0</v>
      </c>
      <c r="AJ174" s="760">
        <v>0</v>
      </c>
      <c r="AK174" s="760">
        <v>0</v>
      </c>
      <c r="AL174" s="760">
        <v>0</v>
      </c>
      <c r="AM174" s="760">
        <v>0</v>
      </c>
      <c r="AN174" s="760">
        <v>0</v>
      </c>
      <c r="AO174" s="760">
        <v>0</v>
      </c>
      <c r="AP174" s="762"/>
      <c r="AQ174" s="760"/>
      <c r="AR174" s="760"/>
      <c r="AS174" s="760"/>
      <c r="AT174" s="760"/>
      <c r="AU174" s="760">
        <v>0</v>
      </c>
      <c r="AV174" s="760">
        <v>820</v>
      </c>
      <c r="AW174" s="760">
        <v>820</v>
      </c>
      <c r="AX174" s="760">
        <v>820</v>
      </c>
      <c r="AY174" s="760">
        <v>820</v>
      </c>
      <c r="AZ174" s="760">
        <v>820</v>
      </c>
      <c r="BA174" s="760">
        <v>820</v>
      </c>
      <c r="BB174" s="760">
        <v>820</v>
      </c>
      <c r="BC174" s="760">
        <v>820</v>
      </c>
      <c r="BD174" s="760">
        <v>820</v>
      </c>
      <c r="BE174" s="760">
        <v>820</v>
      </c>
      <c r="BF174" s="760">
        <v>820</v>
      </c>
      <c r="BG174" s="760">
        <v>820</v>
      </c>
      <c r="BH174" s="760">
        <v>820</v>
      </c>
      <c r="BI174" s="760">
        <v>820</v>
      </c>
      <c r="BJ174" s="760">
        <v>592</v>
      </c>
      <c r="BK174" s="760">
        <v>592</v>
      </c>
      <c r="BL174" s="760">
        <v>592</v>
      </c>
      <c r="BM174" s="760">
        <v>592</v>
      </c>
      <c r="BN174" s="760">
        <v>0</v>
      </c>
      <c r="BO174" s="760">
        <v>0</v>
      </c>
      <c r="BP174" s="760">
        <v>0</v>
      </c>
      <c r="BQ174" s="760">
        <v>0</v>
      </c>
      <c r="BR174" s="760">
        <v>0</v>
      </c>
      <c r="BS174" s="760">
        <v>0</v>
      </c>
      <c r="BT174" s="760">
        <v>0</v>
      </c>
    </row>
    <row r="175" spans="2:72">
      <c r="B175" s="759" t="s">
        <v>208</v>
      </c>
      <c r="C175" s="760"/>
      <c r="D175" s="760" t="s">
        <v>113</v>
      </c>
      <c r="E175" s="761" t="s">
        <v>684</v>
      </c>
      <c r="F175" s="760"/>
      <c r="G175" s="760"/>
      <c r="H175" s="760">
        <v>2016</v>
      </c>
      <c r="I175" s="760" t="s">
        <v>578</v>
      </c>
      <c r="J175" s="760" t="s">
        <v>583</v>
      </c>
      <c r="K175" s="760"/>
      <c r="L175" s="760"/>
      <c r="M175" s="760"/>
      <c r="N175" s="760"/>
      <c r="O175" s="760"/>
      <c r="P175" s="760">
        <v>0</v>
      </c>
      <c r="Q175" s="760">
        <v>33</v>
      </c>
      <c r="R175" s="760">
        <v>33</v>
      </c>
      <c r="S175" s="760">
        <v>33</v>
      </c>
      <c r="T175" s="760">
        <v>33</v>
      </c>
      <c r="U175" s="760">
        <v>33</v>
      </c>
      <c r="V175" s="760">
        <v>33</v>
      </c>
      <c r="W175" s="760">
        <v>33</v>
      </c>
      <c r="X175" s="760">
        <v>33</v>
      </c>
      <c r="Y175" s="760">
        <v>33</v>
      </c>
      <c r="Z175" s="760">
        <v>33</v>
      </c>
      <c r="AA175" s="760">
        <v>33</v>
      </c>
      <c r="AB175" s="760">
        <v>33</v>
      </c>
      <c r="AC175" s="760">
        <v>33</v>
      </c>
      <c r="AD175" s="760">
        <v>33</v>
      </c>
      <c r="AE175" s="760">
        <v>29</v>
      </c>
      <c r="AF175" s="760">
        <v>29</v>
      </c>
      <c r="AG175" s="760">
        <v>12</v>
      </c>
      <c r="AH175" s="760">
        <v>0</v>
      </c>
      <c r="AI175" s="760">
        <v>0</v>
      </c>
      <c r="AJ175" s="760">
        <v>0</v>
      </c>
      <c r="AK175" s="760">
        <v>0</v>
      </c>
      <c r="AL175" s="760">
        <v>0</v>
      </c>
      <c r="AM175" s="760">
        <v>0</v>
      </c>
      <c r="AN175" s="760">
        <v>0</v>
      </c>
      <c r="AO175" s="760">
        <v>0</v>
      </c>
      <c r="AP175" s="762"/>
      <c r="AQ175" s="760"/>
      <c r="AR175" s="760"/>
      <c r="AS175" s="760"/>
      <c r="AT175" s="760"/>
      <c r="AU175" s="760">
        <v>0</v>
      </c>
      <c r="AV175" s="760">
        <v>514682</v>
      </c>
      <c r="AW175" s="760">
        <v>514682</v>
      </c>
      <c r="AX175" s="760">
        <v>514682</v>
      </c>
      <c r="AY175" s="760">
        <v>514682</v>
      </c>
      <c r="AZ175" s="760">
        <v>514682</v>
      </c>
      <c r="BA175" s="760">
        <v>514682</v>
      </c>
      <c r="BB175" s="760">
        <v>514682</v>
      </c>
      <c r="BC175" s="760">
        <v>514641</v>
      </c>
      <c r="BD175" s="760">
        <v>514641</v>
      </c>
      <c r="BE175" s="760">
        <v>515382</v>
      </c>
      <c r="BF175" s="760">
        <v>515664</v>
      </c>
      <c r="BG175" s="760">
        <v>516137</v>
      </c>
      <c r="BH175" s="760">
        <v>516137</v>
      </c>
      <c r="BI175" s="760">
        <v>514811</v>
      </c>
      <c r="BJ175" s="760">
        <v>447849</v>
      </c>
      <c r="BK175" s="760">
        <v>447849</v>
      </c>
      <c r="BL175" s="760">
        <v>192777</v>
      </c>
      <c r="BM175" s="760">
        <v>0</v>
      </c>
      <c r="BN175" s="760">
        <v>0</v>
      </c>
      <c r="BO175" s="760">
        <v>0</v>
      </c>
      <c r="BP175" s="760">
        <v>0</v>
      </c>
      <c r="BQ175" s="760">
        <v>0</v>
      </c>
      <c r="BR175" s="760">
        <v>0</v>
      </c>
      <c r="BS175" s="760">
        <v>0</v>
      </c>
      <c r="BT175" s="760">
        <v>0</v>
      </c>
    </row>
    <row r="176" spans="2:72">
      <c r="B176" s="759" t="s">
        <v>208</v>
      </c>
      <c r="C176" s="760"/>
      <c r="D176" s="760" t="s">
        <v>769</v>
      </c>
      <c r="E176" s="761" t="s">
        <v>684</v>
      </c>
      <c r="F176" s="760"/>
      <c r="G176" s="760"/>
      <c r="H176" s="760">
        <v>2016</v>
      </c>
      <c r="I176" s="760" t="s">
        <v>578</v>
      </c>
      <c r="J176" s="760" t="s">
        <v>583</v>
      </c>
      <c r="K176" s="760"/>
      <c r="L176" s="760"/>
      <c r="M176" s="760"/>
      <c r="N176" s="760"/>
      <c r="O176" s="760"/>
      <c r="P176" s="760">
        <v>0</v>
      </c>
      <c r="Q176" s="760">
        <v>3</v>
      </c>
      <c r="R176" s="760">
        <v>3</v>
      </c>
      <c r="S176" s="760">
        <v>3</v>
      </c>
      <c r="T176" s="760">
        <v>3</v>
      </c>
      <c r="U176" s="760">
        <v>3</v>
      </c>
      <c r="V176" s="760">
        <v>3</v>
      </c>
      <c r="W176" s="760">
        <v>3</v>
      </c>
      <c r="X176" s="760">
        <v>3</v>
      </c>
      <c r="Y176" s="760">
        <v>3</v>
      </c>
      <c r="Z176" s="760">
        <v>3</v>
      </c>
      <c r="AA176" s="760">
        <v>3</v>
      </c>
      <c r="AB176" s="760">
        <v>3</v>
      </c>
      <c r="AC176" s="760">
        <v>3</v>
      </c>
      <c r="AD176" s="760">
        <v>3</v>
      </c>
      <c r="AE176" s="760">
        <v>3</v>
      </c>
      <c r="AF176" s="760">
        <v>3</v>
      </c>
      <c r="AG176" s="760">
        <v>3</v>
      </c>
      <c r="AH176" s="760">
        <v>3</v>
      </c>
      <c r="AI176" s="760">
        <v>3</v>
      </c>
      <c r="AJ176" s="760">
        <v>0</v>
      </c>
      <c r="AK176" s="760">
        <v>0</v>
      </c>
      <c r="AL176" s="760">
        <v>0</v>
      </c>
      <c r="AM176" s="760">
        <v>0</v>
      </c>
      <c r="AN176" s="760">
        <v>0</v>
      </c>
      <c r="AO176" s="760">
        <v>0</v>
      </c>
      <c r="AP176" s="762"/>
      <c r="AQ176" s="760"/>
      <c r="AR176" s="760"/>
      <c r="AS176" s="760"/>
      <c r="AT176" s="760"/>
      <c r="AU176" s="760">
        <v>0</v>
      </c>
      <c r="AV176" s="760">
        <v>9727</v>
      </c>
      <c r="AW176" s="760">
        <v>9727</v>
      </c>
      <c r="AX176" s="760">
        <v>9727</v>
      </c>
      <c r="AY176" s="760">
        <v>9727</v>
      </c>
      <c r="AZ176" s="760">
        <v>9727</v>
      </c>
      <c r="BA176" s="760">
        <v>9727</v>
      </c>
      <c r="BB176" s="760">
        <v>9727</v>
      </c>
      <c r="BC176" s="760">
        <v>9727</v>
      </c>
      <c r="BD176" s="760">
        <v>9727</v>
      </c>
      <c r="BE176" s="760">
        <v>9727</v>
      </c>
      <c r="BF176" s="760">
        <v>9727</v>
      </c>
      <c r="BG176" s="760">
        <v>9727</v>
      </c>
      <c r="BH176" s="760">
        <v>9727</v>
      </c>
      <c r="BI176" s="760">
        <v>9727</v>
      </c>
      <c r="BJ176" s="760">
        <v>9727</v>
      </c>
      <c r="BK176" s="760">
        <v>9727</v>
      </c>
      <c r="BL176" s="760">
        <v>9727</v>
      </c>
      <c r="BM176" s="760">
        <v>9727</v>
      </c>
      <c r="BN176" s="760">
        <v>9568</v>
      </c>
      <c r="BO176" s="760">
        <v>0</v>
      </c>
      <c r="BP176" s="760">
        <v>0</v>
      </c>
      <c r="BQ176" s="760">
        <v>0</v>
      </c>
      <c r="BR176" s="760">
        <v>0</v>
      </c>
      <c r="BS176" s="760">
        <v>0</v>
      </c>
      <c r="BT176" s="760">
        <v>0</v>
      </c>
    </row>
    <row r="177" spans="2:72">
      <c r="B177" s="759" t="s">
        <v>208</v>
      </c>
      <c r="C177" s="760"/>
      <c r="D177" s="760" t="s">
        <v>117</v>
      </c>
      <c r="E177" s="761" t="s">
        <v>684</v>
      </c>
      <c r="F177" s="760"/>
      <c r="G177" s="760"/>
      <c r="H177" s="760">
        <v>2016</v>
      </c>
      <c r="I177" s="760" t="s">
        <v>578</v>
      </c>
      <c r="J177" s="760" t="s">
        <v>583</v>
      </c>
      <c r="K177" s="760"/>
      <c r="L177" s="760"/>
      <c r="M177" s="760"/>
      <c r="N177" s="760"/>
      <c r="O177" s="760"/>
      <c r="P177" s="760">
        <v>0</v>
      </c>
      <c r="Q177" s="760">
        <v>2</v>
      </c>
      <c r="R177" s="760">
        <v>2</v>
      </c>
      <c r="S177" s="760">
        <v>2</v>
      </c>
      <c r="T177" s="760">
        <v>2</v>
      </c>
      <c r="U177" s="760">
        <v>2</v>
      </c>
      <c r="V177" s="760">
        <v>2</v>
      </c>
      <c r="W177" s="760">
        <v>2</v>
      </c>
      <c r="X177" s="760">
        <v>2</v>
      </c>
      <c r="Y177" s="760">
        <v>2</v>
      </c>
      <c r="Z177" s="760">
        <v>2</v>
      </c>
      <c r="AA177" s="760">
        <v>0</v>
      </c>
      <c r="AB177" s="760">
        <v>0</v>
      </c>
      <c r="AC177" s="760">
        <v>0</v>
      </c>
      <c r="AD177" s="760">
        <v>0</v>
      </c>
      <c r="AE177" s="760">
        <v>0</v>
      </c>
      <c r="AF177" s="760">
        <v>0</v>
      </c>
      <c r="AG177" s="760">
        <v>0</v>
      </c>
      <c r="AH177" s="760">
        <v>0</v>
      </c>
      <c r="AI177" s="760">
        <v>0</v>
      </c>
      <c r="AJ177" s="760">
        <v>0</v>
      </c>
      <c r="AK177" s="760">
        <v>0</v>
      </c>
      <c r="AL177" s="760">
        <v>0</v>
      </c>
      <c r="AM177" s="760">
        <v>0</v>
      </c>
      <c r="AN177" s="760">
        <v>0</v>
      </c>
      <c r="AO177" s="760">
        <v>0</v>
      </c>
      <c r="AP177" s="762"/>
      <c r="AQ177" s="760"/>
      <c r="AR177" s="760"/>
      <c r="AS177" s="760"/>
      <c r="AT177" s="760"/>
      <c r="AU177" s="760">
        <v>0</v>
      </c>
      <c r="AV177" s="760">
        <v>13143</v>
      </c>
      <c r="AW177" s="760">
        <v>13143</v>
      </c>
      <c r="AX177" s="760">
        <v>13143</v>
      </c>
      <c r="AY177" s="760">
        <v>13143</v>
      </c>
      <c r="AZ177" s="760">
        <v>13143</v>
      </c>
      <c r="BA177" s="760">
        <v>13143</v>
      </c>
      <c r="BB177" s="760">
        <v>13143</v>
      </c>
      <c r="BC177" s="760">
        <v>13143</v>
      </c>
      <c r="BD177" s="760">
        <v>13143</v>
      </c>
      <c r="BE177" s="760">
        <v>13143</v>
      </c>
      <c r="BF177" s="760">
        <v>3245</v>
      </c>
      <c r="BG177" s="760">
        <v>0</v>
      </c>
      <c r="BH177" s="760">
        <v>0</v>
      </c>
      <c r="BI177" s="760">
        <v>0</v>
      </c>
      <c r="BJ177" s="760">
        <v>0</v>
      </c>
      <c r="BK177" s="760">
        <v>0</v>
      </c>
      <c r="BL177" s="760">
        <v>0</v>
      </c>
      <c r="BM177" s="760">
        <v>0</v>
      </c>
      <c r="BN177" s="760">
        <v>0</v>
      </c>
      <c r="BO177" s="760">
        <v>0</v>
      </c>
      <c r="BP177" s="760">
        <v>0</v>
      </c>
      <c r="BQ177" s="760">
        <v>0</v>
      </c>
      <c r="BR177" s="760">
        <v>0</v>
      </c>
      <c r="BS177" s="760">
        <v>0</v>
      </c>
      <c r="BT177" s="760">
        <v>0</v>
      </c>
    </row>
    <row r="178" spans="2:72">
      <c r="B178" s="759" t="s">
        <v>208</v>
      </c>
      <c r="C178" s="760"/>
      <c r="D178" s="760" t="s">
        <v>118</v>
      </c>
      <c r="E178" s="761" t="s">
        <v>684</v>
      </c>
      <c r="F178" s="760"/>
      <c r="G178" s="760"/>
      <c r="H178" s="760">
        <v>2016</v>
      </c>
      <c r="I178" s="760" t="s">
        <v>578</v>
      </c>
      <c r="J178" s="760" t="s">
        <v>583</v>
      </c>
      <c r="K178" s="760"/>
      <c r="L178" s="760"/>
      <c r="M178" s="760"/>
      <c r="N178" s="760"/>
      <c r="O178" s="760"/>
      <c r="P178" s="760">
        <v>0</v>
      </c>
      <c r="Q178" s="760">
        <v>826</v>
      </c>
      <c r="R178" s="760">
        <v>851</v>
      </c>
      <c r="S178" s="760">
        <v>985</v>
      </c>
      <c r="T178" s="760">
        <v>985</v>
      </c>
      <c r="U178" s="760">
        <v>985</v>
      </c>
      <c r="V178" s="760">
        <v>985</v>
      </c>
      <c r="W178" s="760">
        <v>985</v>
      </c>
      <c r="X178" s="760">
        <v>985</v>
      </c>
      <c r="Y178" s="760">
        <v>985</v>
      </c>
      <c r="Z178" s="760">
        <v>985</v>
      </c>
      <c r="AA178" s="760">
        <v>976</v>
      </c>
      <c r="AB178" s="760">
        <v>249</v>
      </c>
      <c r="AC178" s="760">
        <v>85</v>
      </c>
      <c r="AD178" s="760">
        <v>85</v>
      </c>
      <c r="AE178" s="760">
        <v>26</v>
      </c>
      <c r="AF178" s="760">
        <v>12</v>
      </c>
      <c r="AG178" s="760">
        <v>12</v>
      </c>
      <c r="AH178" s="760">
        <v>12</v>
      </c>
      <c r="AI178" s="760">
        <v>12</v>
      </c>
      <c r="AJ178" s="760">
        <v>12</v>
      </c>
      <c r="AK178" s="760">
        <v>0</v>
      </c>
      <c r="AL178" s="760">
        <v>0</v>
      </c>
      <c r="AM178" s="760">
        <v>0</v>
      </c>
      <c r="AN178" s="760">
        <v>0</v>
      </c>
      <c r="AO178" s="760">
        <v>0</v>
      </c>
      <c r="AP178" s="762"/>
      <c r="AQ178" s="760"/>
      <c r="AR178" s="760"/>
      <c r="AS178" s="760"/>
      <c r="AT178" s="760"/>
      <c r="AU178" s="760">
        <v>0</v>
      </c>
      <c r="AV178" s="760">
        <v>4132808</v>
      </c>
      <c r="AW178" s="760">
        <v>4256408</v>
      </c>
      <c r="AX178" s="760">
        <v>4589075</v>
      </c>
      <c r="AY178" s="760">
        <v>4589075</v>
      </c>
      <c r="AZ178" s="760">
        <v>4589075</v>
      </c>
      <c r="BA178" s="760">
        <v>4587029</v>
      </c>
      <c r="BB178" s="760">
        <v>4587029</v>
      </c>
      <c r="BC178" s="760">
        <v>4587029</v>
      </c>
      <c r="BD178" s="760">
        <v>4586583</v>
      </c>
      <c r="BE178" s="760">
        <v>4586583</v>
      </c>
      <c r="BF178" s="760">
        <v>4505705</v>
      </c>
      <c r="BG178" s="760">
        <v>2363151</v>
      </c>
      <c r="BH178" s="760">
        <v>697623</v>
      </c>
      <c r="BI178" s="760">
        <v>697623</v>
      </c>
      <c r="BJ178" s="760">
        <v>77256</v>
      </c>
      <c r="BK178" s="760">
        <v>10248</v>
      </c>
      <c r="BL178" s="760">
        <v>10248</v>
      </c>
      <c r="BM178" s="760">
        <v>10248</v>
      </c>
      <c r="BN178" s="760">
        <v>10248</v>
      </c>
      <c r="BO178" s="760">
        <v>10248</v>
      </c>
      <c r="BP178" s="760">
        <v>0</v>
      </c>
      <c r="BQ178" s="760">
        <v>0</v>
      </c>
      <c r="BR178" s="760">
        <v>0</v>
      </c>
      <c r="BS178" s="760">
        <v>0</v>
      </c>
      <c r="BT178" s="760">
        <v>0</v>
      </c>
    </row>
    <row r="179" spans="2:72">
      <c r="B179" s="759" t="s">
        <v>208</v>
      </c>
      <c r="C179" s="760"/>
      <c r="D179" s="760" t="s">
        <v>120</v>
      </c>
      <c r="E179" s="761" t="s">
        <v>684</v>
      </c>
      <c r="F179" s="760"/>
      <c r="G179" s="760"/>
      <c r="H179" s="760">
        <v>2016</v>
      </c>
      <c r="I179" s="760" t="s">
        <v>578</v>
      </c>
      <c r="J179" s="760" t="s">
        <v>583</v>
      </c>
      <c r="K179" s="760"/>
      <c r="L179" s="760"/>
      <c r="M179" s="760"/>
      <c r="N179" s="760"/>
      <c r="O179" s="760"/>
      <c r="P179" s="760">
        <v>0</v>
      </c>
      <c r="Q179" s="760">
        <v>61</v>
      </c>
      <c r="R179" s="760">
        <v>61</v>
      </c>
      <c r="S179" s="760">
        <v>61</v>
      </c>
      <c r="T179" s="760">
        <v>61</v>
      </c>
      <c r="U179" s="760">
        <v>61</v>
      </c>
      <c r="V179" s="760">
        <v>61</v>
      </c>
      <c r="W179" s="760">
        <v>61</v>
      </c>
      <c r="X179" s="760">
        <v>61</v>
      </c>
      <c r="Y179" s="760">
        <v>61</v>
      </c>
      <c r="Z179" s="760">
        <v>61</v>
      </c>
      <c r="AA179" s="760">
        <v>61</v>
      </c>
      <c r="AB179" s="760">
        <v>61</v>
      </c>
      <c r="AC179" s="760">
        <v>61</v>
      </c>
      <c r="AD179" s="760">
        <v>61</v>
      </c>
      <c r="AE179" s="760">
        <v>61</v>
      </c>
      <c r="AF179" s="760">
        <v>61</v>
      </c>
      <c r="AG179" s="760">
        <v>61</v>
      </c>
      <c r="AH179" s="760">
        <v>61</v>
      </c>
      <c r="AI179" s="760">
        <v>61</v>
      </c>
      <c r="AJ179" s="760">
        <v>61</v>
      </c>
      <c r="AK179" s="760">
        <v>61</v>
      </c>
      <c r="AL179" s="760">
        <v>61</v>
      </c>
      <c r="AM179" s="760">
        <v>61</v>
      </c>
      <c r="AN179" s="760">
        <v>61</v>
      </c>
      <c r="AO179" s="760">
        <v>61</v>
      </c>
      <c r="AP179" s="762"/>
      <c r="AQ179" s="760"/>
      <c r="AR179" s="760"/>
      <c r="AS179" s="760"/>
      <c r="AT179" s="760"/>
      <c r="AU179" s="760">
        <v>0</v>
      </c>
      <c r="AV179" s="760">
        <v>247814</v>
      </c>
      <c r="AW179" s="760">
        <v>247814</v>
      </c>
      <c r="AX179" s="760">
        <v>247814</v>
      </c>
      <c r="AY179" s="760">
        <v>247814</v>
      </c>
      <c r="AZ179" s="760">
        <v>247814</v>
      </c>
      <c r="BA179" s="760">
        <v>247814</v>
      </c>
      <c r="BB179" s="760">
        <v>247814</v>
      </c>
      <c r="BC179" s="760">
        <v>247814</v>
      </c>
      <c r="BD179" s="760">
        <v>247814</v>
      </c>
      <c r="BE179" s="760">
        <v>247814</v>
      </c>
      <c r="BF179" s="760">
        <v>247814</v>
      </c>
      <c r="BG179" s="760">
        <v>247814</v>
      </c>
      <c r="BH179" s="760">
        <v>247814</v>
      </c>
      <c r="BI179" s="760">
        <v>247814</v>
      </c>
      <c r="BJ179" s="760">
        <v>247814</v>
      </c>
      <c r="BK179" s="760">
        <v>246874</v>
      </c>
      <c r="BL179" s="760">
        <v>246347</v>
      </c>
      <c r="BM179" s="760">
        <v>246347</v>
      </c>
      <c r="BN179" s="760">
        <v>246347</v>
      </c>
      <c r="BO179" s="760">
        <v>246347</v>
      </c>
      <c r="BP179" s="760">
        <v>246347</v>
      </c>
      <c r="BQ179" s="760">
        <v>246347</v>
      </c>
      <c r="BR179" s="760">
        <v>246347</v>
      </c>
      <c r="BS179" s="760">
        <v>246347</v>
      </c>
      <c r="BT179" s="760">
        <v>246347</v>
      </c>
    </row>
    <row r="180" spans="2:72">
      <c r="B180" s="759" t="s">
        <v>208</v>
      </c>
      <c r="C180" s="760"/>
      <c r="D180" s="760" t="s">
        <v>122</v>
      </c>
      <c r="E180" s="761" t="s">
        <v>684</v>
      </c>
      <c r="F180" s="760"/>
      <c r="G180" s="760"/>
      <c r="H180" s="760">
        <v>2016</v>
      </c>
      <c r="I180" s="760" t="s">
        <v>578</v>
      </c>
      <c r="J180" s="760" t="s">
        <v>583</v>
      </c>
      <c r="K180" s="760"/>
      <c r="L180" s="760"/>
      <c r="M180" s="760"/>
      <c r="N180" s="760"/>
      <c r="O180" s="760"/>
      <c r="P180" s="760">
        <v>0</v>
      </c>
      <c r="Q180" s="760">
        <v>384</v>
      </c>
      <c r="R180" s="760">
        <v>384</v>
      </c>
      <c r="S180" s="760">
        <v>384</v>
      </c>
      <c r="T180" s="760">
        <v>384</v>
      </c>
      <c r="U180" s="760">
        <v>384</v>
      </c>
      <c r="V180" s="760">
        <v>384</v>
      </c>
      <c r="W180" s="760">
        <v>384</v>
      </c>
      <c r="X180" s="760">
        <v>384</v>
      </c>
      <c r="Y180" s="760">
        <v>384</v>
      </c>
      <c r="Z180" s="760">
        <v>384</v>
      </c>
      <c r="AA180" s="760">
        <v>384</v>
      </c>
      <c r="AB180" s="760">
        <v>384</v>
      </c>
      <c r="AC180" s="760">
        <v>384</v>
      </c>
      <c r="AD180" s="760">
        <v>384</v>
      </c>
      <c r="AE180" s="760">
        <v>384</v>
      </c>
      <c r="AF180" s="760">
        <v>384</v>
      </c>
      <c r="AG180" s="760">
        <v>384</v>
      </c>
      <c r="AH180" s="760">
        <v>384</v>
      </c>
      <c r="AI180" s="760">
        <v>384</v>
      </c>
      <c r="AJ180" s="760">
        <v>384</v>
      </c>
      <c r="AK180" s="760">
        <v>0</v>
      </c>
      <c r="AL180" s="760">
        <v>0</v>
      </c>
      <c r="AM180" s="760">
        <v>0</v>
      </c>
      <c r="AN180" s="760">
        <v>0</v>
      </c>
      <c r="AO180" s="760">
        <v>0</v>
      </c>
      <c r="AP180" s="762"/>
      <c r="AQ180" s="760"/>
      <c r="AR180" s="760"/>
      <c r="AS180" s="760"/>
      <c r="AT180" s="760"/>
      <c r="AU180" s="760">
        <v>0</v>
      </c>
      <c r="AV180" s="760">
        <v>2903805</v>
      </c>
      <c r="AW180" s="760">
        <v>2903805</v>
      </c>
      <c r="AX180" s="760">
        <v>2903805</v>
      </c>
      <c r="AY180" s="760">
        <v>2903805</v>
      </c>
      <c r="AZ180" s="760">
        <v>2903805</v>
      </c>
      <c r="BA180" s="760">
        <v>2903805</v>
      </c>
      <c r="BB180" s="760">
        <v>2903805</v>
      </c>
      <c r="BC180" s="760">
        <v>2903805</v>
      </c>
      <c r="BD180" s="760">
        <v>2903805</v>
      </c>
      <c r="BE180" s="760">
        <v>2903805</v>
      </c>
      <c r="BF180" s="760">
        <v>2903805</v>
      </c>
      <c r="BG180" s="760">
        <v>2903805</v>
      </c>
      <c r="BH180" s="760">
        <v>2903805</v>
      </c>
      <c r="BI180" s="760">
        <v>2903805</v>
      </c>
      <c r="BJ180" s="760">
        <v>2903805</v>
      </c>
      <c r="BK180" s="760">
        <v>2903805</v>
      </c>
      <c r="BL180" s="760">
        <v>2903805</v>
      </c>
      <c r="BM180" s="760">
        <v>2903805</v>
      </c>
      <c r="BN180" s="760">
        <v>2903805</v>
      </c>
      <c r="BO180" s="760">
        <v>2903805</v>
      </c>
      <c r="BP180" s="760">
        <v>0</v>
      </c>
      <c r="BQ180" s="760">
        <v>0</v>
      </c>
      <c r="BR180" s="760">
        <v>0</v>
      </c>
      <c r="BS180" s="760">
        <v>0</v>
      </c>
      <c r="BT180" s="760">
        <v>0</v>
      </c>
    </row>
    <row r="181" spans="2:72">
      <c r="B181" s="759" t="s">
        <v>208</v>
      </c>
      <c r="C181" s="760"/>
      <c r="D181" s="760" t="s">
        <v>124</v>
      </c>
      <c r="E181" s="761" t="s">
        <v>684</v>
      </c>
      <c r="F181" s="760"/>
      <c r="G181" s="760"/>
      <c r="H181" s="760">
        <v>2016</v>
      </c>
      <c r="I181" s="760" t="s">
        <v>578</v>
      </c>
      <c r="J181" s="760" t="s">
        <v>583</v>
      </c>
      <c r="K181" s="760"/>
      <c r="L181" s="760"/>
      <c r="M181" s="760"/>
      <c r="N181" s="760"/>
      <c r="O181" s="760"/>
      <c r="P181" s="760">
        <v>0</v>
      </c>
      <c r="Q181" s="760">
        <v>0</v>
      </c>
      <c r="R181" s="760">
        <v>0</v>
      </c>
      <c r="S181" s="760">
        <v>0</v>
      </c>
      <c r="T181" s="760">
        <v>0</v>
      </c>
      <c r="U181" s="760">
        <v>0</v>
      </c>
      <c r="V181" s="760">
        <v>0</v>
      </c>
      <c r="W181" s="760">
        <v>0</v>
      </c>
      <c r="X181" s="760">
        <v>0</v>
      </c>
      <c r="Y181" s="760">
        <v>0</v>
      </c>
      <c r="Z181" s="760">
        <v>0</v>
      </c>
      <c r="AA181" s="760">
        <v>0</v>
      </c>
      <c r="AB181" s="760">
        <v>0</v>
      </c>
      <c r="AC181" s="760">
        <v>0</v>
      </c>
      <c r="AD181" s="760">
        <v>0</v>
      </c>
      <c r="AE181" s="760">
        <v>0</v>
      </c>
      <c r="AF181" s="760">
        <v>0</v>
      </c>
      <c r="AG181" s="760">
        <v>0</v>
      </c>
      <c r="AH181" s="760">
        <v>0</v>
      </c>
      <c r="AI181" s="760">
        <v>0</v>
      </c>
      <c r="AJ181" s="760">
        <v>0</v>
      </c>
      <c r="AK181" s="760">
        <v>0</v>
      </c>
      <c r="AL181" s="760">
        <v>0</v>
      </c>
      <c r="AM181" s="760">
        <v>0</v>
      </c>
      <c r="AN181" s="760">
        <v>0</v>
      </c>
      <c r="AO181" s="760">
        <v>0</v>
      </c>
      <c r="AP181" s="762"/>
      <c r="AQ181" s="760"/>
      <c r="AR181" s="760"/>
      <c r="AS181" s="760"/>
      <c r="AT181" s="760"/>
      <c r="AU181" s="760">
        <v>0</v>
      </c>
      <c r="AV181" s="760">
        <v>12650</v>
      </c>
      <c r="AW181" s="760">
        <v>12650</v>
      </c>
      <c r="AX181" s="760">
        <v>12650</v>
      </c>
      <c r="AY181" s="760">
        <v>12650</v>
      </c>
      <c r="AZ181" s="760">
        <v>12650</v>
      </c>
      <c r="BA181" s="760">
        <v>12650</v>
      </c>
      <c r="BB181" s="760">
        <v>12650</v>
      </c>
      <c r="BC181" s="760">
        <v>12650</v>
      </c>
      <c r="BD181" s="760">
        <v>12650</v>
      </c>
      <c r="BE181" s="760">
        <v>12650</v>
      </c>
      <c r="BF181" s="760">
        <v>12650</v>
      </c>
      <c r="BG181" s="760">
        <v>12650</v>
      </c>
      <c r="BH181" s="760">
        <v>0</v>
      </c>
      <c r="BI181" s="760">
        <v>0</v>
      </c>
      <c r="BJ181" s="760">
        <v>0</v>
      </c>
      <c r="BK181" s="760">
        <v>0</v>
      </c>
      <c r="BL181" s="760">
        <v>0</v>
      </c>
      <c r="BM181" s="760">
        <v>0</v>
      </c>
      <c r="BN181" s="760">
        <v>0</v>
      </c>
      <c r="BO181" s="760">
        <v>0</v>
      </c>
      <c r="BP181" s="760">
        <v>0</v>
      </c>
      <c r="BQ181" s="760">
        <v>0</v>
      </c>
      <c r="BR181" s="760">
        <v>0</v>
      </c>
      <c r="BS181" s="760">
        <v>0</v>
      </c>
      <c r="BT181" s="760">
        <v>0</v>
      </c>
    </row>
    <row r="182" spans="2:72">
      <c r="B182" s="763" t="s">
        <v>208</v>
      </c>
      <c r="C182" s="764"/>
      <c r="D182" s="764" t="s">
        <v>113</v>
      </c>
      <c r="E182" s="765" t="s">
        <v>684</v>
      </c>
      <c r="F182" s="764"/>
      <c r="G182" s="764"/>
      <c r="H182" s="764">
        <v>2017</v>
      </c>
      <c r="I182" s="764" t="s">
        <v>578</v>
      </c>
      <c r="J182" s="764" t="s">
        <v>590</v>
      </c>
      <c r="K182" s="764"/>
      <c r="L182" s="764"/>
      <c r="M182" s="764"/>
      <c r="N182" s="764"/>
      <c r="O182" s="764"/>
      <c r="P182" s="764">
        <v>0</v>
      </c>
      <c r="Q182" s="764">
        <v>0</v>
      </c>
      <c r="R182" s="764">
        <v>802</v>
      </c>
      <c r="S182" s="764">
        <v>643</v>
      </c>
      <c r="T182" s="764">
        <v>643</v>
      </c>
      <c r="U182" s="764">
        <v>643</v>
      </c>
      <c r="V182" s="764">
        <v>643</v>
      </c>
      <c r="W182" s="764">
        <v>643</v>
      </c>
      <c r="X182" s="764">
        <v>643</v>
      </c>
      <c r="Y182" s="764">
        <v>643</v>
      </c>
      <c r="Z182" s="764">
        <v>643</v>
      </c>
      <c r="AA182" s="764">
        <v>642</v>
      </c>
      <c r="AB182" s="764">
        <v>621</v>
      </c>
      <c r="AC182" s="764">
        <v>621</v>
      </c>
      <c r="AD182" s="764">
        <v>621</v>
      </c>
      <c r="AE182" s="764">
        <v>621</v>
      </c>
      <c r="AF182" s="764">
        <v>563</v>
      </c>
      <c r="AG182" s="764">
        <v>563</v>
      </c>
      <c r="AH182" s="764">
        <v>44</v>
      </c>
      <c r="AI182" s="764">
        <v>0</v>
      </c>
      <c r="AJ182" s="764">
        <v>0</v>
      </c>
      <c r="AK182" s="764">
        <v>0</v>
      </c>
      <c r="AL182" s="764">
        <v>0</v>
      </c>
      <c r="AM182" s="764">
        <v>0</v>
      </c>
      <c r="AN182" s="764">
        <v>0</v>
      </c>
      <c r="AO182" s="764">
        <v>0</v>
      </c>
      <c r="AP182" s="766"/>
      <c r="AQ182" s="764"/>
      <c r="AR182" s="764"/>
      <c r="AS182" s="764"/>
      <c r="AT182" s="764"/>
      <c r="AU182" s="764">
        <v>0</v>
      </c>
      <c r="AV182" s="764">
        <v>0</v>
      </c>
      <c r="AW182" s="764">
        <v>11745899</v>
      </c>
      <c r="AX182" s="764">
        <v>9380421</v>
      </c>
      <c r="AY182" s="764">
        <v>9380421</v>
      </c>
      <c r="AZ182" s="764">
        <v>9380421</v>
      </c>
      <c r="BA182" s="764">
        <v>9380421</v>
      </c>
      <c r="BB182" s="764">
        <v>9380421</v>
      </c>
      <c r="BC182" s="764">
        <v>9380421</v>
      </c>
      <c r="BD182" s="764">
        <v>9380368</v>
      </c>
      <c r="BE182" s="764">
        <v>9380368</v>
      </c>
      <c r="BF182" s="764">
        <v>9367811</v>
      </c>
      <c r="BG182" s="764">
        <v>9261199</v>
      </c>
      <c r="BH182" s="764">
        <v>9260384</v>
      </c>
      <c r="BI182" s="764">
        <v>9260384</v>
      </c>
      <c r="BJ182" s="764">
        <v>9259994</v>
      </c>
      <c r="BK182" s="764">
        <v>8399400</v>
      </c>
      <c r="BL182" s="764">
        <v>8399400</v>
      </c>
      <c r="BM182" s="764">
        <v>656116</v>
      </c>
      <c r="BN182" s="764">
        <v>0</v>
      </c>
      <c r="BO182" s="764">
        <v>0</v>
      </c>
      <c r="BP182" s="764">
        <v>0</v>
      </c>
      <c r="BQ182" s="764">
        <v>0</v>
      </c>
      <c r="BR182" s="764">
        <v>0</v>
      </c>
      <c r="BS182" s="764">
        <v>0</v>
      </c>
      <c r="BT182" s="764">
        <v>0</v>
      </c>
    </row>
    <row r="183" spans="2:72">
      <c r="B183" s="763" t="s">
        <v>208</v>
      </c>
      <c r="C183" s="764"/>
      <c r="D183" s="764" t="s">
        <v>779</v>
      </c>
      <c r="E183" s="765" t="s">
        <v>684</v>
      </c>
      <c r="F183" s="764"/>
      <c r="G183" s="764"/>
      <c r="H183" s="764">
        <v>2017</v>
      </c>
      <c r="I183" s="764" t="s">
        <v>578</v>
      </c>
      <c r="J183" s="764" t="s">
        <v>590</v>
      </c>
      <c r="K183" s="764"/>
      <c r="L183" s="764"/>
      <c r="M183" s="764"/>
      <c r="N183" s="764"/>
      <c r="O183" s="764"/>
      <c r="P183" s="764">
        <v>0</v>
      </c>
      <c r="Q183" s="764">
        <v>0</v>
      </c>
      <c r="R183" s="764">
        <v>407</v>
      </c>
      <c r="S183" s="764">
        <v>297</v>
      </c>
      <c r="T183" s="764">
        <v>297</v>
      </c>
      <c r="U183" s="764">
        <v>297</v>
      </c>
      <c r="V183" s="764">
        <v>297</v>
      </c>
      <c r="W183" s="764">
        <v>297</v>
      </c>
      <c r="X183" s="764">
        <v>297</v>
      </c>
      <c r="Y183" s="764">
        <v>297</v>
      </c>
      <c r="Z183" s="764">
        <v>297</v>
      </c>
      <c r="AA183" s="764">
        <v>297</v>
      </c>
      <c r="AB183" s="764">
        <v>281</v>
      </c>
      <c r="AC183" s="764">
        <v>281</v>
      </c>
      <c r="AD183" s="764">
        <v>281</v>
      </c>
      <c r="AE183" s="764">
        <v>238</v>
      </c>
      <c r="AF183" s="764">
        <v>238</v>
      </c>
      <c r="AG183" s="764">
        <v>185</v>
      </c>
      <c r="AH183" s="764">
        <v>146</v>
      </c>
      <c r="AI183" s="764">
        <v>0</v>
      </c>
      <c r="AJ183" s="764">
        <v>0</v>
      </c>
      <c r="AK183" s="764">
        <v>0</v>
      </c>
      <c r="AL183" s="764">
        <v>0</v>
      </c>
      <c r="AM183" s="764">
        <v>0</v>
      </c>
      <c r="AN183" s="764">
        <v>0</v>
      </c>
      <c r="AO183" s="764">
        <v>0</v>
      </c>
      <c r="AP183" s="766"/>
      <c r="AQ183" s="764"/>
      <c r="AR183" s="764"/>
      <c r="AS183" s="764"/>
      <c r="AT183" s="764"/>
      <c r="AU183" s="764">
        <v>0</v>
      </c>
      <c r="AV183" s="764">
        <v>0</v>
      </c>
      <c r="AW183" s="764">
        <v>5930308</v>
      </c>
      <c r="AX183" s="764">
        <v>4294660</v>
      </c>
      <c r="AY183" s="764">
        <v>4294660</v>
      </c>
      <c r="AZ183" s="764">
        <v>4294660</v>
      </c>
      <c r="BA183" s="764">
        <v>4294660</v>
      </c>
      <c r="BB183" s="764">
        <v>4294660</v>
      </c>
      <c r="BC183" s="764">
        <v>4294660</v>
      </c>
      <c r="BD183" s="764">
        <v>4294577</v>
      </c>
      <c r="BE183" s="764">
        <v>4294577</v>
      </c>
      <c r="BF183" s="764">
        <v>4294577</v>
      </c>
      <c r="BG183" s="764">
        <v>4216390</v>
      </c>
      <c r="BH183" s="764">
        <v>4209040</v>
      </c>
      <c r="BI183" s="764">
        <v>4209040</v>
      </c>
      <c r="BJ183" s="764">
        <v>3553967</v>
      </c>
      <c r="BK183" s="764">
        <v>3553967</v>
      </c>
      <c r="BL183" s="764">
        <v>2752709</v>
      </c>
      <c r="BM183" s="764">
        <v>2181720</v>
      </c>
      <c r="BN183" s="764">
        <v>0</v>
      </c>
      <c r="BO183" s="764">
        <v>0</v>
      </c>
      <c r="BP183" s="764">
        <v>0</v>
      </c>
      <c r="BQ183" s="764">
        <v>0</v>
      </c>
      <c r="BR183" s="764">
        <v>0</v>
      </c>
      <c r="BS183" s="764">
        <v>0</v>
      </c>
      <c r="BT183" s="764">
        <v>0</v>
      </c>
    </row>
    <row r="184" spans="2:72">
      <c r="B184" s="763" t="s">
        <v>208</v>
      </c>
      <c r="C184" s="764"/>
      <c r="D184" s="764" t="s">
        <v>769</v>
      </c>
      <c r="E184" s="765" t="s">
        <v>684</v>
      </c>
      <c r="F184" s="764"/>
      <c r="G184" s="764"/>
      <c r="H184" s="764">
        <v>2017</v>
      </c>
      <c r="I184" s="764" t="s">
        <v>578</v>
      </c>
      <c r="J184" s="764" t="s">
        <v>590</v>
      </c>
      <c r="K184" s="764"/>
      <c r="L184" s="764"/>
      <c r="M184" s="764"/>
      <c r="N184" s="764"/>
      <c r="O184" s="764"/>
      <c r="P184" s="764">
        <v>0</v>
      </c>
      <c r="Q184" s="764">
        <v>0</v>
      </c>
      <c r="R184" s="764">
        <v>360</v>
      </c>
      <c r="S184" s="764">
        <v>360</v>
      </c>
      <c r="T184" s="764">
        <v>360</v>
      </c>
      <c r="U184" s="764">
        <v>360</v>
      </c>
      <c r="V184" s="764">
        <v>360</v>
      </c>
      <c r="W184" s="764">
        <v>360</v>
      </c>
      <c r="X184" s="764">
        <v>360</v>
      </c>
      <c r="Y184" s="764">
        <v>360</v>
      </c>
      <c r="Z184" s="764">
        <v>360</v>
      </c>
      <c r="AA184" s="764">
        <v>360</v>
      </c>
      <c r="AB184" s="764">
        <v>360</v>
      </c>
      <c r="AC184" s="764">
        <v>360</v>
      </c>
      <c r="AD184" s="764">
        <v>360</v>
      </c>
      <c r="AE184" s="764">
        <v>360</v>
      </c>
      <c r="AF184" s="764">
        <v>360</v>
      </c>
      <c r="AG184" s="764">
        <v>360</v>
      </c>
      <c r="AH184" s="764">
        <v>360</v>
      </c>
      <c r="AI184" s="764">
        <v>360</v>
      </c>
      <c r="AJ184" s="764">
        <v>318</v>
      </c>
      <c r="AK184" s="764">
        <v>0</v>
      </c>
      <c r="AL184" s="764">
        <v>0</v>
      </c>
      <c r="AM184" s="764">
        <v>0</v>
      </c>
      <c r="AN184" s="764">
        <v>0</v>
      </c>
      <c r="AO184" s="764">
        <v>0</v>
      </c>
      <c r="AP184" s="766"/>
      <c r="AQ184" s="764"/>
      <c r="AR184" s="764"/>
      <c r="AS184" s="764"/>
      <c r="AT184" s="764"/>
      <c r="AU184" s="764">
        <v>0</v>
      </c>
      <c r="AV184" s="764">
        <v>0</v>
      </c>
      <c r="AW184" s="764">
        <v>1231687</v>
      </c>
      <c r="AX184" s="764">
        <v>1231687</v>
      </c>
      <c r="AY184" s="764">
        <v>1231687</v>
      </c>
      <c r="AZ184" s="764">
        <v>1231687</v>
      </c>
      <c r="BA184" s="764">
        <v>1231687</v>
      </c>
      <c r="BB184" s="764">
        <v>1231687</v>
      </c>
      <c r="BC184" s="764">
        <v>1231687</v>
      </c>
      <c r="BD184" s="764">
        <v>1231687</v>
      </c>
      <c r="BE184" s="764">
        <v>1231687</v>
      </c>
      <c r="BF184" s="764">
        <v>1231687</v>
      </c>
      <c r="BG184" s="764">
        <v>1231687</v>
      </c>
      <c r="BH184" s="764">
        <v>1231687</v>
      </c>
      <c r="BI184" s="764">
        <v>1231687</v>
      </c>
      <c r="BJ184" s="764">
        <v>1231687</v>
      </c>
      <c r="BK184" s="764">
        <v>1231687</v>
      </c>
      <c r="BL184" s="764">
        <v>1231687</v>
      </c>
      <c r="BM184" s="764">
        <v>1231687</v>
      </c>
      <c r="BN184" s="764">
        <v>1231687</v>
      </c>
      <c r="BO184" s="764">
        <v>1177931</v>
      </c>
      <c r="BP184" s="764">
        <v>0</v>
      </c>
      <c r="BQ184" s="764">
        <v>0</v>
      </c>
      <c r="BR184" s="764">
        <v>0</v>
      </c>
      <c r="BS184" s="764">
        <v>0</v>
      </c>
      <c r="BT184" s="764">
        <v>0</v>
      </c>
    </row>
    <row r="185" spans="2:72">
      <c r="B185" s="763" t="s">
        <v>208</v>
      </c>
      <c r="C185" s="764"/>
      <c r="D185" s="764" t="s">
        <v>116</v>
      </c>
      <c r="E185" s="765" t="s">
        <v>684</v>
      </c>
      <c r="F185" s="764"/>
      <c r="G185" s="764"/>
      <c r="H185" s="764">
        <v>2017</v>
      </c>
      <c r="I185" s="764" t="s">
        <v>578</v>
      </c>
      <c r="J185" s="764" t="s">
        <v>590</v>
      </c>
      <c r="K185" s="764"/>
      <c r="L185" s="764"/>
      <c r="M185" s="764"/>
      <c r="N185" s="764"/>
      <c r="O185" s="764"/>
      <c r="P185" s="764">
        <v>0</v>
      </c>
      <c r="Q185" s="764">
        <v>0</v>
      </c>
      <c r="R185" s="764">
        <v>2</v>
      </c>
      <c r="S185" s="764">
        <v>2</v>
      </c>
      <c r="T185" s="764">
        <v>2</v>
      </c>
      <c r="U185" s="764">
        <v>2</v>
      </c>
      <c r="V185" s="764">
        <v>2</v>
      </c>
      <c r="W185" s="764">
        <v>2</v>
      </c>
      <c r="X185" s="764">
        <v>2</v>
      </c>
      <c r="Y185" s="764">
        <v>2</v>
      </c>
      <c r="Z185" s="764">
        <v>2</v>
      </c>
      <c r="AA185" s="764">
        <v>2</v>
      </c>
      <c r="AB185" s="764">
        <v>0</v>
      </c>
      <c r="AC185" s="764">
        <v>0</v>
      </c>
      <c r="AD185" s="764">
        <v>0</v>
      </c>
      <c r="AE185" s="764">
        <v>0</v>
      </c>
      <c r="AF185" s="764">
        <v>0</v>
      </c>
      <c r="AG185" s="764">
        <v>0</v>
      </c>
      <c r="AH185" s="764">
        <v>0</v>
      </c>
      <c r="AI185" s="764">
        <v>0</v>
      </c>
      <c r="AJ185" s="764">
        <v>0</v>
      </c>
      <c r="AK185" s="764">
        <v>0</v>
      </c>
      <c r="AL185" s="764">
        <v>0</v>
      </c>
      <c r="AM185" s="764">
        <v>0</v>
      </c>
      <c r="AN185" s="764">
        <v>0</v>
      </c>
      <c r="AO185" s="764">
        <v>0</v>
      </c>
      <c r="AP185" s="766"/>
      <c r="AQ185" s="764"/>
      <c r="AR185" s="764"/>
      <c r="AS185" s="764"/>
      <c r="AT185" s="764"/>
      <c r="AU185" s="764">
        <v>0</v>
      </c>
      <c r="AV185" s="764">
        <v>0</v>
      </c>
      <c r="AW185" s="764">
        <v>5610</v>
      </c>
      <c r="AX185" s="764">
        <v>5610</v>
      </c>
      <c r="AY185" s="764">
        <v>5610</v>
      </c>
      <c r="AZ185" s="764">
        <v>5610</v>
      </c>
      <c r="BA185" s="764">
        <v>5610</v>
      </c>
      <c r="BB185" s="764">
        <v>5610</v>
      </c>
      <c r="BC185" s="764">
        <v>5610</v>
      </c>
      <c r="BD185" s="764">
        <v>5610</v>
      </c>
      <c r="BE185" s="764">
        <v>5610</v>
      </c>
      <c r="BF185" s="764">
        <v>5572</v>
      </c>
      <c r="BG185" s="764">
        <v>3563</v>
      </c>
      <c r="BH185" s="764">
        <v>3563</v>
      </c>
      <c r="BI185" s="764">
        <v>3389</v>
      </c>
      <c r="BJ185" s="764">
        <v>3389</v>
      </c>
      <c r="BK185" s="764">
        <v>3259</v>
      </c>
      <c r="BL185" s="764">
        <v>3259</v>
      </c>
      <c r="BM185" s="764">
        <v>3259</v>
      </c>
      <c r="BN185" s="764">
        <v>3259</v>
      </c>
      <c r="BO185" s="764">
        <v>3259</v>
      </c>
      <c r="BP185" s="764">
        <v>3259</v>
      </c>
      <c r="BQ185" s="764">
        <v>0</v>
      </c>
      <c r="BR185" s="764">
        <v>0</v>
      </c>
      <c r="BS185" s="764">
        <v>0</v>
      </c>
      <c r="BT185" s="764">
        <v>0</v>
      </c>
    </row>
    <row r="186" spans="2:72">
      <c r="B186" s="763" t="s">
        <v>208</v>
      </c>
      <c r="C186" s="764"/>
      <c r="D186" s="764" t="s">
        <v>117</v>
      </c>
      <c r="E186" s="765" t="s">
        <v>684</v>
      </c>
      <c r="F186" s="764"/>
      <c r="G186" s="764"/>
      <c r="H186" s="764">
        <v>2017</v>
      </c>
      <c r="I186" s="764" t="s">
        <v>578</v>
      </c>
      <c r="J186" s="764" t="s">
        <v>590</v>
      </c>
      <c r="K186" s="764"/>
      <c r="L186" s="764"/>
      <c r="M186" s="764"/>
      <c r="N186" s="764"/>
      <c r="O186" s="764"/>
      <c r="P186" s="764">
        <v>0</v>
      </c>
      <c r="Q186" s="764">
        <v>0</v>
      </c>
      <c r="R186" s="764">
        <v>15</v>
      </c>
      <c r="S186" s="764">
        <v>15</v>
      </c>
      <c r="T186" s="764">
        <v>15</v>
      </c>
      <c r="U186" s="764">
        <v>15</v>
      </c>
      <c r="V186" s="764">
        <v>15</v>
      </c>
      <c r="W186" s="764">
        <v>15</v>
      </c>
      <c r="X186" s="764">
        <v>15</v>
      </c>
      <c r="Y186" s="764">
        <v>15</v>
      </c>
      <c r="Z186" s="764">
        <v>15</v>
      </c>
      <c r="AA186" s="764">
        <v>13</v>
      </c>
      <c r="AB186" s="764">
        <v>0</v>
      </c>
      <c r="AC186" s="764">
        <v>0</v>
      </c>
      <c r="AD186" s="764">
        <v>0</v>
      </c>
      <c r="AE186" s="764">
        <v>0</v>
      </c>
      <c r="AF186" s="764">
        <v>0</v>
      </c>
      <c r="AG186" s="764">
        <v>0</v>
      </c>
      <c r="AH186" s="764">
        <v>0</v>
      </c>
      <c r="AI186" s="764">
        <v>0</v>
      </c>
      <c r="AJ186" s="764">
        <v>0</v>
      </c>
      <c r="AK186" s="764">
        <v>0</v>
      </c>
      <c r="AL186" s="764">
        <v>0</v>
      </c>
      <c r="AM186" s="764">
        <v>0</v>
      </c>
      <c r="AN186" s="764">
        <v>0</v>
      </c>
      <c r="AO186" s="764">
        <v>0</v>
      </c>
      <c r="AP186" s="766"/>
      <c r="AQ186" s="764"/>
      <c r="AR186" s="764"/>
      <c r="AS186" s="764"/>
      <c r="AT186" s="764"/>
      <c r="AU186" s="764">
        <v>0</v>
      </c>
      <c r="AV186" s="764">
        <v>0</v>
      </c>
      <c r="AW186" s="764">
        <v>326668</v>
      </c>
      <c r="AX186" s="764">
        <v>326668</v>
      </c>
      <c r="AY186" s="764">
        <v>326668</v>
      </c>
      <c r="AZ186" s="764">
        <v>326668</v>
      </c>
      <c r="BA186" s="764">
        <v>326668</v>
      </c>
      <c r="BB186" s="764">
        <v>326668</v>
      </c>
      <c r="BC186" s="764">
        <v>326668</v>
      </c>
      <c r="BD186" s="764">
        <v>326668</v>
      </c>
      <c r="BE186" s="764">
        <v>326668</v>
      </c>
      <c r="BF186" s="764">
        <v>282137</v>
      </c>
      <c r="BG186" s="764">
        <v>0</v>
      </c>
      <c r="BH186" s="764">
        <v>0</v>
      </c>
      <c r="BI186" s="764">
        <v>0</v>
      </c>
      <c r="BJ186" s="764">
        <v>0</v>
      </c>
      <c r="BK186" s="764">
        <v>0</v>
      </c>
      <c r="BL186" s="764">
        <v>0</v>
      </c>
      <c r="BM186" s="764">
        <v>0</v>
      </c>
      <c r="BN186" s="764">
        <v>0</v>
      </c>
      <c r="BO186" s="764">
        <v>0</v>
      </c>
      <c r="BP186" s="764">
        <v>0</v>
      </c>
      <c r="BQ186" s="764">
        <v>0</v>
      </c>
      <c r="BR186" s="764">
        <v>0</v>
      </c>
      <c r="BS186" s="764">
        <v>0</v>
      </c>
      <c r="BT186" s="764">
        <v>0</v>
      </c>
    </row>
    <row r="187" spans="2:72">
      <c r="B187" s="763" t="s">
        <v>208</v>
      </c>
      <c r="C187" s="764"/>
      <c r="D187" s="764" t="s">
        <v>118</v>
      </c>
      <c r="E187" s="765" t="s">
        <v>684</v>
      </c>
      <c r="F187" s="764"/>
      <c r="G187" s="764"/>
      <c r="H187" s="764">
        <v>2017</v>
      </c>
      <c r="I187" s="764" t="s">
        <v>578</v>
      </c>
      <c r="J187" s="764" t="s">
        <v>590</v>
      </c>
      <c r="K187" s="764"/>
      <c r="L187" s="764"/>
      <c r="M187" s="764"/>
      <c r="N187" s="764"/>
      <c r="O187" s="764"/>
      <c r="P187" s="764">
        <v>0</v>
      </c>
      <c r="Q187" s="764">
        <v>0</v>
      </c>
      <c r="R187" s="764">
        <v>1280</v>
      </c>
      <c r="S187" s="764">
        <v>1282</v>
      </c>
      <c r="T187" s="764">
        <v>1282</v>
      </c>
      <c r="U187" s="764">
        <v>1282</v>
      </c>
      <c r="V187" s="764">
        <v>1282</v>
      </c>
      <c r="W187" s="764">
        <v>1199</v>
      </c>
      <c r="X187" s="764">
        <v>1199</v>
      </c>
      <c r="Y187" s="764">
        <v>1199</v>
      </c>
      <c r="Z187" s="764">
        <v>1199</v>
      </c>
      <c r="AA187" s="764">
        <v>1199</v>
      </c>
      <c r="AB187" s="764">
        <v>1165</v>
      </c>
      <c r="AC187" s="764">
        <v>1142</v>
      </c>
      <c r="AD187" s="764">
        <v>366</v>
      </c>
      <c r="AE187" s="764">
        <v>244</v>
      </c>
      <c r="AF187" s="764">
        <v>35</v>
      </c>
      <c r="AG187" s="764">
        <v>0</v>
      </c>
      <c r="AH187" s="764">
        <v>0</v>
      </c>
      <c r="AI187" s="764">
        <v>0</v>
      </c>
      <c r="AJ187" s="764">
        <v>0</v>
      </c>
      <c r="AK187" s="764">
        <v>0</v>
      </c>
      <c r="AL187" s="764">
        <v>0</v>
      </c>
      <c r="AM187" s="764">
        <v>0</v>
      </c>
      <c r="AN187" s="764">
        <v>0</v>
      </c>
      <c r="AO187" s="764">
        <v>0</v>
      </c>
      <c r="AP187" s="766"/>
      <c r="AQ187" s="764"/>
      <c r="AR187" s="764"/>
      <c r="AS187" s="764"/>
      <c r="AT187" s="764"/>
      <c r="AU187" s="764">
        <v>0</v>
      </c>
      <c r="AV187" s="764">
        <v>0</v>
      </c>
      <c r="AW187" s="764">
        <v>10695649</v>
      </c>
      <c r="AX187" s="764">
        <v>10705518</v>
      </c>
      <c r="AY187" s="764">
        <v>10705518</v>
      </c>
      <c r="AZ187" s="764">
        <v>10705518</v>
      </c>
      <c r="BA187" s="764">
        <v>10705518</v>
      </c>
      <c r="BB187" s="764">
        <v>10201343</v>
      </c>
      <c r="BC187" s="764">
        <v>10201343</v>
      </c>
      <c r="BD187" s="764">
        <v>10201343</v>
      </c>
      <c r="BE187" s="764">
        <v>10165369</v>
      </c>
      <c r="BF187" s="764">
        <v>10165369</v>
      </c>
      <c r="BG187" s="764">
        <v>9969087</v>
      </c>
      <c r="BH187" s="764">
        <v>9867697</v>
      </c>
      <c r="BI187" s="764">
        <v>1864403</v>
      </c>
      <c r="BJ187" s="764">
        <v>1397758</v>
      </c>
      <c r="BK187" s="764">
        <v>268857</v>
      </c>
      <c r="BL187" s="764">
        <v>0</v>
      </c>
      <c r="BM187" s="764">
        <v>0</v>
      </c>
      <c r="BN187" s="764">
        <v>0</v>
      </c>
      <c r="BO187" s="764">
        <v>0</v>
      </c>
      <c r="BP187" s="764">
        <v>0</v>
      </c>
      <c r="BQ187" s="764">
        <v>0</v>
      </c>
      <c r="BR187" s="764">
        <v>0</v>
      </c>
      <c r="BS187" s="764">
        <v>0</v>
      </c>
      <c r="BT187" s="764">
        <v>0</v>
      </c>
    </row>
    <row r="188" spans="2:72">
      <c r="B188" s="763" t="s">
        <v>208</v>
      </c>
      <c r="C188" s="764"/>
      <c r="D188" s="764" t="s">
        <v>119</v>
      </c>
      <c r="E188" s="765" t="s">
        <v>684</v>
      </c>
      <c r="F188" s="764"/>
      <c r="G188" s="764"/>
      <c r="H188" s="764">
        <v>2017</v>
      </c>
      <c r="I188" s="764" t="s">
        <v>578</v>
      </c>
      <c r="J188" s="764" t="s">
        <v>590</v>
      </c>
      <c r="K188" s="764"/>
      <c r="L188" s="764"/>
      <c r="M188" s="764"/>
      <c r="N188" s="764"/>
      <c r="O188" s="764"/>
      <c r="P188" s="764">
        <v>0</v>
      </c>
      <c r="Q188" s="764">
        <v>0</v>
      </c>
      <c r="R188" s="764">
        <v>17</v>
      </c>
      <c r="S188" s="764">
        <v>17</v>
      </c>
      <c r="T188" s="764">
        <v>17</v>
      </c>
      <c r="U188" s="764">
        <v>17</v>
      </c>
      <c r="V188" s="764">
        <v>17</v>
      </c>
      <c r="W188" s="764">
        <v>17</v>
      </c>
      <c r="X188" s="764">
        <v>17</v>
      </c>
      <c r="Y188" s="764">
        <v>17</v>
      </c>
      <c r="Z188" s="764">
        <v>17</v>
      </c>
      <c r="AA188" s="764">
        <v>15</v>
      </c>
      <c r="AB188" s="764">
        <v>15</v>
      </c>
      <c r="AC188" s="764">
        <v>15</v>
      </c>
      <c r="AD188" s="764">
        <v>15</v>
      </c>
      <c r="AE188" s="764">
        <v>15</v>
      </c>
      <c r="AF188" s="764">
        <v>15</v>
      </c>
      <c r="AG188" s="764">
        <v>15</v>
      </c>
      <c r="AH188" s="764">
        <v>15</v>
      </c>
      <c r="AI188" s="764">
        <v>15</v>
      </c>
      <c r="AJ188" s="764">
        <v>15</v>
      </c>
      <c r="AK188" s="764">
        <v>15</v>
      </c>
      <c r="AL188" s="764">
        <v>15</v>
      </c>
      <c r="AM188" s="764">
        <v>15</v>
      </c>
      <c r="AN188" s="764">
        <v>15</v>
      </c>
      <c r="AO188" s="764">
        <v>12</v>
      </c>
      <c r="AP188" s="766"/>
      <c r="AQ188" s="764"/>
      <c r="AR188" s="764"/>
      <c r="AS188" s="764"/>
      <c r="AT188" s="764"/>
      <c r="AU188" s="764">
        <v>0</v>
      </c>
      <c r="AV188" s="764">
        <v>0</v>
      </c>
      <c r="AW188" s="764">
        <v>76493</v>
      </c>
      <c r="AX188" s="764">
        <v>76493</v>
      </c>
      <c r="AY188" s="764">
        <v>76493</v>
      </c>
      <c r="AZ188" s="764">
        <v>76493</v>
      </c>
      <c r="BA188" s="764">
        <v>74701</v>
      </c>
      <c r="BB188" s="764">
        <v>74344</v>
      </c>
      <c r="BC188" s="764">
        <v>74344</v>
      </c>
      <c r="BD188" s="764">
        <v>74344</v>
      </c>
      <c r="BE188" s="764">
        <v>74212</v>
      </c>
      <c r="BF188" s="764">
        <v>69093</v>
      </c>
      <c r="BG188" s="764">
        <v>68307</v>
      </c>
      <c r="BH188" s="764">
        <v>67328</v>
      </c>
      <c r="BI188" s="764">
        <v>67148</v>
      </c>
      <c r="BJ188" s="764">
        <v>67148</v>
      </c>
      <c r="BK188" s="764">
        <v>67148</v>
      </c>
      <c r="BL188" s="764">
        <v>67148</v>
      </c>
      <c r="BM188" s="764">
        <v>65411</v>
      </c>
      <c r="BN188" s="764">
        <v>61848</v>
      </c>
      <c r="BO188" s="764">
        <v>52184</v>
      </c>
      <c r="BP188" s="764">
        <v>49445</v>
      </c>
      <c r="BQ188" s="764">
        <v>49445</v>
      </c>
      <c r="BR188" s="764">
        <v>49445</v>
      </c>
      <c r="BS188" s="764">
        <v>49445</v>
      </c>
      <c r="BT188" s="764">
        <v>39967</v>
      </c>
    </row>
    <row r="189" spans="2:72">
      <c r="B189" s="763" t="s">
        <v>208</v>
      </c>
      <c r="C189" s="764"/>
      <c r="D189" s="764" t="s">
        <v>120</v>
      </c>
      <c r="E189" s="765" t="s">
        <v>684</v>
      </c>
      <c r="F189" s="764"/>
      <c r="G189" s="764"/>
      <c r="H189" s="764">
        <v>2017</v>
      </c>
      <c r="I189" s="764" t="s">
        <v>578</v>
      </c>
      <c r="J189" s="764" t="s">
        <v>590</v>
      </c>
      <c r="K189" s="764"/>
      <c r="L189" s="764"/>
      <c r="M189" s="764"/>
      <c r="N189" s="764"/>
      <c r="O189" s="764"/>
      <c r="P189" s="764">
        <v>0</v>
      </c>
      <c r="Q189" s="764">
        <v>0</v>
      </c>
      <c r="R189" s="764">
        <v>52</v>
      </c>
      <c r="S189" s="764">
        <v>52</v>
      </c>
      <c r="T189" s="764">
        <v>52</v>
      </c>
      <c r="U189" s="764">
        <v>52</v>
      </c>
      <c r="V189" s="764">
        <v>52</v>
      </c>
      <c r="W189" s="764">
        <v>52</v>
      </c>
      <c r="X189" s="764">
        <v>52</v>
      </c>
      <c r="Y189" s="764">
        <v>52</v>
      </c>
      <c r="Z189" s="764">
        <v>52</v>
      </c>
      <c r="AA189" s="764">
        <v>52</v>
      </c>
      <c r="AB189" s="764">
        <v>52</v>
      </c>
      <c r="AC189" s="764">
        <v>52</v>
      </c>
      <c r="AD189" s="764">
        <v>52</v>
      </c>
      <c r="AE189" s="764">
        <v>4</v>
      </c>
      <c r="AF189" s="764">
        <v>0</v>
      </c>
      <c r="AG189" s="764">
        <v>0</v>
      </c>
      <c r="AH189" s="764">
        <v>0</v>
      </c>
      <c r="AI189" s="764">
        <v>0</v>
      </c>
      <c r="AJ189" s="764">
        <v>0</v>
      </c>
      <c r="AK189" s="764">
        <v>0</v>
      </c>
      <c r="AL189" s="764">
        <v>0</v>
      </c>
      <c r="AM189" s="764">
        <v>0</v>
      </c>
      <c r="AN189" s="764">
        <v>0</v>
      </c>
      <c r="AO189" s="764">
        <v>0</v>
      </c>
      <c r="AP189" s="766"/>
      <c r="AQ189" s="764"/>
      <c r="AR189" s="764"/>
      <c r="AS189" s="764"/>
      <c r="AT189" s="764"/>
      <c r="AU189" s="764">
        <v>0</v>
      </c>
      <c r="AV189" s="764">
        <v>0</v>
      </c>
      <c r="AW189" s="764">
        <v>192455</v>
      </c>
      <c r="AX189" s="764">
        <v>192455</v>
      </c>
      <c r="AY189" s="764">
        <v>192455</v>
      </c>
      <c r="AZ189" s="764">
        <v>192455</v>
      </c>
      <c r="BA189" s="764">
        <v>192455</v>
      </c>
      <c r="BB189" s="764">
        <v>192455</v>
      </c>
      <c r="BC189" s="764">
        <v>192455</v>
      </c>
      <c r="BD189" s="764">
        <v>192455</v>
      </c>
      <c r="BE189" s="764">
        <v>192455</v>
      </c>
      <c r="BF189" s="764">
        <v>192455</v>
      </c>
      <c r="BG189" s="764">
        <v>192455</v>
      </c>
      <c r="BH189" s="764">
        <v>192455</v>
      </c>
      <c r="BI189" s="764">
        <v>192455</v>
      </c>
      <c r="BJ189" s="764">
        <v>15423</v>
      </c>
      <c r="BK189" s="764">
        <v>0</v>
      </c>
      <c r="BL189" s="764">
        <v>0</v>
      </c>
      <c r="BM189" s="764">
        <v>0</v>
      </c>
      <c r="BN189" s="764">
        <v>0</v>
      </c>
      <c r="BO189" s="764">
        <v>0</v>
      </c>
      <c r="BP189" s="764">
        <v>0</v>
      </c>
      <c r="BQ189" s="764">
        <v>0</v>
      </c>
      <c r="BR189" s="764">
        <v>0</v>
      </c>
      <c r="BS189" s="764">
        <v>0</v>
      </c>
      <c r="BT189" s="764">
        <v>0</v>
      </c>
    </row>
    <row r="190" spans="2:72">
      <c r="B190" s="763" t="s">
        <v>208</v>
      </c>
      <c r="C190" s="764"/>
      <c r="D190" s="764" t="s">
        <v>124</v>
      </c>
      <c r="E190" s="765" t="s">
        <v>684</v>
      </c>
      <c r="F190" s="764"/>
      <c r="G190" s="764"/>
      <c r="H190" s="764">
        <v>2017</v>
      </c>
      <c r="I190" s="764" t="s">
        <v>578</v>
      </c>
      <c r="J190" s="764" t="s">
        <v>590</v>
      </c>
      <c r="K190" s="764"/>
      <c r="L190" s="764"/>
      <c r="M190" s="764"/>
      <c r="N190" s="764"/>
      <c r="O190" s="764"/>
      <c r="P190" s="764">
        <v>0</v>
      </c>
      <c r="Q190" s="764">
        <v>0</v>
      </c>
      <c r="R190" s="764">
        <v>15</v>
      </c>
      <c r="S190" s="764">
        <v>0</v>
      </c>
      <c r="T190" s="764">
        <v>0</v>
      </c>
      <c r="U190" s="764">
        <v>0</v>
      </c>
      <c r="V190" s="764">
        <v>0</v>
      </c>
      <c r="W190" s="764">
        <v>0</v>
      </c>
      <c r="X190" s="764">
        <v>0</v>
      </c>
      <c r="Y190" s="764">
        <v>0</v>
      </c>
      <c r="Z190" s="764">
        <v>0</v>
      </c>
      <c r="AA190" s="764">
        <v>0</v>
      </c>
      <c r="AB190" s="764">
        <v>0</v>
      </c>
      <c r="AC190" s="764">
        <v>0</v>
      </c>
      <c r="AD190" s="764">
        <v>0</v>
      </c>
      <c r="AE190" s="764">
        <v>0</v>
      </c>
      <c r="AF190" s="764">
        <v>0</v>
      </c>
      <c r="AG190" s="764">
        <v>0</v>
      </c>
      <c r="AH190" s="764">
        <v>0</v>
      </c>
      <c r="AI190" s="764">
        <v>0</v>
      </c>
      <c r="AJ190" s="764">
        <v>0</v>
      </c>
      <c r="AK190" s="764">
        <v>0</v>
      </c>
      <c r="AL190" s="764">
        <v>0</v>
      </c>
      <c r="AM190" s="764">
        <v>0</v>
      </c>
      <c r="AN190" s="764">
        <v>0</v>
      </c>
      <c r="AO190" s="764">
        <v>0</v>
      </c>
      <c r="AP190" s="766"/>
      <c r="AQ190" s="764"/>
      <c r="AR190" s="764"/>
      <c r="AS190" s="764"/>
      <c r="AT190" s="764"/>
      <c r="AU190" s="764">
        <v>0</v>
      </c>
      <c r="AV190" s="764">
        <v>0</v>
      </c>
      <c r="AW190" s="764">
        <v>10590</v>
      </c>
      <c r="AX190" s="764">
        <v>0</v>
      </c>
      <c r="AY190" s="764">
        <v>0</v>
      </c>
      <c r="AZ190" s="764">
        <v>0</v>
      </c>
      <c r="BA190" s="764">
        <v>0</v>
      </c>
      <c r="BB190" s="764">
        <v>0</v>
      </c>
      <c r="BC190" s="764">
        <v>0</v>
      </c>
      <c r="BD190" s="764">
        <v>0</v>
      </c>
      <c r="BE190" s="764">
        <v>0</v>
      </c>
      <c r="BF190" s="764">
        <v>0</v>
      </c>
      <c r="BG190" s="764">
        <v>0</v>
      </c>
      <c r="BH190" s="764">
        <v>0</v>
      </c>
      <c r="BI190" s="764">
        <v>0</v>
      </c>
      <c r="BJ190" s="764">
        <v>0</v>
      </c>
      <c r="BK190" s="764">
        <v>0</v>
      </c>
      <c r="BL190" s="764">
        <v>0</v>
      </c>
      <c r="BM190" s="764">
        <v>0</v>
      </c>
      <c r="BN190" s="764">
        <v>0</v>
      </c>
      <c r="BO190" s="764">
        <v>0</v>
      </c>
      <c r="BP190" s="764">
        <v>0</v>
      </c>
      <c r="BQ190" s="764">
        <v>0</v>
      </c>
      <c r="BR190" s="764">
        <v>0</v>
      </c>
      <c r="BS190" s="764">
        <v>0</v>
      </c>
      <c r="BT190" s="764">
        <v>0</v>
      </c>
    </row>
    <row r="191" spans="2:72">
      <c r="B191" s="763" t="s">
        <v>208</v>
      </c>
      <c r="C191" s="764"/>
      <c r="D191" s="764" t="s">
        <v>777</v>
      </c>
      <c r="E191" s="765" t="s">
        <v>684</v>
      </c>
      <c r="F191" s="764"/>
      <c r="G191" s="764"/>
      <c r="H191" s="764">
        <v>2017</v>
      </c>
      <c r="I191" s="764" t="s">
        <v>578</v>
      </c>
      <c r="J191" s="764" t="s">
        <v>590</v>
      </c>
      <c r="K191" s="764"/>
      <c r="L191" s="764"/>
      <c r="M191" s="764"/>
      <c r="N191" s="764"/>
      <c r="O191" s="764"/>
      <c r="P191" s="764">
        <v>0</v>
      </c>
      <c r="Q191" s="764">
        <v>0</v>
      </c>
      <c r="R191" s="764">
        <v>204</v>
      </c>
      <c r="S191" s="764">
        <v>204</v>
      </c>
      <c r="T191" s="764">
        <v>204</v>
      </c>
      <c r="U191" s="764">
        <v>204</v>
      </c>
      <c r="V191" s="764">
        <v>204</v>
      </c>
      <c r="W191" s="764">
        <v>204</v>
      </c>
      <c r="X191" s="764">
        <v>204</v>
      </c>
      <c r="Y191" s="764">
        <v>204</v>
      </c>
      <c r="Z191" s="764">
        <v>204</v>
      </c>
      <c r="AA191" s="764">
        <v>204</v>
      </c>
      <c r="AB191" s="764">
        <v>0</v>
      </c>
      <c r="AC191" s="764">
        <v>0</v>
      </c>
      <c r="AD191" s="764">
        <v>0</v>
      </c>
      <c r="AE191" s="764">
        <v>0</v>
      </c>
      <c r="AF191" s="764">
        <v>0</v>
      </c>
      <c r="AG191" s="764">
        <v>0</v>
      </c>
      <c r="AH191" s="764">
        <v>0</v>
      </c>
      <c r="AI191" s="764">
        <v>0</v>
      </c>
      <c r="AJ191" s="764">
        <v>0</v>
      </c>
      <c r="AK191" s="764">
        <v>0</v>
      </c>
      <c r="AL191" s="764">
        <v>0</v>
      </c>
      <c r="AM191" s="764">
        <v>0</v>
      </c>
      <c r="AN191" s="764">
        <v>0</v>
      </c>
      <c r="AO191" s="764">
        <v>0</v>
      </c>
      <c r="AP191" s="766"/>
      <c r="AQ191" s="764"/>
      <c r="AR191" s="764"/>
      <c r="AS191" s="764"/>
      <c r="AT191" s="764"/>
      <c r="AU191" s="764">
        <v>0</v>
      </c>
      <c r="AV191" s="764">
        <v>0</v>
      </c>
      <c r="AW191" s="764">
        <v>1066501</v>
      </c>
      <c r="AX191" s="764">
        <v>1066501</v>
      </c>
      <c r="AY191" s="764">
        <v>1066501</v>
      </c>
      <c r="AZ191" s="764">
        <v>1066501</v>
      </c>
      <c r="BA191" s="764">
        <v>1066501</v>
      </c>
      <c r="BB191" s="764">
        <v>1066501</v>
      </c>
      <c r="BC191" s="764">
        <v>1066501</v>
      </c>
      <c r="BD191" s="764">
        <v>1066501</v>
      </c>
      <c r="BE191" s="764">
        <v>1066501</v>
      </c>
      <c r="BF191" s="764">
        <v>1066501</v>
      </c>
      <c r="BG191" s="764">
        <v>0</v>
      </c>
      <c r="BH191" s="764">
        <v>0</v>
      </c>
      <c r="BI191" s="764">
        <v>0</v>
      </c>
      <c r="BJ191" s="764">
        <v>0</v>
      </c>
      <c r="BK191" s="764">
        <v>0</v>
      </c>
      <c r="BL191" s="764">
        <v>0</v>
      </c>
      <c r="BM191" s="764">
        <v>0</v>
      </c>
      <c r="BN191" s="764">
        <v>0</v>
      </c>
      <c r="BO191" s="764">
        <v>0</v>
      </c>
      <c r="BP191" s="764">
        <v>0</v>
      </c>
      <c r="BQ191" s="764">
        <v>0</v>
      </c>
      <c r="BR191" s="764">
        <v>0</v>
      </c>
      <c r="BS191" s="764">
        <v>0</v>
      </c>
      <c r="BT191" s="764">
        <v>0</v>
      </c>
    </row>
    <row r="192" spans="2:72">
      <c r="B192" s="763" t="s">
        <v>208</v>
      </c>
      <c r="C192" s="764"/>
      <c r="D192" s="764" t="s">
        <v>704</v>
      </c>
      <c r="E192" s="765" t="s">
        <v>684</v>
      </c>
      <c r="F192" s="764"/>
      <c r="G192" s="764"/>
      <c r="H192" s="764">
        <v>2017</v>
      </c>
      <c r="I192" s="764" t="s">
        <v>578</v>
      </c>
      <c r="J192" s="764" t="s">
        <v>590</v>
      </c>
      <c r="K192" s="764"/>
      <c r="L192" s="764"/>
      <c r="M192" s="764"/>
      <c r="N192" s="764"/>
      <c r="O192" s="764"/>
      <c r="P192" s="764">
        <v>0</v>
      </c>
      <c r="Q192" s="764">
        <v>0</v>
      </c>
      <c r="R192" s="764">
        <v>33</v>
      </c>
      <c r="S192" s="764">
        <v>33</v>
      </c>
      <c r="T192" s="764">
        <v>33</v>
      </c>
      <c r="U192" s="764">
        <v>33</v>
      </c>
      <c r="V192" s="764">
        <v>33</v>
      </c>
      <c r="W192" s="764">
        <v>32</v>
      </c>
      <c r="X192" s="764">
        <v>32</v>
      </c>
      <c r="Y192" s="764">
        <v>32</v>
      </c>
      <c r="Z192" s="764">
        <v>32</v>
      </c>
      <c r="AA192" s="764">
        <v>32</v>
      </c>
      <c r="AB192" s="764">
        <v>32</v>
      </c>
      <c r="AC192" s="764">
        <v>32</v>
      </c>
      <c r="AD192" s="764">
        <v>32</v>
      </c>
      <c r="AE192" s="764">
        <v>32</v>
      </c>
      <c r="AF192" s="764">
        <v>32</v>
      </c>
      <c r="AG192" s="764">
        <v>32</v>
      </c>
      <c r="AH192" s="764">
        <v>32</v>
      </c>
      <c r="AI192" s="764">
        <v>32</v>
      </c>
      <c r="AJ192" s="764">
        <v>27</v>
      </c>
      <c r="AK192" s="764">
        <v>19</v>
      </c>
      <c r="AL192" s="764">
        <v>0</v>
      </c>
      <c r="AM192" s="764">
        <v>0</v>
      </c>
      <c r="AN192" s="764">
        <v>0</v>
      </c>
      <c r="AO192" s="764">
        <v>0</v>
      </c>
      <c r="AP192" s="766"/>
      <c r="AQ192" s="764"/>
      <c r="AR192" s="764"/>
      <c r="AS192" s="764"/>
      <c r="AT192" s="764"/>
      <c r="AU192" s="764">
        <v>0</v>
      </c>
      <c r="AV192" s="764">
        <v>0</v>
      </c>
      <c r="AW192" s="764">
        <v>187706</v>
      </c>
      <c r="AX192" s="764">
        <v>187706</v>
      </c>
      <c r="AY192" s="764">
        <v>187706</v>
      </c>
      <c r="AZ192" s="764">
        <v>187706</v>
      </c>
      <c r="BA192" s="764">
        <v>185618</v>
      </c>
      <c r="BB192" s="764">
        <v>183609</v>
      </c>
      <c r="BC192" s="764">
        <v>183609</v>
      </c>
      <c r="BD192" s="764">
        <v>183609</v>
      </c>
      <c r="BE192" s="764">
        <v>183609</v>
      </c>
      <c r="BF192" s="764">
        <v>183609</v>
      </c>
      <c r="BG192" s="764">
        <v>183609</v>
      </c>
      <c r="BH192" s="764">
        <v>183397</v>
      </c>
      <c r="BI192" s="764">
        <v>183397</v>
      </c>
      <c r="BJ192" s="764">
        <v>183397</v>
      </c>
      <c r="BK192" s="764">
        <v>183397</v>
      </c>
      <c r="BL192" s="764">
        <v>182555</v>
      </c>
      <c r="BM192" s="764">
        <v>182555</v>
      </c>
      <c r="BN192" s="764">
        <v>182307</v>
      </c>
      <c r="BO192" s="764">
        <v>177872</v>
      </c>
      <c r="BP192" s="764">
        <v>42526</v>
      </c>
      <c r="BQ192" s="764">
        <v>221</v>
      </c>
      <c r="BR192" s="764">
        <v>221</v>
      </c>
      <c r="BS192" s="764">
        <v>0</v>
      </c>
      <c r="BT192" s="764">
        <v>0</v>
      </c>
    </row>
    <row r="193" spans="2:72">
      <c r="B193" s="691"/>
      <c r="C193" s="736"/>
      <c r="D193" s="736"/>
      <c r="E193" s="736"/>
      <c r="F193" s="736"/>
      <c r="G193" s="736"/>
      <c r="H193" s="736"/>
      <c r="I193" s="737"/>
      <c r="J193" s="737"/>
      <c r="K193" s="736"/>
      <c r="L193" s="736"/>
      <c r="M193" s="736"/>
      <c r="N193" s="736"/>
      <c r="O193" s="736"/>
      <c r="P193" s="736"/>
      <c r="Q193" s="736"/>
      <c r="R193" s="736"/>
      <c r="S193" s="736"/>
      <c r="T193" s="736"/>
      <c r="U193" s="736"/>
      <c r="V193" s="736"/>
      <c r="W193" s="736"/>
      <c r="X193" s="736"/>
      <c r="Y193" s="736"/>
      <c r="Z193" s="736"/>
      <c r="AA193" s="736"/>
      <c r="AB193" s="736"/>
      <c r="AC193" s="736"/>
      <c r="AD193" s="736"/>
      <c r="AE193" s="736"/>
      <c r="AF193" s="736"/>
      <c r="AG193" s="736"/>
      <c r="AH193" s="736"/>
      <c r="AI193" s="736"/>
      <c r="AJ193" s="736"/>
      <c r="AK193" s="736"/>
      <c r="AL193" s="736"/>
      <c r="AM193" s="736"/>
      <c r="AN193" s="736"/>
      <c r="AO193" s="736"/>
      <c r="AP193" s="16"/>
      <c r="AQ193" s="736"/>
      <c r="AR193" s="736"/>
      <c r="AS193" s="736"/>
      <c r="AT193" s="736"/>
      <c r="AU193" s="736"/>
      <c r="AV193" s="736"/>
      <c r="AW193" s="736"/>
      <c r="AX193" s="736"/>
      <c r="AY193" s="736"/>
      <c r="AZ193" s="736"/>
      <c r="BA193" s="736"/>
      <c r="BB193" s="736"/>
      <c r="BC193" s="736"/>
      <c r="BD193" s="736"/>
      <c r="BE193" s="736"/>
      <c r="BF193" s="736"/>
      <c r="BG193" s="736"/>
      <c r="BH193" s="736"/>
      <c r="BI193" s="736"/>
      <c r="BJ193" s="736"/>
      <c r="BK193" s="736"/>
      <c r="BL193" s="736"/>
      <c r="BM193" s="736"/>
      <c r="BN193" s="736"/>
      <c r="BO193" s="736"/>
      <c r="BP193" s="736"/>
      <c r="BQ193" s="736"/>
      <c r="BR193" s="736"/>
      <c r="BS193" s="736"/>
      <c r="BT193" s="736"/>
    </row>
    <row r="194" spans="2:72">
      <c r="B194" s="691"/>
      <c r="C194" s="736"/>
      <c r="D194" s="736"/>
      <c r="E194" s="736"/>
      <c r="F194" s="736"/>
      <c r="G194" s="736"/>
      <c r="H194" s="736"/>
      <c r="I194" s="737"/>
      <c r="J194" s="737"/>
      <c r="K194" s="736"/>
      <c r="L194" s="736"/>
      <c r="M194" s="736"/>
      <c r="N194" s="736"/>
      <c r="O194" s="736"/>
      <c r="P194" s="736"/>
      <c r="Q194" s="736"/>
      <c r="R194" s="736"/>
      <c r="S194" s="736"/>
      <c r="T194" s="736"/>
      <c r="U194" s="736"/>
      <c r="V194" s="736"/>
      <c r="W194" s="736"/>
      <c r="X194" s="736"/>
      <c r="Y194" s="736"/>
      <c r="Z194" s="736"/>
      <c r="AA194" s="736"/>
      <c r="AB194" s="736"/>
      <c r="AC194" s="736"/>
      <c r="AD194" s="736"/>
      <c r="AE194" s="736"/>
      <c r="AF194" s="736"/>
      <c r="AG194" s="736"/>
      <c r="AH194" s="736"/>
      <c r="AI194" s="736"/>
      <c r="AJ194" s="736"/>
      <c r="AK194" s="736"/>
      <c r="AL194" s="736"/>
      <c r="AM194" s="736"/>
      <c r="AN194" s="736"/>
      <c r="AO194" s="736"/>
      <c r="AP194" s="16"/>
      <c r="AQ194" s="736"/>
      <c r="AR194" s="736"/>
      <c r="AS194" s="736"/>
      <c r="AT194" s="736"/>
      <c r="AU194" s="736"/>
      <c r="AV194" s="736"/>
      <c r="AW194" s="736"/>
      <c r="AX194" s="736"/>
      <c r="AY194" s="736"/>
      <c r="AZ194" s="736"/>
      <c r="BA194" s="736"/>
      <c r="BB194" s="736"/>
      <c r="BC194" s="736"/>
      <c r="BD194" s="736"/>
      <c r="BE194" s="736"/>
      <c r="BF194" s="736"/>
      <c r="BG194" s="736"/>
      <c r="BH194" s="736"/>
      <c r="BI194" s="736"/>
      <c r="BJ194" s="736"/>
      <c r="BK194" s="736"/>
      <c r="BL194" s="736"/>
      <c r="BM194" s="736"/>
      <c r="BN194" s="736"/>
      <c r="BO194" s="736"/>
      <c r="BP194" s="736"/>
      <c r="BQ194" s="736"/>
      <c r="BR194" s="736"/>
      <c r="BS194" s="736"/>
      <c r="BT194" s="736"/>
    </row>
    <row r="195" spans="2:72">
      <c r="B195" s="691"/>
      <c r="C195" s="736"/>
      <c r="D195" s="736"/>
      <c r="E195" s="736"/>
      <c r="F195" s="736"/>
      <c r="G195" s="736"/>
      <c r="H195" s="736"/>
      <c r="I195" s="737"/>
      <c r="J195" s="737"/>
      <c r="K195" s="736"/>
      <c r="L195" s="736"/>
      <c r="M195" s="736"/>
      <c r="N195" s="736"/>
      <c r="O195" s="736"/>
      <c r="P195" s="736"/>
      <c r="Q195" s="736"/>
      <c r="R195" s="736"/>
      <c r="S195" s="736"/>
      <c r="T195" s="736"/>
      <c r="U195" s="736"/>
      <c r="V195" s="736"/>
      <c r="W195" s="736"/>
      <c r="X195" s="736"/>
      <c r="Y195" s="736"/>
      <c r="Z195" s="736"/>
      <c r="AA195" s="736"/>
      <c r="AB195" s="736"/>
      <c r="AC195" s="736"/>
      <c r="AD195" s="736"/>
      <c r="AE195" s="736"/>
      <c r="AF195" s="736"/>
      <c r="AG195" s="736"/>
      <c r="AH195" s="736"/>
      <c r="AI195" s="736"/>
      <c r="AJ195" s="736"/>
      <c r="AK195" s="736"/>
      <c r="AL195" s="736"/>
      <c r="AM195" s="736"/>
      <c r="AN195" s="736"/>
      <c r="AO195" s="736"/>
      <c r="AP195" s="16"/>
      <c r="AQ195" s="736"/>
      <c r="AR195" s="736"/>
      <c r="AS195" s="736"/>
      <c r="AT195" s="736"/>
      <c r="AU195" s="736"/>
      <c r="AV195" s="736"/>
      <c r="AW195" s="736"/>
      <c r="AX195" s="736"/>
      <c r="AY195" s="736"/>
      <c r="AZ195" s="736"/>
      <c r="BA195" s="736"/>
      <c r="BB195" s="736"/>
      <c r="BC195" s="736"/>
      <c r="BD195" s="736"/>
      <c r="BE195" s="736"/>
      <c r="BF195" s="736"/>
      <c r="BG195" s="736"/>
      <c r="BH195" s="736"/>
      <c r="BI195" s="736"/>
      <c r="BJ195" s="736"/>
      <c r="BK195" s="736"/>
      <c r="BL195" s="736"/>
      <c r="BM195" s="736"/>
      <c r="BN195" s="736"/>
      <c r="BO195" s="736"/>
      <c r="BP195" s="736"/>
      <c r="BQ195" s="736"/>
      <c r="BR195" s="736"/>
      <c r="BS195" s="736"/>
      <c r="BT195" s="736"/>
    </row>
    <row r="196" spans="2:72">
      <c r="B196" s="691"/>
      <c r="C196" s="736"/>
      <c r="D196" s="736"/>
      <c r="E196" s="736"/>
      <c r="F196" s="736"/>
      <c r="G196" s="736"/>
      <c r="H196" s="736"/>
      <c r="I196" s="737"/>
      <c r="J196" s="737"/>
      <c r="K196" s="736"/>
      <c r="L196" s="736"/>
      <c r="M196" s="736"/>
      <c r="N196" s="736"/>
      <c r="O196" s="736"/>
      <c r="P196" s="736"/>
      <c r="Q196" s="736"/>
      <c r="R196" s="736"/>
      <c r="S196" s="736"/>
      <c r="T196" s="736"/>
      <c r="U196" s="736"/>
      <c r="V196" s="736"/>
      <c r="W196" s="736"/>
      <c r="X196" s="736"/>
      <c r="Y196" s="736"/>
      <c r="Z196" s="736"/>
      <c r="AA196" s="736"/>
      <c r="AB196" s="736"/>
      <c r="AC196" s="736"/>
      <c r="AD196" s="736"/>
      <c r="AE196" s="736"/>
      <c r="AF196" s="736"/>
      <c r="AG196" s="736"/>
      <c r="AH196" s="736"/>
      <c r="AI196" s="736"/>
      <c r="AJ196" s="736"/>
      <c r="AK196" s="736"/>
      <c r="AL196" s="736"/>
      <c r="AM196" s="736"/>
      <c r="AN196" s="736"/>
      <c r="AO196" s="736"/>
      <c r="AP196" s="16"/>
      <c r="AQ196" s="736"/>
      <c r="AR196" s="736"/>
      <c r="AS196" s="736"/>
      <c r="AT196" s="736"/>
      <c r="AU196" s="736"/>
      <c r="AV196" s="736"/>
      <c r="AW196" s="736"/>
      <c r="AX196" s="736"/>
      <c r="AY196" s="736"/>
      <c r="AZ196" s="736"/>
      <c r="BA196" s="736"/>
      <c r="BB196" s="736"/>
      <c r="BC196" s="736"/>
      <c r="BD196" s="736"/>
      <c r="BE196" s="736"/>
      <c r="BF196" s="736"/>
      <c r="BG196" s="736"/>
      <c r="BH196" s="736"/>
      <c r="BI196" s="736"/>
      <c r="BJ196" s="736"/>
      <c r="BK196" s="736"/>
      <c r="BL196" s="736"/>
      <c r="BM196" s="736"/>
      <c r="BN196" s="736"/>
      <c r="BO196" s="736"/>
      <c r="BP196" s="736"/>
      <c r="BQ196" s="736"/>
      <c r="BR196" s="736"/>
      <c r="BS196" s="736"/>
      <c r="BT196" s="736"/>
    </row>
    <row r="197" spans="2:72">
      <c r="B197" s="691"/>
      <c r="C197" s="736"/>
      <c r="D197" s="736"/>
      <c r="E197" s="736"/>
      <c r="F197" s="736"/>
      <c r="G197" s="736"/>
      <c r="H197" s="736"/>
      <c r="I197" s="737"/>
      <c r="J197" s="737"/>
      <c r="K197" s="736"/>
      <c r="L197" s="736"/>
      <c r="M197" s="736"/>
      <c r="N197" s="736"/>
      <c r="O197" s="736"/>
      <c r="P197" s="736"/>
      <c r="Q197" s="736"/>
      <c r="R197" s="736"/>
      <c r="S197" s="736"/>
      <c r="T197" s="736"/>
      <c r="U197" s="736"/>
      <c r="V197" s="736"/>
      <c r="W197" s="736"/>
      <c r="X197" s="736"/>
      <c r="Y197" s="736"/>
      <c r="Z197" s="736"/>
      <c r="AA197" s="736"/>
      <c r="AB197" s="736"/>
      <c r="AC197" s="736"/>
      <c r="AD197" s="736"/>
      <c r="AE197" s="736"/>
      <c r="AF197" s="736"/>
      <c r="AG197" s="736"/>
      <c r="AH197" s="736"/>
      <c r="AI197" s="736"/>
      <c r="AJ197" s="736"/>
      <c r="AK197" s="736"/>
      <c r="AL197" s="736"/>
      <c r="AM197" s="736"/>
      <c r="AN197" s="736"/>
      <c r="AO197" s="736"/>
      <c r="AP197" s="16"/>
      <c r="AQ197" s="736"/>
      <c r="AR197" s="736"/>
      <c r="AS197" s="736"/>
      <c r="AT197" s="736"/>
      <c r="AU197" s="736"/>
      <c r="AV197" s="736"/>
      <c r="AW197" s="736"/>
      <c r="AX197" s="736"/>
      <c r="AY197" s="736"/>
      <c r="AZ197" s="736"/>
      <c r="BA197" s="736"/>
      <c r="BB197" s="736"/>
      <c r="BC197" s="736"/>
      <c r="BD197" s="736"/>
      <c r="BE197" s="736"/>
      <c r="BF197" s="736"/>
      <c r="BG197" s="736"/>
      <c r="BH197" s="736"/>
      <c r="BI197" s="736"/>
      <c r="BJ197" s="736"/>
      <c r="BK197" s="736"/>
      <c r="BL197" s="736"/>
      <c r="BM197" s="736"/>
      <c r="BN197" s="736"/>
      <c r="BO197" s="736"/>
      <c r="BP197" s="736"/>
      <c r="BQ197" s="736"/>
      <c r="BR197" s="736"/>
      <c r="BS197" s="736"/>
      <c r="BT197" s="736"/>
    </row>
    <row r="198" spans="2:72">
      <c r="B198" s="691"/>
      <c r="C198" s="736"/>
      <c r="D198" s="736"/>
      <c r="E198" s="736"/>
      <c r="F198" s="736"/>
      <c r="G198" s="736"/>
      <c r="H198" s="736"/>
      <c r="I198" s="737"/>
      <c r="J198" s="737"/>
      <c r="K198" s="736"/>
      <c r="L198" s="736"/>
      <c r="M198" s="736"/>
      <c r="N198" s="736"/>
      <c r="O198" s="736"/>
      <c r="P198" s="736"/>
      <c r="Q198" s="736"/>
      <c r="R198" s="736"/>
      <c r="S198" s="736"/>
      <c r="T198" s="736"/>
      <c r="U198" s="736"/>
      <c r="V198" s="736"/>
      <c r="W198" s="736"/>
      <c r="X198" s="736"/>
      <c r="Y198" s="736"/>
      <c r="Z198" s="736"/>
      <c r="AA198" s="736"/>
      <c r="AB198" s="736"/>
      <c r="AC198" s="736"/>
      <c r="AD198" s="736"/>
      <c r="AE198" s="736"/>
      <c r="AF198" s="736"/>
      <c r="AG198" s="736"/>
      <c r="AH198" s="736"/>
      <c r="AI198" s="736"/>
      <c r="AJ198" s="736"/>
      <c r="AK198" s="736"/>
      <c r="AL198" s="736"/>
      <c r="AM198" s="736"/>
      <c r="AN198" s="736"/>
      <c r="AO198" s="736"/>
      <c r="AP198" s="16"/>
      <c r="AQ198" s="736"/>
      <c r="AR198" s="736"/>
      <c r="AS198" s="736"/>
      <c r="AT198" s="736"/>
      <c r="AU198" s="736"/>
      <c r="AV198" s="736"/>
      <c r="AW198" s="736"/>
      <c r="AX198" s="736"/>
      <c r="AY198" s="736"/>
      <c r="AZ198" s="736"/>
      <c r="BA198" s="736"/>
      <c r="BB198" s="736"/>
      <c r="BC198" s="736"/>
      <c r="BD198" s="736"/>
      <c r="BE198" s="736"/>
      <c r="BF198" s="736"/>
      <c r="BG198" s="736"/>
      <c r="BH198" s="736"/>
      <c r="BI198" s="736"/>
      <c r="BJ198" s="736"/>
      <c r="BK198" s="736"/>
      <c r="BL198" s="736"/>
      <c r="BM198" s="736"/>
      <c r="BN198" s="736"/>
      <c r="BO198" s="736"/>
      <c r="BP198" s="736"/>
      <c r="BQ198" s="736"/>
      <c r="BR198" s="736"/>
      <c r="BS198" s="736"/>
      <c r="BT198" s="736"/>
    </row>
    <row r="199" spans="2:72">
      <c r="B199" s="691"/>
      <c r="C199" s="736"/>
      <c r="D199" s="736"/>
      <c r="E199" s="736"/>
      <c r="F199" s="736"/>
      <c r="G199" s="736"/>
      <c r="H199" s="736"/>
      <c r="I199" s="737"/>
      <c r="J199" s="737"/>
      <c r="K199" s="736"/>
      <c r="L199" s="736"/>
      <c r="M199" s="736"/>
      <c r="N199" s="736"/>
      <c r="O199" s="736"/>
      <c r="P199" s="736"/>
      <c r="Q199" s="736"/>
      <c r="R199" s="736"/>
      <c r="S199" s="736"/>
      <c r="T199" s="736"/>
      <c r="U199" s="736"/>
      <c r="V199" s="736"/>
      <c r="W199" s="736"/>
      <c r="X199" s="736"/>
      <c r="Y199" s="736"/>
      <c r="Z199" s="736"/>
      <c r="AA199" s="736"/>
      <c r="AB199" s="736"/>
      <c r="AC199" s="736"/>
      <c r="AD199" s="736"/>
      <c r="AE199" s="736"/>
      <c r="AF199" s="736"/>
      <c r="AG199" s="736"/>
      <c r="AH199" s="736"/>
      <c r="AI199" s="736"/>
      <c r="AJ199" s="736"/>
      <c r="AK199" s="736"/>
      <c r="AL199" s="736"/>
      <c r="AM199" s="736"/>
      <c r="AN199" s="736"/>
      <c r="AO199" s="736"/>
      <c r="AP199" s="16"/>
      <c r="AQ199" s="736"/>
      <c r="AR199" s="736"/>
      <c r="AS199" s="736"/>
      <c r="AT199" s="736"/>
      <c r="AU199" s="736"/>
      <c r="AV199" s="736"/>
      <c r="AW199" s="736"/>
      <c r="AX199" s="736"/>
      <c r="AY199" s="736"/>
      <c r="AZ199" s="736"/>
      <c r="BA199" s="736"/>
      <c r="BB199" s="736"/>
      <c r="BC199" s="736"/>
      <c r="BD199" s="736"/>
      <c r="BE199" s="736"/>
      <c r="BF199" s="736"/>
      <c r="BG199" s="736"/>
      <c r="BH199" s="736"/>
      <c r="BI199" s="736"/>
      <c r="BJ199" s="736"/>
      <c r="BK199" s="736"/>
      <c r="BL199" s="736"/>
      <c r="BM199" s="736"/>
      <c r="BN199" s="736"/>
      <c r="BO199" s="736"/>
      <c r="BP199" s="736"/>
      <c r="BQ199" s="736"/>
      <c r="BR199" s="736"/>
      <c r="BS199" s="736"/>
      <c r="BT199" s="736"/>
    </row>
    <row r="200" spans="2:72">
      <c r="B200" s="691"/>
      <c r="C200" s="736"/>
      <c r="D200" s="736"/>
      <c r="E200" s="736"/>
      <c r="F200" s="736"/>
      <c r="G200" s="736"/>
      <c r="H200" s="736"/>
      <c r="I200" s="737"/>
      <c r="J200" s="737"/>
      <c r="K200" s="736"/>
      <c r="L200" s="736"/>
      <c r="M200" s="736"/>
      <c r="N200" s="736"/>
      <c r="O200" s="736"/>
      <c r="P200" s="736"/>
      <c r="Q200" s="736"/>
      <c r="R200" s="736"/>
      <c r="S200" s="736"/>
      <c r="T200" s="736"/>
      <c r="U200" s="736"/>
      <c r="V200" s="736"/>
      <c r="W200" s="736"/>
      <c r="X200" s="736"/>
      <c r="Y200" s="736"/>
      <c r="Z200" s="736"/>
      <c r="AA200" s="736"/>
      <c r="AB200" s="736"/>
      <c r="AC200" s="736"/>
      <c r="AD200" s="736"/>
      <c r="AE200" s="736"/>
      <c r="AF200" s="736"/>
      <c r="AG200" s="736"/>
      <c r="AH200" s="736"/>
      <c r="AI200" s="736"/>
      <c r="AJ200" s="736"/>
      <c r="AK200" s="736"/>
      <c r="AL200" s="736"/>
      <c r="AM200" s="736"/>
      <c r="AN200" s="736"/>
      <c r="AO200" s="736"/>
      <c r="AP200" s="16"/>
      <c r="AQ200" s="736"/>
      <c r="AR200" s="736"/>
      <c r="AS200" s="736"/>
      <c r="AT200" s="736"/>
      <c r="AU200" s="736"/>
      <c r="AV200" s="736"/>
      <c r="AW200" s="736"/>
      <c r="AX200" s="736"/>
      <c r="AY200" s="736"/>
      <c r="AZ200" s="736"/>
      <c r="BA200" s="736"/>
      <c r="BB200" s="736"/>
      <c r="BC200" s="736"/>
      <c r="BD200" s="736"/>
      <c r="BE200" s="736"/>
      <c r="BF200" s="736"/>
      <c r="BG200" s="736"/>
      <c r="BH200" s="736"/>
      <c r="BI200" s="736"/>
      <c r="BJ200" s="736"/>
      <c r="BK200" s="736"/>
      <c r="BL200" s="736"/>
      <c r="BM200" s="736"/>
      <c r="BN200" s="736"/>
      <c r="BO200" s="736"/>
      <c r="BP200" s="736"/>
      <c r="BQ200" s="736"/>
      <c r="BR200" s="736"/>
      <c r="BS200" s="736"/>
      <c r="BT200" s="736"/>
    </row>
    <row r="201" spans="2:72">
      <c r="B201" s="691"/>
      <c r="C201" s="736"/>
      <c r="D201" s="736"/>
      <c r="E201" s="736"/>
      <c r="F201" s="736"/>
      <c r="G201" s="736"/>
      <c r="H201" s="736"/>
      <c r="I201" s="737"/>
      <c r="J201" s="737"/>
      <c r="K201" s="736"/>
      <c r="L201" s="736"/>
      <c r="M201" s="736"/>
      <c r="N201" s="736"/>
      <c r="O201" s="736"/>
      <c r="P201" s="736"/>
      <c r="Q201" s="736"/>
      <c r="R201" s="736"/>
      <c r="S201" s="736"/>
      <c r="T201" s="736"/>
      <c r="U201" s="736"/>
      <c r="V201" s="736"/>
      <c r="W201" s="736"/>
      <c r="X201" s="736"/>
      <c r="Y201" s="736"/>
      <c r="Z201" s="736"/>
      <c r="AA201" s="736"/>
      <c r="AB201" s="736"/>
      <c r="AC201" s="736"/>
      <c r="AD201" s="736"/>
      <c r="AE201" s="736"/>
      <c r="AF201" s="736"/>
      <c r="AG201" s="736"/>
      <c r="AH201" s="736"/>
      <c r="AI201" s="736"/>
      <c r="AJ201" s="736"/>
      <c r="AK201" s="736"/>
      <c r="AL201" s="736"/>
      <c r="AM201" s="736"/>
      <c r="AN201" s="736"/>
      <c r="AO201" s="736"/>
      <c r="AP201" s="16"/>
      <c r="AQ201" s="736"/>
      <c r="AR201" s="736"/>
      <c r="AS201" s="736"/>
      <c r="AT201" s="736"/>
      <c r="AU201" s="736"/>
      <c r="AV201" s="736"/>
      <c r="AW201" s="736"/>
      <c r="AX201" s="736"/>
      <c r="AY201" s="736"/>
      <c r="AZ201" s="736"/>
      <c r="BA201" s="736"/>
      <c r="BB201" s="736"/>
      <c r="BC201" s="736"/>
      <c r="BD201" s="736"/>
      <c r="BE201" s="736"/>
      <c r="BF201" s="736"/>
      <c r="BG201" s="736"/>
      <c r="BH201" s="736"/>
      <c r="BI201" s="736"/>
      <c r="BJ201" s="736"/>
      <c r="BK201" s="736"/>
      <c r="BL201" s="736"/>
      <c r="BM201" s="736"/>
      <c r="BN201" s="736"/>
      <c r="BO201" s="736"/>
      <c r="BP201" s="736"/>
      <c r="BQ201" s="736"/>
      <c r="BR201" s="736"/>
      <c r="BS201" s="736"/>
      <c r="BT201" s="736"/>
    </row>
    <row r="202" spans="2:72">
      <c r="B202" s="691"/>
      <c r="C202" s="736"/>
      <c r="D202" s="736"/>
      <c r="E202" s="736"/>
      <c r="F202" s="736"/>
      <c r="G202" s="736"/>
      <c r="H202" s="736"/>
      <c r="I202" s="737"/>
      <c r="J202" s="737"/>
      <c r="K202" s="736"/>
      <c r="L202" s="736"/>
      <c r="M202" s="736"/>
      <c r="N202" s="736"/>
      <c r="O202" s="736"/>
      <c r="P202" s="736"/>
      <c r="Q202" s="736"/>
      <c r="R202" s="736"/>
      <c r="S202" s="736"/>
      <c r="T202" s="736"/>
      <c r="U202" s="736"/>
      <c r="V202" s="736"/>
      <c r="W202" s="736"/>
      <c r="X202" s="736"/>
      <c r="Y202" s="736"/>
      <c r="Z202" s="736"/>
      <c r="AA202" s="736"/>
      <c r="AB202" s="736"/>
      <c r="AC202" s="736"/>
      <c r="AD202" s="736"/>
      <c r="AE202" s="736"/>
      <c r="AF202" s="736"/>
      <c r="AG202" s="736"/>
      <c r="AH202" s="736"/>
      <c r="AI202" s="736"/>
      <c r="AJ202" s="736"/>
      <c r="AK202" s="736"/>
      <c r="AL202" s="736"/>
      <c r="AM202" s="736"/>
      <c r="AN202" s="736"/>
      <c r="AO202" s="736"/>
      <c r="AP202" s="16"/>
      <c r="AQ202" s="736"/>
      <c r="AR202" s="736"/>
      <c r="AS202" s="736"/>
      <c r="AT202" s="736"/>
      <c r="AU202" s="736"/>
      <c r="AV202" s="736"/>
      <c r="AW202" s="736"/>
      <c r="AX202" s="736"/>
      <c r="AY202" s="736"/>
      <c r="AZ202" s="736"/>
      <c r="BA202" s="736"/>
      <c r="BB202" s="736"/>
      <c r="BC202" s="736"/>
      <c r="BD202" s="736"/>
      <c r="BE202" s="736"/>
      <c r="BF202" s="736"/>
      <c r="BG202" s="736"/>
      <c r="BH202" s="736"/>
      <c r="BI202" s="736"/>
      <c r="BJ202" s="736"/>
      <c r="BK202" s="736"/>
      <c r="BL202" s="736"/>
      <c r="BM202" s="736"/>
      <c r="BN202" s="736"/>
      <c r="BO202" s="736"/>
      <c r="BP202" s="736"/>
      <c r="BQ202" s="736"/>
      <c r="BR202" s="736"/>
      <c r="BS202" s="736"/>
      <c r="BT202" s="736"/>
    </row>
    <row r="203" spans="2:72">
      <c r="B203" s="691"/>
      <c r="C203" s="736"/>
      <c r="D203" s="736"/>
      <c r="E203" s="736"/>
      <c r="F203" s="736"/>
      <c r="G203" s="736"/>
      <c r="H203" s="736"/>
      <c r="I203" s="737"/>
      <c r="J203" s="737"/>
      <c r="K203" s="736"/>
      <c r="L203" s="736"/>
      <c r="M203" s="736"/>
      <c r="N203" s="736"/>
      <c r="O203" s="736"/>
      <c r="P203" s="736"/>
      <c r="Q203" s="736"/>
      <c r="R203" s="736"/>
      <c r="S203" s="736"/>
      <c r="T203" s="736"/>
      <c r="U203" s="736"/>
      <c r="V203" s="736"/>
      <c r="W203" s="736"/>
      <c r="X203" s="736"/>
      <c r="Y203" s="736"/>
      <c r="Z203" s="736"/>
      <c r="AA203" s="736"/>
      <c r="AB203" s="736"/>
      <c r="AC203" s="736"/>
      <c r="AD203" s="736"/>
      <c r="AE203" s="736"/>
      <c r="AF203" s="736"/>
      <c r="AG203" s="736"/>
      <c r="AH203" s="736"/>
      <c r="AI203" s="736"/>
      <c r="AJ203" s="736"/>
      <c r="AK203" s="736"/>
      <c r="AL203" s="736"/>
      <c r="AM203" s="736"/>
      <c r="AN203" s="736"/>
      <c r="AO203" s="736"/>
      <c r="AP203" s="16"/>
      <c r="AQ203" s="736"/>
      <c r="AR203" s="736"/>
      <c r="AS203" s="736"/>
      <c r="AT203" s="736"/>
      <c r="AU203" s="736"/>
      <c r="AV203" s="736"/>
      <c r="AW203" s="736"/>
      <c r="AX203" s="736"/>
      <c r="AY203" s="736"/>
      <c r="AZ203" s="736"/>
      <c r="BA203" s="736"/>
      <c r="BB203" s="736"/>
      <c r="BC203" s="736"/>
      <c r="BD203" s="736"/>
      <c r="BE203" s="736"/>
      <c r="BF203" s="736"/>
      <c r="BG203" s="736"/>
      <c r="BH203" s="736"/>
      <c r="BI203" s="736"/>
      <c r="BJ203" s="736"/>
      <c r="BK203" s="736"/>
      <c r="BL203" s="736"/>
      <c r="BM203" s="736"/>
      <c r="BN203" s="736"/>
      <c r="BO203" s="736"/>
      <c r="BP203" s="736"/>
      <c r="BQ203" s="736"/>
      <c r="BR203" s="736"/>
      <c r="BS203" s="736"/>
      <c r="BT203" s="736"/>
    </row>
    <row r="204" spans="2:72">
      <c r="B204" s="691"/>
      <c r="C204" s="736"/>
      <c r="D204" s="736"/>
      <c r="E204" s="736"/>
      <c r="F204" s="736"/>
      <c r="G204" s="736"/>
      <c r="H204" s="736"/>
      <c r="I204" s="737"/>
      <c r="J204" s="737"/>
      <c r="K204" s="736"/>
      <c r="L204" s="736"/>
      <c r="M204" s="736"/>
      <c r="N204" s="736"/>
      <c r="O204" s="736"/>
      <c r="P204" s="736"/>
      <c r="Q204" s="736"/>
      <c r="R204" s="736"/>
      <c r="S204" s="736"/>
      <c r="T204" s="736"/>
      <c r="U204" s="736"/>
      <c r="V204" s="736"/>
      <c r="W204" s="736"/>
      <c r="X204" s="736"/>
      <c r="Y204" s="736"/>
      <c r="Z204" s="736"/>
      <c r="AA204" s="736"/>
      <c r="AB204" s="736"/>
      <c r="AC204" s="736"/>
      <c r="AD204" s="736"/>
      <c r="AE204" s="736"/>
      <c r="AF204" s="736"/>
      <c r="AG204" s="736"/>
      <c r="AH204" s="736"/>
      <c r="AI204" s="736"/>
      <c r="AJ204" s="736"/>
      <c r="AK204" s="736"/>
      <c r="AL204" s="736"/>
      <c r="AM204" s="736"/>
      <c r="AN204" s="736"/>
      <c r="AO204" s="736"/>
      <c r="AP204" s="16"/>
      <c r="AQ204" s="736"/>
      <c r="AR204" s="736"/>
      <c r="AS204" s="736"/>
      <c r="AT204" s="736"/>
      <c r="AU204" s="736"/>
      <c r="AV204" s="736"/>
      <c r="AW204" s="736"/>
      <c r="AX204" s="736"/>
      <c r="AY204" s="736"/>
      <c r="AZ204" s="736"/>
      <c r="BA204" s="736"/>
      <c r="BB204" s="736"/>
      <c r="BC204" s="736"/>
      <c r="BD204" s="736"/>
      <c r="BE204" s="736"/>
      <c r="BF204" s="736"/>
      <c r="BG204" s="736"/>
      <c r="BH204" s="736"/>
      <c r="BI204" s="736"/>
      <c r="BJ204" s="736"/>
      <c r="BK204" s="736"/>
      <c r="BL204" s="736"/>
      <c r="BM204" s="736"/>
      <c r="BN204" s="736"/>
      <c r="BO204" s="736"/>
      <c r="BP204" s="736"/>
      <c r="BQ204" s="736"/>
      <c r="BR204" s="736"/>
      <c r="BS204" s="736"/>
      <c r="BT204" s="736"/>
    </row>
    <row r="205" spans="2:72">
      <c r="B205" s="691"/>
      <c r="C205" s="736"/>
      <c r="D205" s="736"/>
      <c r="E205" s="736"/>
      <c r="F205" s="736"/>
      <c r="G205" s="736"/>
      <c r="H205" s="736"/>
      <c r="I205" s="737"/>
      <c r="J205" s="737"/>
      <c r="K205" s="736"/>
      <c r="L205" s="736"/>
      <c r="M205" s="736"/>
      <c r="N205" s="736"/>
      <c r="O205" s="736"/>
      <c r="P205" s="736"/>
      <c r="Q205" s="736"/>
      <c r="R205" s="736"/>
      <c r="S205" s="736"/>
      <c r="T205" s="736"/>
      <c r="U205" s="736"/>
      <c r="V205" s="736"/>
      <c r="W205" s="736"/>
      <c r="X205" s="736"/>
      <c r="Y205" s="736"/>
      <c r="Z205" s="736"/>
      <c r="AA205" s="736"/>
      <c r="AB205" s="736"/>
      <c r="AC205" s="736"/>
      <c r="AD205" s="736"/>
      <c r="AE205" s="736"/>
      <c r="AF205" s="736"/>
      <c r="AG205" s="736"/>
      <c r="AH205" s="736"/>
      <c r="AI205" s="736"/>
      <c r="AJ205" s="736"/>
      <c r="AK205" s="736"/>
      <c r="AL205" s="736"/>
      <c r="AM205" s="736"/>
      <c r="AN205" s="736"/>
      <c r="AO205" s="736"/>
      <c r="AP205" s="16"/>
      <c r="AQ205" s="736"/>
      <c r="AR205" s="736"/>
      <c r="AS205" s="736"/>
      <c r="AT205" s="736"/>
      <c r="AU205" s="736"/>
      <c r="AV205" s="736"/>
      <c r="AW205" s="736"/>
      <c r="AX205" s="736"/>
      <c r="AY205" s="736"/>
      <c r="AZ205" s="736"/>
      <c r="BA205" s="736"/>
      <c r="BB205" s="736"/>
      <c r="BC205" s="736"/>
      <c r="BD205" s="736"/>
      <c r="BE205" s="736"/>
      <c r="BF205" s="736"/>
      <c r="BG205" s="736"/>
      <c r="BH205" s="736"/>
      <c r="BI205" s="736"/>
      <c r="BJ205" s="736"/>
      <c r="BK205" s="736"/>
      <c r="BL205" s="736"/>
      <c r="BM205" s="736"/>
      <c r="BN205" s="736"/>
      <c r="BO205" s="736"/>
      <c r="BP205" s="736"/>
      <c r="BQ205" s="736"/>
      <c r="BR205" s="736"/>
      <c r="BS205" s="736"/>
      <c r="BT205" s="736"/>
    </row>
    <row r="206" spans="2:72">
      <c r="B206" s="691"/>
      <c r="C206" s="736"/>
      <c r="D206" s="736"/>
      <c r="E206" s="736"/>
      <c r="F206" s="736"/>
      <c r="G206" s="736"/>
      <c r="H206" s="736"/>
      <c r="I206" s="737"/>
      <c r="J206" s="737"/>
      <c r="K206" s="736"/>
      <c r="L206" s="736"/>
      <c r="M206" s="736"/>
      <c r="N206" s="736"/>
      <c r="O206" s="736"/>
      <c r="P206" s="736"/>
      <c r="Q206" s="736"/>
      <c r="R206" s="736"/>
      <c r="S206" s="736"/>
      <c r="T206" s="736"/>
      <c r="U206" s="736"/>
      <c r="V206" s="736"/>
      <c r="W206" s="736"/>
      <c r="X206" s="736"/>
      <c r="Y206" s="736"/>
      <c r="Z206" s="736"/>
      <c r="AA206" s="736"/>
      <c r="AB206" s="736"/>
      <c r="AC206" s="736"/>
      <c r="AD206" s="736"/>
      <c r="AE206" s="736"/>
      <c r="AF206" s="736"/>
      <c r="AG206" s="736"/>
      <c r="AH206" s="736"/>
      <c r="AI206" s="736"/>
      <c r="AJ206" s="736"/>
      <c r="AK206" s="736"/>
      <c r="AL206" s="736"/>
      <c r="AM206" s="736"/>
      <c r="AN206" s="736"/>
      <c r="AO206" s="736"/>
      <c r="AP206" s="16"/>
      <c r="AQ206" s="736"/>
      <c r="AR206" s="736"/>
      <c r="AS206" s="736"/>
      <c r="AT206" s="736"/>
      <c r="AU206" s="736"/>
      <c r="AV206" s="736"/>
      <c r="AW206" s="736"/>
      <c r="AX206" s="736"/>
      <c r="AY206" s="736"/>
      <c r="AZ206" s="736"/>
      <c r="BA206" s="736"/>
      <c r="BB206" s="736"/>
      <c r="BC206" s="736"/>
      <c r="BD206" s="736"/>
      <c r="BE206" s="736"/>
      <c r="BF206" s="736"/>
      <c r="BG206" s="736"/>
      <c r="BH206" s="736"/>
      <c r="BI206" s="736"/>
      <c r="BJ206" s="736"/>
      <c r="BK206" s="736"/>
      <c r="BL206" s="736"/>
      <c r="BM206" s="736"/>
      <c r="BN206" s="736"/>
      <c r="BO206" s="736"/>
      <c r="BP206" s="736"/>
      <c r="BQ206" s="736"/>
      <c r="BR206" s="736"/>
      <c r="BS206" s="736"/>
      <c r="BT206" s="736"/>
    </row>
    <row r="207" spans="2:72">
      <c r="B207" s="691"/>
      <c r="C207" s="736"/>
      <c r="D207" s="736"/>
      <c r="E207" s="736"/>
      <c r="F207" s="736"/>
      <c r="G207" s="736"/>
      <c r="H207" s="736"/>
      <c r="I207" s="737"/>
      <c r="J207" s="737"/>
      <c r="K207" s="736"/>
      <c r="L207" s="736"/>
      <c r="M207" s="736"/>
      <c r="N207" s="736"/>
      <c r="O207" s="736"/>
      <c r="P207" s="736"/>
      <c r="Q207" s="736"/>
      <c r="R207" s="736"/>
      <c r="S207" s="736"/>
      <c r="T207" s="736"/>
      <c r="U207" s="736"/>
      <c r="V207" s="736"/>
      <c r="W207" s="736"/>
      <c r="X207" s="736"/>
      <c r="Y207" s="736"/>
      <c r="Z207" s="736"/>
      <c r="AA207" s="736"/>
      <c r="AB207" s="736"/>
      <c r="AC207" s="736"/>
      <c r="AD207" s="736"/>
      <c r="AE207" s="736"/>
      <c r="AF207" s="736"/>
      <c r="AG207" s="736"/>
      <c r="AH207" s="736"/>
      <c r="AI207" s="736"/>
      <c r="AJ207" s="736"/>
      <c r="AK207" s="736"/>
      <c r="AL207" s="736"/>
      <c r="AM207" s="736"/>
      <c r="AN207" s="736"/>
      <c r="AO207" s="736"/>
      <c r="AP207" s="16"/>
      <c r="AQ207" s="736"/>
      <c r="AR207" s="736"/>
      <c r="AS207" s="736"/>
      <c r="AT207" s="736"/>
      <c r="AU207" s="736"/>
      <c r="AV207" s="736"/>
      <c r="AW207" s="736"/>
      <c r="AX207" s="736"/>
      <c r="AY207" s="736"/>
      <c r="AZ207" s="736"/>
      <c r="BA207" s="736"/>
      <c r="BB207" s="736"/>
      <c r="BC207" s="736"/>
      <c r="BD207" s="736"/>
      <c r="BE207" s="736"/>
      <c r="BF207" s="736"/>
      <c r="BG207" s="736"/>
      <c r="BH207" s="736"/>
      <c r="BI207" s="736"/>
      <c r="BJ207" s="736"/>
      <c r="BK207" s="736"/>
      <c r="BL207" s="736"/>
      <c r="BM207" s="736"/>
      <c r="BN207" s="736"/>
      <c r="BO207" s="736"/>
      <c r="BP207" s="736"/>
      <c r="BQ207" s="736"/>
      <c r="BR207" s="736"/>
      <c r="BS207" s="736"/>
      <c r="BT207" s="736"/>
    </row>
    <row r="208" spans="2:72">
      <c r="B208" s="691"/>
      <c r="C208" s="736"/>
      <c r="D208" s="736"/>
      <c r="E208" s="736"/>
      <c r="F208" s="736"/>
      <c r="G208" s="736"/>
      <c r="H208" s="736"/>
      <c r="I208" s="737"/>
      <c r="J208" s="737"/>
      <c r="K208" s="736"/>
      <c r="L208" s="736"/>
      <c r="M208" s="736"/>
      <c r="N208" s="736"/>
      <c r="O208" s="736"/>
      <c r="P208" s="736"/>
      <c r="Q208" s="736"/>
      <c r="R208" s="736"/>
      <c r="S208" s="736"/>
      <c r="T208" s="736"/>
      <c r="U208" s="736"/>
      <c r="V208" s="736"/>
      <c r="W208" s="736"/>
      <c r="X208" s="736"/>
      <c r="Y208" s="736"/>
      <c r="Z208" s="736"/>
      <c r="AA208" s="736"/>
      <c r="AB208" s="736"/>
      <c r="AC208" s="736"/>
      <c r="AD208" s="736"/>
      <c r="AE208" s="736"/>
      <c r="AF208" s="736"/>
      <c r="AG208" s="736"/>
      <c r="AH208" s="736"/>
      <c r="AI208" s="736"/>
      <c r="AJ208" s="736"/>
      <c r="AK208" s="736"/>
      <c r="AL208" s="736"/>
      <c r="AM208" s="736"/>
      <c r="AN208" s="736"/>
      <c r="AO208" s="736"/>
      <c r="AP208" s="16"/>
      <c r="AQ208" s="736"/>
      <c r="AR208" s="736"/>
      <c r="AS208" s="736"/>
      <c r="AT208" s="736"/>
      <c r="AU208" s="736"/>
      <c r="AV208" s="736"/>
      <c r="AW208" s="736"/>
      <c r="AX208" s="736"/>
      <c r="AY208" s="736"/>
      <c r="AZ208" s="736"/>
      <c r="BA208" s="736"/>
      <c r="BB208" s="736"/>
      <c r="BC208" s="736"/>
      <c r="BD208" s="736"/>
      <c r="BE208" s="736"/>
      <c r="BF208" s="736"/>
      <c r="BG208" s="736"/>
      <c r="BH208" s="736"/>
      <c r="BI208" s="736"/>
      <c r="BJ208" s="736"/>
      <c r="BK208" s="736"/>
      <c r="BL208" s="736"/>
      <c r="BM208" s="736"/>
      <c r="BN208" s="736"/>
      <c r="BO208" s="736"/>
      <c r="BP208" s="736"/>
      <c r="BQ208" s="736"/>
      <c r="BR208" s="736"/>
      <c r="BS208" s="736"/>
      <c r="BT208" s="736"/>
    </row>
    <row r="209" spans="2:72">
      <c r="B209" s="691"/>
      <c r="C209" s="736"/>
      <c r="D209" s="736"/>
      <c r="E209" s="736"/>
      <c r="F209" s="736"/>
      <c r="G209" s="736"/>
      <c r="H209" s="736"/>
      <c r="I209" s="737"/>
      <c r="J209" s="737"/>
      <c r="K209" s="736"/>
      <c r="L209" s="736"/>
      <c r="M209" s="736"/>
      <c r="N209" s="736"/>
      <c r="O209" s="736"/>
      <c r="P209" s="736"/>
      <c r="Q209" s="736"/>
      <c r="R209" s="736"/>
      <c r="S209" s="736"/>
      <c r="T209" s="736"/>
      <c r="U209" s="736"/>
      <c r="V209" s="736"/>
      <c r="W209" s="736"/>
      <c r="X209" s="736"/>
      <c r="Y209" s="736"/>
      <c r="Z209" s="736"/>
      <c r="AA209" s="736"/>
      <c r="AB209" s="736"/>
      <c r="AC209" s="736"/>
      <c r="AD209" s="736"/>
      <c r="AE209" s="736"/>
      <c r="AF209" s="736"/>
      <c r="AG209" s="736"/>
      <c r="AH209" s="736"/>
      <c r="AI209" s="736"/>
      <c r="AJ209" s="736"/>
      <c r="AK209" s="736"/>
      <c r="AL209" s="736"/>
      <c r="AM209" s="736"/>
      <c r="AN209" s="736"/>
      <c r="AO209" s="736"/>
      <c r="AP209" s="16"/>
      <c r="AQ209" s="736"/>
      <c r="AR209" s="736"/>
      <c r="AS209" s="736"/>
      <c r="AT209" s="736"/>
      <c r="AU209" s="736"/>
      <c r="AV209" s="736"/>
      <c r="AW209" s="736"/>
      <c r="AX209" s="736"/>
      <c r="AY209" s="736"/>
      <c r="AZ209" s="736"/>
      <c r="BA209" s="736"/>
      <c r="BB209" s="736"/>
      <c r="BC209" s="736"/>
      <c r="BD209" s="736"/>
      <c r="BE209" s="736"/>
      <c r="BF209" s="736"/>
      <c r="BG209" s="736"/>
      <c r="BH209" s="736"/>
      <c r="BI209" s="736"/>
      <c r="BJ209" s="736"/>
      <c r="BK209" s="736"/>
      <c r="BL209" s="736"/>
      <c r="BM209" s="736"/>
      <c r="BN209" s="736"/>
      <c r="BO209" s="736"/>
      <c r="BP209" s="736"/>
      <c r="BQ209" s="736"/>
      <c r="BR209" s="736"/>
      <c r="BS209" s="736"/>
      <c r="BT209" s="736"/>
    </row>
    <row r="210" spans="2:72">
      <c r="B210" s="691"/>
      <c r="C210" s="736"/>
      <c r="D210" s="736"/>
      <c r="E210" s="736"/>
      <c r="F210" s="736"/>
      <c r="G210" s="736"/>
      <c r="H210" s="736"/>
      <c r="I210" s="737"/>
      <c r="J210" s="737"/>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16"/>
      <c r="AQ210" s="736"/>
      <c r="AR210" s="736"/>
      <c r="AS210" s="736"/>
      <c r="AT210" s="736"/>
      <c r="AU210" s="736"/>
      <c r="AV210" s="736"/>
      <c r="AW210" s="736"/>
      <c r="AX210" s="736"/>
      <c r="AY210" s="736"/>
      <c r="AZ210" s="736"/>
      <c r="BA210" s="736"/>
      <c r="BB210" s="736"/>
      <c r="BC210" s="736"/>
      <c r="BD210" s="736"/>
      <c r="BE210" s="736"/>
      <c r="BF210" s="736"/>
      <c r="BG210" s="736"/>
      <c r="BH210" s="736"/>
      <c r="BI210" s="736"/>
      <c r="BJ210" s="736"/>
      <c r="BK210" s="736"/>
      <c r="BL210" s="736"/>
      <c r="BM210" s="736"/>
      <c r="BN210" s="736"/>
      <c r="BO210" s="736"/>
      <c r="BP210" s="736"/>
      <c r="BQ210" s="736"/>
      <c r="BR210" s="736"/>
      <c r="BS210" s="736"/>
      <c r="BT210" s="736"/>
    </row>
    <row r="211" spans="2:72">
      <c r="B211" s="691"/>
      <c r="C211" s="736"/>
      <c r="D211" s="736"/>
      <c r="E211" s="736"/>
      <c r="F211" s="736"/>
      <c r="G211" s="736"/>
      <c r="H211" s="736"/>
      <c r="I211" s="737"/>
      <c r="J211" s="737"/>
      <c r="K211" s="736"/>
      <c r="L211" s="736"/>
      <c r="M211" s="736"/>
      <c r="N211" s="736"/>
      <c r="O211" s="736"/>
      <c r="P211" s="736"/>
      <c r="Q211" s="736"/>
      <c r="R211" s="736"/>
      <c r="S211" s="736"/>
      <c r="T211" s="736"/>
      <c r="U211" s="736"/>
      <c r="V211" s="736"/>
      <c r="W211" s="736"/>
      <c r="X211" s="736"/>
      <c r="Y211" s="736"/>
      <c r="Z211" s="736"/>
      <c r="AA211" s="736"/>
      <c r="AB211" s="736"/>
      <c r="AC211" s="736"/>
      <c r="AD211" s="736"/>
      <c r="AE211" s="736"/>
      <c r="AF211" s="736"/>
      <c r="AG211" s="736"/>
      <c r="AH211" s="736"/>
      <c r="AI211" s="736"/>
      <c r="AJ211" s="736"/>
      <c r="AK211" s="736"/>
      <c r="AL211" s="736"/>
      <c r="AM211" s="736"/>
      <c r="AN211" s="736"/>
      <c r="AO211" s="736"/>
      <c r="AP211" s="16"/>
      <c r="AQ211" s="736"/>
      <c r="AR211" s="736"/>
      <c r="AS211" s="736"/>
      <c r="AT211" s="736"/>
      <c r="AU211" s="736"/>
      <c r="AV211" s="736"/>
      <c r="AW211" s="736"/>
      <c r="AX211" s="736"/>
      <c r="AY211" s="736"/>
      <c r="AZ211" s="736"/>
      <c r="BA211" s="736"/>
      <c r="BB211" s="736"/>
      <c r="BC211" s="736"/>
      <c r="BD211" s="736"/>
      <c r="BE211" s="736"/>
      <c r="BF211" s="736"/>
      <c r="BG211" s="736"/>
      <c r="BH211" s="736"/>
      <c r="BI211" s="736"/>
      <c r="BJ211" s="736"/>
      <c r="BK211" s="736"/>
      <c r="BL211" s="736"/>
      <c r="BM211" s="736"/>
      <c r="BN211" s="736"/>
      <c r="BO211" s="736"/>
      <c r="BP211" s="736"/>
      <c r="BQ211" s="736"/>
      <c r="BR211" s="736"/>
      <c r="BS211" s="736"/>
      <c r="BT211" s="736"/>
    </row>
    <row r="212" spans="2:72">
      <c r="B212" s="691"/>
      <c r="C212" s="736"/>
      <c r="D212" s="736"/>
      <c r="E212" s="736"/>
      <c r="F212" s="736"/>
      <c r="G212" s="736"/>
      <c r="H212" s="736"/>
      <c r="I212" s="737"/>
      <c r="J212" s="737"/>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16"/>
      <c r="AQ212" s="736"/>
      <c r="AR212" s="736"/>
      <c r="AS212" s="736"/>
      <c r="AT212" s="736"/>
      <c r="AU212" s="736"/>
      <c r="AV212" s="736"/>
      <c r="AW212" s="736"/>
      <c r="AX212" s="736"/>
      <c r="AY212" s="736"/>
      <c r="AZ212" s="736"/>
      <c r="BA212" s="736"/>
      <c r="BB212" s="736"/>
      <c r="BC212" s="736"/>
      <c r="BD212" s="736"/>
      <c r="BE212" s="736"/>
      <c r="BF212" s="736"/>
      <c r="BG212" s="736"/>
      <c r="BH212" s="736"/>
      <c r="BI212" s="736"/>
      <c r="BJ212" s="736"/>
      <c r="BK212" s="736"/>
      <c r="BL212" s="736"/>
      <c r="BM212" s="736"/>
      <c r="BN212" s="736"/>
      <c r="BO212" s="736"/>
      <c r="BP212" s="736"/>
      <c r="BQ212" s="736"/>
      <c r="BR212" s="736"/>
      <c r="BS212" s="736"/>
      <c r="BT212" s="736"/>
    </row>
    <row r="213" spans="2:72">
      <c r="B213" s="691"/>
      <c r="C213" s="736"/>
      <c r="D213" s="736"/>
      <c r="E213" s="736"/>
      <c r="F213" s="736"/>
      <c r="G213" s="736"/>
      <c r="H213" s="736"/>
      <c r="I213" s="737"/>
      <c r="J213" s="737"/>
      <c r="K213" s="736"/>
      <c r="L213" s="736"/>
      <c r="M213" s="736"/>
      <c r="N213" s="736"/>
      <c r="O213" s="736"/>
      <c r="P213" s="736"/>
      <c r="Q213" s="736"/>
      <c r="R213" s="736"/>
      <c r="S213" s="736"/>
      <c r="T213" s="736"/>
      <c r="U213" s="736"/>
      <c r="V213" s="736"/>
      <c r="W213" s="736"/>
      <c r="X213" s="736"/>
      <c r="Y213" s="736"/>
      <c r="Z213" s="736"/>
      <c r="AA213" s="736"/>
      <c r="AB213" s="736"/>
      <c r="AC213" s="736"/>
      <c r="AD213" s="736"/>
      <c r="AE213" s="736"/>
      <c r="AF213" s="736"/>
      <c r="AG213" s="736"/>
      <c r="AH213" s="736"/>
      <c r="AI213" s="736"/>
      <c r="AJ213" s="736"/>
      <c r="AK213" s="736"/>
      <c r="AL213" s="736"/>
      <c r="AM213" s="736"/>
      <c r="AN213" s="736"/>
      <c r="AO213" s="736"/>
      <c r="AP213" s="16"/>
      <c r="AQ213" s="736"/>
      <c r="AR213" s="736"/>
      <c r="AS213" s="736"/>
      <c r="AT213" s="736"/>
      <c r="AU213" s="736"/>
      <c r="AV213" s="736"/>
      <c r="AW213" s="736"/>
      <c r="AX213" s="736"/>
      <c r="AY213" s="736"/>
      <c r="AZ213" s="736"/>
      <c r="BA213" s="736"/>
      <c r="BB213" s="736"/>
      <c r="BC213" s="736"/>
      <c r="BD213" s="736"/>
      <c r="BE213" s="736"/>
      <c r="BF213" s="736"/>
      <c r="BG213" s="736"/>
      <c r="BH213" s="736"/>
      <c r="BI213" s="736"/>
      <c r="BJ213" s="736"/>
      <c r="BK213" s="736"/>
      <c r="BL213" s="736"/>
      <c r="BM213" s="736"/>
      <c r="BN213" s="736"/>
      <c r="BO213" s="736"/>
      <c r="BP213" s="736"/>
      <c r="BQ213" s="736"/>
      <c r="BR213" s="736"/>
      <c r="BS213" s="736"/>
      <c r="BT213" s="736"/>
    </row>
    <row r="214" spans="2:72">
      <c r="B214" s="734"/>
      <c r="C214" s="735"/>
      <c r="D214" s="735"/>
      <c r="E214" s="735"/>
      <c r="F214" s="735"/>
      <c r="G214" s="735"/>
      <c r="H214" s="735"/>
      <c r="I214" s="735"/>
      <c r="J214" s="735"/>
      <c r="K214" s="735"/>
      <c r="L214" s="735"/>
      <c r="M214" s="735"/>
      <c r="N214" s="735"/>
      <c r="O214" s="735"/>
      <c r="P214" s="735"/>
      <c r="Q214" s="735"/>
      <c r="R214" s="735"/>
      <c r="S214" s="735"/>
      <c r="T214" s="735"/>
      <c r="U214" s="735"/>
      <c r="V214" s="735"/>
      <c r="W214" s="735"/>
      <c r="X214" s="735"/>
      <c r="Y214" s="735"/>
      <c r="Z214" s="735"/>
      <c r="AA214" s="735"/>
      <c r="AB214" s="735"/>
      <c r="AC214" s="735"/>
      <c r="AD214" s="735"/>
      <c r="AE214" s="735"/>
      <c r="AF214" s="735"/>
      <c r="AG214" s="735"/>
      <c r="AH214" s="735"/>
      <c r="AI214" s="735"/>
      <c r="AJ214" s="735"/>
      <c r="AK214" s="735"/>
      <c r="AL214" s="735"/>
      <c r="AM214" s="735"/>
      <c r="AN214" s="735"/>
      <c r="AO214" s="735"/>
      <c r="AQ214" s="735"/>
      <c r="AR214" s="735"/>
      <c r="AS214" s="735"/>
      <c r="AT214" s="735"/>
      <c r="AU214" s="735"/>
      <c r="AV214" s="735"/>
      <c r="AW214" s="735"/>
      <c r="AX214" s="735"/>
      <c r="AY214" s="735"/>
      <c r="AZ214" s="735"/>
      <c r="BA214" s="735"/>
      <c r="BB214" s="735"/>
      <c r="BC214" s="735"/>
      <c r="BD214" s="735"/>
      <c r="BE214" s="735"/>
      <c r="BF214" s="735"/>
      <c r="BG214" s="735"/>
      <c r="BH214" s="735"/>
      <c r="BI214" s="735"/>
      <c r="BJ214" s="735"/>
      <c r="BK214" s="735"/>
      <c r="BL214" s="735"/>
      <c r="BM214" s="735"/>
      <c r="BN214" s="735"/>
      <c r="BO214" s="735"/>
      <c r="BP214" s="735"/>
      <c r="BQ214" s="735"/>
      <c r="BR214" s="735"/>
      <c r="BS214" s="735"/>
      <c r="BT214" s="735"/>
    </row>
    <row r="215" spans="2:72">
      <c r="B215" s="691">
        <v>0</v>
      </c>
    </row>
    <row r="216" spans="2:72">
      <c r="B216" s="691">
        <v>0</v>
      </c>
    </row>
    <row r="217" spans="2:72">
      <c r="B217" s="691">
        <v>0</v>
      </c>
    </row>
    <row r="218" spans="2:72">
      <c r="B218" s="691">
        <v>0</v>
      </c>
    </row>
    <row r="219" spans="2:72">
      <c r="B219" s="691">
        <v>0</v>
      </c>
    </row>
    <row r="220" spans="2:72">
      <c r="B220" s="691">
        <v>0</v>
      </c>
    </row>
    <row r="221" spans="2:72">
      <c r="B221" s="691">
        <v>0</v>
      </c>
    </row>
    <row r="222" spans="2:72">
      <c r="B222" s="691">
        <v>0</v>
      </c>
    </row>
    <row r="223" spans="2:72">
      <c r="B223" s="691">
        <v>0</v>
      </c>
    </row>
    <row r="224" spans="2:72">
      <c r="B224" s="691">
        <v>0</v>
      </c>
    </row>
    <row r="225" spans="2:2">
      <c r="B225" s="691">
        <v>0</v>
      </c>
    </row>
  </sheetData>
  <mergeCells count="1">
    <mergeCell ref="C24:G24"/>
  </mergeCells>
  <conditionalFormatting sqref="L27:AO146 AQ27:BT146">
    <cfRule type="cellIs" dxfId="3" priority="15" operator="equal">
      <formula>0</formula>
    </cfRule>
  </conditionalFormatting>
  <conditionalFormatting sqref="L147:AO167">
    <cfRule type="cellIs" dxfId="2" priority="3" operator="equal">
      <formula>0</formula>
    </cfRule>
  </conditionalFormatting>
  <conditionalFormatting sqref="L147:AO167">
    <cfRule type="cellIs" dxfId="1" priority="2" operator="equal">
      <formula>0</formula>
    </cfRule>
  </conditionalFormatting>
  <conditionalFormatting sqref="AQ147:BT167">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I215:I1048576 I27:I213</xm:sqref>
        </x14:dataValidation>
        <x14:dataValidation type="list" allowBlank="1" showInputMessage="1" showErrorMessage="1">
          <x14:formula1>
            <xm:f>DropDownList!$H$2:$H$3</xm:f>
          </x14:formula1>
          <xm:sqref>J215:J1048576 J27:J213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2:T43"/>
  <sheetViews>
    <sheetView topLeftCell="A20" zoomScale="90" zoomScaleNormal="90" workbookViewId="0">
      <selection activeCell="K36" sqref="K36:L43"/>
    </sheetView>
  </sheetViews>
  <sheetFormatPr defaultColWidth="9.140625" defaultRowHeight="15"/>
  <cols>
    <col min="1" max="1" width="9.140625" style="12"/>
    <col min="2" max="2" width="15.7109375" style="12" customWidth="1"/>
    <col min="3" max="8" width="11.7109375" style="12" customWidth="1"/>
    <col min="9" max="11" width="13" style="12" customWidth="1"/>
    <col min="12" max="16384" width="9.140625" style="12"/>
  </cols>
  <sheetData>
    <row r="12" spans="2:20" ht="24" customHeight="1"/>
    <row r="13" spans="2:20" ht="15.75">
      <c r="B13" s="588" t="s">
        <v>506</v>
      </c>
    </row>
    <row r="14" spans="2:20" ht="15.75">
      <c r="B14" s="588"/>
    </row>
    <row r="15" spans="2:20" s="667" customFormat="1" ht="27" customHeight="1">
      <c r="B15" s="665" t="s">
        <v>667</v>
      </c>
      <c r="C15" s="666"/>
      <c r="D15" s="666"/>
      <c r="E15" s="666"/>
      <c r="F15" s="666"/>
      <c r="G15" s="666"/>
      <c r="H15" s="666"/>
      <c r="I15" s="666"/>
      <c r="J15" s="666"/>
      <c r="K15" s="666"/>
      <c r="L15" s="666"/>
      <c r="M15" s="666"/>
      <c r="N15" s="666"/>
      <c r="O15" s="666"/>
      <c r="P15" s="666"/>
      <c r="Q15" s="666"/>
      <c r="R15" s="666"/>
      <c r="S15" s="666"/>
      <c r="T15" s="666"/>
    </row>
    <row r="17" spans="2:13">
      <c r="B17" s="796" t="s">
        <v>743</v>
      </c>
      <c r="C17"/>
      <c r="D17"/>
      <c r="E17"/>
      <c r="F17"/>
      <c r="G17"/>
    </row>
    <row r="18" spans="2:13">
      <c r="B18"/>
      <c r="C18"/>
      <c r="D18"/>
      <c r="E18"/>
      <c r="F18"/>
      <c r="G18"/>
    </row>
    <row r="19" spans="2:13" ht="15" customHeight="1">
      <c r="B19" s="909" t="s">
        <v>755</v>
      </c>
      <c r="C19" s="910" t="s">
        <v>744</v>
      </c>
      <c r="D19" s="910"/>
      <c r="E19" s="907" t="s">
        <v>757</v>
      </c>
      <c r="F19" s="908" t="s">
        <v>745</v>
      </c>
      <c r="G19" s="907" t="s">
        <v>746</v>
      </c>
      <c r="H19" s="907" t="s">
        <v>758</v>
      </c>
      <c r="I19" s="907" t="s">
        <v>782</v>
      </c>
      <c r="J19" s="907" t="s">
        <v>783</v>
      </c>
      <c r="K19" s="907" t="s">
        <v>784</v>
      </c>
    </row>
    <row r="20" spans="2:13" ht="60" customHeight="1">
      <c r="B20" s="909"/>
      <c r="C20" s="797" t="s">
        <v>747</v>
      </c>
      <c r="D20" s="797" t="s">
        <v>748</v>
      </c>
      <c r="E20" s="907"/>
      <c r="F20" s="908"/>
      <c r="G20" s="907"/>
      <c r="H20" s="907"/>
      <c r="I20" s="907"/>
      <c r="J20" s="907"/>
      <c r="K20" s="907"/>
      <c r="L20" s="8"/>
      <c r="M20" s="8"/>
    </row>
    <row r="21" spans="2:13">
      <c r="B21" s="798" t="s">
        <v>749</v>
      </c>
      <c r="C21" s="799">
        <v>2160.6999999999998</v>
      </c>
      <c r="D21" s="799">
        <v>2160.6999999999998</v>
      </c>
      <c r="E21" s="800">
        <f>+C21-D21</f>
        <v>0</v>
      </c>
      <c r="F21" s="801">
        <v>4.5095000000000001</v>
      </c>
      <c r="G21" s="802">
        <f>+F21*E21</f>
        <v>0</v>
      </c>
      <c r="H21" s="811"/>
      <c r="I21" s="834"/>
      <c r="J21" s="834"/>
      <c r="K21" s="834"/>
    </row>
    <row r="22" spans="2:13">
      <c r="B22" s="798" t="s">
        <v>750</v>
      </c>
      <c r="C22" s="799">
        <f>+C21</f>
        <v>2160.6999999999998</v>
      </c>
      <c r="D22" s="799">
        <v>2097.4</v>
      </c>
      <c r="E22" s="800">
        <f t="shared" ref="E22:E24" si="0">+C22-D22</f>
        <v>63.299999999999727</v>
      </c>
      <c r="F22" s="801">
        <v>4.5095000000000001</v>
      </c>
      <c r="G22" s="802">
        <f t="shared" ref="G22:G24" si="1">+F22*E22</f>
        <v>285.4513499999988</v>
      </c>
      <c r="H22" s="812">
        <f>+G21</f>
        <v>0</v>
      </c>
      <c r="I22" s="812">
        <f>+'6.  Carrying Charges'!C42/365*31*H22</f>
        <v>0</v>
      </c>
      <c r="J22" s="834"/>
      <c r="K22" s="834"/>
    </row>
    <row r="23" spans="2:13">
      <c r="B23" s="803" t="s">
        <v>751</v>
      </c>
      <c r="C23" s="799">
        <f>+C21</f>
        <v>2160.6999999999998</v>
      </c>
      <c r="D23" s="799">
        <v>1988.9</v>
      </c>
      <c r="E23" s="800">
        <f t="shared" si="0"/>
        <v>171.79999999999973</v>
      </c>
      <c r="F23" s="801">
        <v>4.5095000000000001</v>
      </c>
      <c r="G23" s="802">
        <f t="shared" si="1"/>
        <v>774.73209999999881</v>
      </c>
      <c r="H23" s="812">
        <f>+H22+G22</f>
        <v>285.4513499999988</v>
      </c>
      <c r="I23" s="812">
        <f>+'6.  Carrying Charges'!C43/365*30*H23</f>
        <v>0.35192632191780671</v>
      </c>
      <c r="J23" s="834"/>
      <c r="K23" s="834"/>
    </row>
    <row r="24" spans="2:13">
      <c r="B24" s="803" t="s">
        <v>752</v>
      </c>
      <c r="C24" s="799">
        <f>+C21</f>
        <v>2160.6999999999998</v>
      </c>
      <c r="D24" s="799">
        <v>1699.8</v>
      </c>
      <c r="E24" s="800">
        <f t="shared" si="0"/>
        <v>460.89999999999986</v>
      </c>
      <c r="F24" s="801">
        <v>4.5095000000000001</v>
      </c>
      <c r="G24" s="802">
        <f t="shared" si="1"/>
        <v>2078.4285499999996</v>
      </c>
      <c r="H24" s="812">
        <f>+H23+G23</f>
        <v>1060.1834499999977</v>
      </c>
      <c r="I24" s="812">
        <f>+'6.  Carrying Charges'!C44/365*31*H24</f>
        <v>1.7018122831643798</v>
      </c>
      <c r="J24" s="834"/>
      <c r="K24" s="834"/>
    </row>
    <row r="25" spans="2:13">
      <c r="B25" s="804" t="s">
        <v>26</v>
      </c>
      <c r="C25" s="804"/>
      <c r="D25" s="805"/>
      <c r="E25" s="804"/>
      <c r="F25" s="804"/>
      <c r="G25" s="806">
        <f>SUM(G21:G24)</f>
        <v>3138.6119999999974</v>
      </c>
      <c r="H25"/>
      <c r="I25" s="806">
        <f>SUM(I22:I24)</f>
        <v>2.0537386050821866</v>
      </c>
      <c r="J25" s="806">
        <f>+G25*'6.  Carrying Charges'!H120*3+'8.  Streetlighting'!G25*'6.  Carrying Charges'!H123*9</f>
        <v>56.25962009999995</v>
      </c>
      <c r="K25" s="806">
        <f>+G25*4*'6.  Carrying Charges'!H135</f>
        <v>22.702626799999983</v>
      </c>
    </row>
    <row r="26" spans="2:13">
      <c r="B26"/>
      <c r="C26"/>
      <c r="D26" s="807"/>
      <c r="E26"/>
      <c r="F26"/>
      <c r="G26"/>
    </row>
    <row r="27" spans="2:13" ht="15" customHeight="1">
      <c r="B27" s="909" t="s">
        <v>754</v>
      </c>
      <c r="C27" s="910" t="s">
        <v>744</v>
      </c>
      <c r="D27" s="910"/>
      <c r="E27" s="907" t="s">
        <v>757</v>
      </c>
      <c r="F27" s="908" t="s">
        <v>745</v>
      </c>
      <c r="G27" s="907" t="s">
        <v>746</v>
      </c>
    </row>
    <row r="28" spans="2:13" ht="60" customHeight="1">
      <c r="B28" s="909"/>
      <c r="C28" s="797" t="s">
        <v>747</v>
      </c>
      <c r="D28" s="797" t="s">
        <v>748</v>
      </c>
      <c r="E28" s="907"/>
      <c r="F28" s="908"/>
      <c r="G28" s="907"/>
    </row>
    <row r="29" spans="2:13">
      <c r="B29" s="798" t="s">
        <v>749</v>
      </c>
      <c r="C29" s="799">
        <v>135.19999999999999</v>
      </c>
      <c r="D29" s="799">
        <v>135.19999999999999</v>
      </c>
      <c r="E29" s="800">
        <f>+C29-D29</f>
        <v>0</v>
      </c>
      <c r="F29" s="801">
        <v>4.5095000000000001</v>
      </c>
      <c r="G29" s="802">
        <f>+F29*E29</f>
        <v>0</v>
      </c>
    </row>
    <row r="30" spans="2:13">
      <c r="B30" s="798" t="s">
        <v>750</v>
      </c>
      <c r="C30" s="799">
        <f>+C29</f>
        <v>135.19999999999999</v>
      </c>
      <c r="D30" s="799">
        <v>135.19999999999999</v>
      </c>
      <c r="E30" s="800">
        <f t="shared" ref="E30:E32" si="2">+C30-D30</f>
        <v>0</v>
      </c>
      <c r="F30" s="801">
        <v>4.5095000000000001</v>
      </c>
      <c r="G30" s="802">
        <f t="shared" ref="G30:G32" si="3">+F30*E30</f>
        <v>0</v>
      </c>
    </row>
    <row r="31" spans="2:13">
      <c r="B31" s="803" t="s">
        <v>751</v>
      </c>
      <c r="C31" s="799">
        <f>+C29</f>
        <v>135.19999999999999</v>
      </c>
      <c r="D31" s="799">
        <v>135.19999999999999</v>
      </c>
      <c r="E31" s="800">
        <f t="shared" si="2"/>
        <v>0</v>
      </c>
      <c r="F31" s="801">
        <v>4.5095000000000001</v>
      </c>
      <c r="G31" s="802">
        <f t="shared" si="3"/>
        <v>0</v>
      </c>
    </row>
    <row r="32" spans="2:13">
      <c r="B32" s="803" t="s">
        <v>752</v>
      </c>
      <c r="C32" s="799">
        <f>+C29</f>
        <v>135.19999999999999</v>
      </c>
      <c r="D32" s="799">
        <v>135.19999999999999</v>
      </c>
      <c r="E32" s="800">
        <f t="shared" si="2"/>
        <v>0</v>
      </c>
      <c r="F32" s="801">
        <v>4.5095000000000001</v>
      </c>
      <c r="G32" s="802">
        <f t="shared" si="3"/>
        <v>0</v>
      </c>
    </row>
    <row r="33" spans="2:11">
      <c r="B33" s="804" t="s">
        <v>26</v>
      </c>
      <c r="C33" s="804"/>
      <c r="D33" s="805"/>
      <c r="E33" s="804"/>
      <c r="F33" s="804"/>
      <c r="G33" s="806">
        <f>SUM(G29:G32)</f>
        <v>0</v>
      </c>
    </row>
    <row r="34" spans="2:11">
      <c r="B34"/>
      <c r="C34"/>
      <c r="D34" s="807"/>
      <c r="E34"/>
      <c r="F34"/>
      <c r="G34"/>
    </row>
    <row r="35" spans="2:11" ht="15" customHeight="1">
      <c r="B35" s="909" t="s">
        <v>756</v>
      </c>
      <c r="C35" s="910" t="s">
        <v>744</v>
      </c>
      <c r="D35" s="910"/>
      <c r="E35" s="907" t="s">
        <v>757</v>
      </c>
      <c r="F35" s="908" t="s">
        <v>745</v>
      </c>
      <c r="G35" s="907" t="s">
        <v>746</v>
      </c>
    </row>
    <row r="36" spans="2:11" ht="60" customHeight="1">
      <c r="B36" s="909"/>
      <c r="C36" s="797" t="s">
        <v>747</v>
      </c>
      <c r="D36" s="797" t="s">
        <v>748</v>
      </c>
      <c r="E36" s="907"/>
      <c r="F36" s="908"/>
      <c r="G36" s="907"/>
    </row>
    <row r="37" spans="2:11">
      <c r="B37" s="798" t="s">
        <v>749</v>
      </c>
      <c r="C37" s="799">
        <v>10.9</v>
      </c>
      <c r="D37" s="799">
        <v>10.9</v>
      </c>
      <c r="E37" s="800">
        <f>+C37-D37</f>
        <v>0</v>
      </c>
      <c r="F37" s="801">
        <v>4.5095000000000001</v>
      </c>
      <c r="G37" s="802">
        <f>+F37*E37</f>
        <v>0</v>
      </c>
    </row>
    <row r="38" spans="2:11">
      <c r="B38" s="798" t="s">
        <v>750</v>
      </c>
      <c r="C38" s="799">
        <f>+C37</f>
        <v>10.9</v>
      </c>
      <c r="D38" s="799">
        <v>10.9</v>
      </c>
      <c r="E38" s="800">
        <f t="shared" ref="E38:E40" si="4">+C38-D38</f>
        <v>0</v>
      </c>
      <c r="F38" s="801">
        <v>4.5095000000000001</v>
      </c>
      <c r="G38" s="802">
        <f t="shared" ref="G38:G40" si="5">+F38*E38</f>
        <v>0</v>
      </c>
      <c r="K38" s="836"/>
    </row>
    <row r="39" spans="2:11">
      <c r="B39" s="803" t="s">
        <v>751</v>
      </c>
      <c r="C39" s="799">
        <f>+C37</f>
        <v>10.9</v>
      </c>
      <c r="D39" s="799">
        <v>10.9</v>
      </c>
      <c r="E39" s="800">
        <f t="shared" si="4"/>
        <v>0</v>
      </c>
      <c r="F39" s="801">
        <v>4.5095000000000001</v>
      </c>
      <c r="G39" s="802">
        <f t="shared" si="5"/>
        <v>0</v>
      </c>
      <c r="K39" s="836"/>
    </row>
    <row r="40" spans="2:11">
      <c r="B40" s="803" t="s">
        <v>752</v>
      </c>
      <c r="C40" s="799">
        <f>+C37</f>
        <v>10.9</v>
      </c>
      <c r="D40" s="799">
        <v>10.9</v>
      </c>
      <c r="E40" s="800">
        <f t="shared" si="4"/>
        <v>0</v>
      </c>
      <c r="F40" s="801">
        <v>4.5095000000000001</v>
      </c>
      <c r="G40" s="802">
        <f t="shared" si="5"/>
        <v>0</v>
      </c>
    </row>
    <row r="41" spans="2:11">
      <c r="B41" s="804" t="s">
        <v>26</v>
      </c>
      <c r="C41" s="804"/>
      <c r="D41" s="804"/>
      <c r="E41" s="804"/>
      <c r="F41" s="804"/>
      <c r="G41" s="806">
        <f>SUM(G37:G40)</f>
        <v>0</v>
      </c>
    </row>
    <row r="42" spans="2:11" ht="15.75" thickBot="1">
      <c r="B42"/>
      <c r="C42"/>
      <c r="D42"/>
      <c r="E42"/>
      <c r="F42"/>
      <c r="G42"/>
    </row>
    <row r="43" spans="2:11" ht="15.75" thickBot="1">
      <c r="B43" s="808" t="s">
        <v>753</v>
      </c>
      <c r="C43" s="809"/>
      <c r="D43" s="809"/>
      <c r="E43" s="809"/>
      <c r="F43" s="809"/>
      <c r="G43" s="810">
        <f>+G41+G33+G25</f>
        <v>3138.6119999999974</v>
      </c>
    </row>
  </sheetData>
  <mergeCells count="19">
    <mergeCell ref="B35:B36"/>
    <mergeCell ref="C35:D35"/>
    <mergeCell ref="E35:E36"/>
    <mergeCell ref="F35:F36"/>
    <mergeCell ref="G19:G20"/>
    <mergeCell ref="B27:B28"/>
    <mergeCell ref="C27:D27"/>
    <mergeCell ref="E27:E28"/>
    <mergeCell ref="F27:F28"/>
    <mergeCell ref="G27:G28"/>
    <mergeCell ref="B19:B20"/>
    <mergeCell ref="C19:D19"/>
    <mergeCell ref="E19:E20"/>
    <mergeCell ref="J19:J20"/>
    <mergeCell ref="K19:K20"/>
    <mergeCell ref="F19:F20"/>
    <mergeCell ref="G35:G36"/>
    <mergeCell ref="H19:H20"/>
    <mergeCell ref="I19:I20"/>
  </mergeCells>
  <pageMargins left="0.7" right="0.7" top="0.75" bottom="0.75" header="0.3" footer="0.3"/>
  <pageSetup orientation="portrait" r:id="rId1"/>
  <ignoredErrors>
    <ignoredError sqref="J25" formula="1"/>
  </ignoredError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J25"/>
  <sheetViews>
    <sheetView workbookViewId="0">
      <selection activeCell="I8" sqref="I8"/>
    </sheetView>
  </sheetViews>
  <sheetFormatPr defaultColWidth="8.85546875" defaultRowHeight="15"/>
  <cols>
    <col min="1" max="1" width="44.85546875" bestFit="1" customWidth="1"/>
    <col min="2" max="6" width="11.7109375" customWidth="1"/>
    <col min="8" max="9" width="11.7109375" customWidth="1"/>
    <col min="10" max="10" width="10.85546875" bestFit="1" customWidth="1"/>
  </cols>
  <sheetData>
    <row r="1" spans="1:10" ht="18.75">
      <c r="A1" s="785" t="s">
        <v>714</v>
      </c>
    </row>
    <row r="3" spans="1:10" ht="45">
      <c r="A3" s="780" t="s">
        <v>732</v>
      </c>
      <c r="B3" s="786" t="s">
        <v>721</v>
      </c>
      <c r="C3" s="786" t="s">
        <v>722</v>
      </c>
      <c r="D3" s="786" t="s">
        <v>723</v>
      </c>
      <c r="E3" s="786" t="s">
        <v>724</v>
      </c>
      <c r="F3" s="786" t="s">
        <v>725</v>
      </c>
      <c r="H3" s="786" t="s">
        <v>727</v>
      </c>
      <c r="I3" s="786" t="s">
        <v>728</v>
      </c>
    </row>
    <row r="4" spans="1:10">
      <c r="A4" s="773" t="s">
        <v>729</v>
      </c>
      <c r="B4" s="774">
        <f>+'4.  2011-2014 LRAM'!F127</f>
        <v>7678402.3384802956</v>
      </c>
      <c r="C4" s="774">
        <f>+'4.  2011-2014 LRAM'!G127</f>
        <v>7574770.8860353176</v>
      </c>
      <c r="D4" s="774">
        <f>+'4.  2011-2014 LRAM'!H127</f>
        <v>7395205.2099187933</v>
      </c>
      <c r="E4" s="774">
        <f>+'4.  2011-2014 LRAM'!I127</f>
        <v>6984358.8658722825</v>
      </c>
      <c r="F4" s="774">
        <f>+'4.  2011-2014 LRAM'!J127</f>
        <v>6707855.7880398771</v>
      </c>
      <c r="H4" s="775"/>
      <c r="I4" s="775"/>
    </row>
    <row r="5" spans="1:10">
      <c r="A5" s="773" t="s">
        <v>730</v>
      </c>
      <c r="B5" s="774">
        <f>+'4.  2011-2014 LRAM'!E255</f>
        <v>8873790.9148555044</v>
      </c>
      <c r="C5" s="774">
        <f>+'4.  2011-2014 LRAM'!F255</f>
        <v>8756649.3912348412</v>
      </c>
      <c r="D5" s="774">
        <f>+'4.  2011-2014 LRAM'!G255</f>
        <v>8318350.7091678707</v>
      </c>
      <c r="E5" s="774">
        <f>+'4.  2011-2014 LRAM'!H255</f>
        <v>7927880.1231268458</v>
      </c>
      <c r="F5" s="774">
        <f>+'4.  2011-2014 LRAM'!I255</f>
        <v>7448208.4661646355</v>
      </c>
      <c r="H5" s="775"/>
      <c r="I5" s="775"/>
    </row>
    <row r="6" spans="1:10" ht="5.0999999999999996" customHeight="1">
      <c r="A6" s="789"/>
      <c r="B6" s="790"/>
      <c r="C6" s="790"/>
      <c r="D6" s="790"/>
      <c r="E6" s="790"/>
      <c r="F6" s="790"/>
      <c r="H6" s="790"/>
      <c r="I6" s="790"/>
    </row>
    <row r="7" spans="1:10">
      <c r="A7" s="773" t="s">
        <v>706</v>
      </c>
      <c r="B7" s="774">
        <f>+'4.  2011-2014 LRAM'!D384</f>
        <v>9464971.2174292989</v>
      </c>
      <c r="C7" s="774">
        <f>+'4.  2011-2014 LRAM'!E384</f>
        <v>9323190.0005326066</v>
      </c>
      <c r="D7" s="774">
        <f>+'4.  2011-2014 LRAM'!F384</f>
        <v>9287958.966513034</v>
      </c>
      <c r="E7" s="774">
        <f>+'4.  2011-2014 LRAM'!G384</f>
        <v>9170419.2918131277</v>
      </c>
      <c r="F7" s="774">
        <f>+'4.  2011-2014 LRAM'!H384</f>
        <v>7007720.2821114073</v>
      </c>
      <c r="H7" s="774">
        <v>9170419.7532974593</v>
      </c>
      <c r="I7" s="774">
        <v>9170419.7532974593</v>
      </c>
    </row>
    <row r="8" spans="1:10">
      <c r="A8" s="773" t="s">
        <v>707</v>
      </c>
      <c r="B8" s="775"/>
      <c r="C8" s="774">
        <f>+'4.  2011-2014 LRAM'!D513</f>
        <v>9154999.7034974843</v>
      </c>
      <c r="D8" s="774">
        <f>+'4.  2011-2014 LRAM'!E513</f>
        <v>8868917.3403974865</v>
      </c>
      <c r="E8" s="774">
        <f>+'4.  2011-2014 LRAM'!F513</f>
        <v>8700569.6435974855</v>
      </c>
      <c r="F8" s="774">
        <f>+'4.  2011-2014 LRAM'!G513</f>
        <v>8583072.6239508856</v>
      </c>
      <c r="H8" s="774">
        <v>8700570.6435974855</v>
      </c>
      <c r="I8" s="774">
        <v>8700570.6435974855</v>
      </c>
    </row>
    <row r="9" spans="1:10">
      <c r="A9" s="773" t="s">
        <v>708</v>
      </c>
      <c r="B9" s="775"/>
      <c r="C9" s="775"/>
      <c r="D9" s="774">
        <f>+'5.  2015-2020 LRAM'!D195</f>
        <v>14906453</v>
      </c>
      <c r="E9" s="774">
        <f>+'5.  2015-2020 LRAM'!E195</f>
        <v>14855158</v>
      </c>
      <c r="F9" s="774">
        <f>+'5.  2015-2020 LRAM'!F195</f>
        <v>14852114</v>
      </c>
      <c r="H9" s="774">
        <v>14952094</v>
      </c>
      <c r="I9" s="774">
        <v>14822075</v>
      </c>
    </row>
    <row r="10" spans="1:10">
      <c r="A10" s="773" t="s">
        <v>709</v>
      </c>
      <c r="B10" s="775"/>
      <c r="C10" s="775"/>
      <c r="D10" s="775"/>
      <c r="E10" s="774">
        <f>+'5.  2015-2020 LRAM'!D378</f>
        <v>19490091</v>
      </c>
      <c r="F10" s="774">
        <f>+'5.  2015-2020 LRAM'!E378</f>
        <v>19490091</v>
      </c>
      <c r="H10" s="774">
        <v>21541251.065810103</v>
      </c>
      <c r="I10" s="774">
        <v>21308897.3981089</v>
      </c>
    </row>
    <row r="11" spans="1:10">
      <c r="A11" s="773" t="s">
        <v>710</v>
      </c>
      <c r="B11" s="775"/>
      <c r="C11" s="775"/>
      <c r="D11" s="775"/>
      <c r="E11" s="775"/>
      <c r="F11" s="774">
        <f>+'5.  2015-2020 LRAM'!D561</f>
        <v>31469566</v>
      </c>
      <c r="H11" s="775"/>
      <c r="I11" s="774">
        <v>17905395.690256596</v>
      </c>
      <c r="J11" s="772"/>
    </row>
    <row r="12" spans="1:10">
      <c r="A12" s="778" t="s">
        <v>712</v>
      </c>
      <c r="B12" s="779">
        <f>SUM(B4:B11)</f>
        <v>26017164.470765099</v>
      </c>
      <c r="C12" s="779">
        <f>SUM(C4:C11)</f>
        <v>34809609.98130025</v>
      </c>
      <c r="D12" s="779">
        <f t="shared" ref="D12:F12" si="0">SUM(D4:D11)</f>
        <v>48776885.225997187</v>
      </c>
      <c r="E12" s="779">
        <f t="shared" si="0"/>
        <v>67128476.924409747</v>
      </c>
      <c r="F12" s="779">
        <f t="shared" si="0"/>
        <v>95558628.160266802</v>
      </c>
      <c r="H12" s="779">
        <f t="shared" ref="H12:I12" si="1">SUM(H4:H11)</f>
        <v>54364335.462705046</v>
      </c>
      <c r="I12" s="779">
        <f t="shared" si="1"/>
        <v>71907358.485260442</v>
      </c>
    </row>
    <row r="13" spans="1:10">
      <c r="A13" s="781"/>
      <c r="B13" s="782"/>
      <c r="C13" s="782"/>
      <c r="D13" s="782"/>
      <c r="E13" s="782"/>
      <c r="F13" s="782"/>
    </row>
    <row r="14" spans="1:10">
      <c r="A14" s="780" t="s">
        <v>733</v>
      </c>
      <c r="B14" s="778">
        <v>2013</v>
      </c>
      <c r="C14" s="778">
        <v>2014</v>
      </c>
      <c r="D14" s="778">
        <v>2015</v>
      </c>
      <c r="E14" s="778">
        <v>2016</v>
      </c>
      <c r="F14" s="778">
        <v>2017</v>
      </c>
    </row>
    <row r="15" spans="1:10">
      <c r="A15" s="783" t="s">
        <v>717</v>
      </c>
      <c r="B15" s="784">
        <v>26024151.995895103</v>
      </c>
      <c r="C15" s="784">
        <v>34809609.98130025</v>
      </c>
      <c r="D15" s="784">
        <v>33870432.225997187</v>
      </c>
      <c r="E15" s="784">
        <v>32783227.924409743</v>
      </c>
      <c r="F15" s="784">
        <v>29746857.160266805</v>
      </c>
    </row>
    <row r="16" spans="1:10">
      <c r="A16" s="783" t="s">
        <v>731</v>
      </c>
      <c r="B16" s="784">
        <f>-(+'7.  Persistence Report'!AS79+'7.  Persistence Report'!AS80+'7.  Persistence Report'!AS81+'7.  Persistence Report'!AS82+'7.  Persistence Report'!AS93+'7.  Persistence Report'!AS94+'7.  Persistence Report'!AS95+'7.  Persistence Report'!AS96)</f>
        <v>-6987.52513</v>
      </c>
      <c r="C16" s="775"/>
      <c r="D16" s="775"/>
      <c r="E16" s="775"/>
      <c r="F16" s="775"/>
    </row>
    <row r="17" spans="1:7">
      <c r="A17" s="783" t="s">
        <v>718</v>
      </c>
      <c r="B17" s="775"/>
      <c r="C17" s="775"/>
      <c r="D17" s="787">
        <v>14906453</v>
      </c>
      <c r="E17" s="784">
        <v>14855158</v>
      </c>
      <c r="F17" s="784">
        <v>14852114</v>
      </c>
    </row>
    <row r="18" spans="1:7">
      <c r="A18" s="783" t="s">
        <v>719</v>
      </c>
      <c r="B18" s="775"/>
      <c r="C18" s="775"/>
      <c r="D18" s="775"/>
      <c r="E18" s="787">
        <v>19490091</v>
      </c>
      <c r="F18" s="784">
        <v>19490091</v>
      </c>
    </row>
    <row r="19" spans="1:7">
      <c r="A19" s="783" t="s">
        <v>720</v>
      </c>
      <c r="B19" s="775"/>
      <c r="C19" s="775"/>
      <c r="D19" s="775"/>
      <c r="E19" s="775"/>
      <c r="F19" s="787">
        <v>31469566</v>
      </c>
    </row>
    <row r="20" spans="1:7">
      <c r="A20" s="778" t="s">
        <v>713</v>
      </c>
      <c r="B20" s="779">
        <f>SUM(B15:B19)</f>
        <v>26017164.470765103</v>
      </c>
      <c r="C20" s="779">
        <f>SUM(C15:C19)</f>
        <v>34809609.98130025</v>
      </c>
      <c r="D20" s="779">
        <f>SUM(D15:D19)</f>
        <v>48776885.225997187</v>
      </c>
      <c r="E20" s="779">
        <f>SUM(E15:E19)</f>
        <v>67128476.924409747</v>
      </c>
      <c r="F20" s="779">
        <f>SUM(F15:F19)</f>
        <v>95558628.160266802</v>
      </c>
    </row>
    <row r="21" spans="1:7">
      <c r="A21" s="776" t="s">
        <v>711</v>
      </c>
      <c r="B21" s="777">
        <f>+B20-B12</f>
        <v>0</v>
      </c>
      <c r="C21" s="777">
        <f>+C20-C12</f>
        <v>0</v>
      </c>
      <c r="D21" s="777">
        <f>+D20-D12</f>
        <v>0</v>
      </c>
      <c r="E21" s="777">
        <f>+E20-E12</f>
        <v>0</v>
      </c>
      <c r="F21" s="777">
        <f>+F20-F12</f>
        <v>0</v>
      </c>
      <c r="G21" s="777"/>
    </row>
    <row r="22" spans="1:7">
      <c r="D22" s="772"/>
      <c r="F22" s="772"/>
    </row>
    <row r="23" spans="1:7">
      <c r="A23" t="s">
        <v>726</v>
      </c>
      <c r="C23" s="788">
        <f>+D17+E18+F19</f>
        <v>65866110</v>
      </c>
      <c r="D23" s="772"/>
    </row>
    <row r="24" spans="1:7">
      <c r="D24" s="772"/>
    </row>
    <row r="25" spans="1:7">
      <c r="B25" s="772"/>
      <c r="D25" s="772"/>
    </row>
  </sheetData>
  <pageMargins left="0.7" right="0.7" top="0.75" bottom="0.75" header="0.3" footer="0.3"/>
  <pageSetup scale="89" orientation="landscape" r:id="rId1"/>
  <headerFooter>
    <oddFooter>&amp;L&amp;T &amp;D
&amp;Z&amp;F</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25"/>
  <sheetViews>
    <sheetView workbookViewId="0">
      <selection activeCell="C13" sqref="C13"/>
    </sheetView>
  </sheetViews>
  <sheetFormatPr defaultColWidth="8.85546875" defaultRowHeight="15"/>
  <cols>
    <col min="1" max="1" width="44.85546875" bestFit="1" customWidth="1"/>
    <col min="2" max="6" width="11.7109375" customWidth="1"/>
    <col min="8" max="9" width="11.7109375" customWidth="1"/>
    <col min="10" max="10" width="10.85546875" bestFit="1" customWidth="1"/>
  </cols>
  <sheetData>
    <row r="1" spans="1:11" ht="18.75">
      <c r="A1" s="785" t="s">
        <v>714</v>
      </c>
    </row>
    <row r="3" spans="1:11" ht="45">
      <c r="A3" s="780" t="s">
        <v>715</v>
      </c>
      <c r="B3" s="786" t="s">
        <v>721</v>
      </c>
      <c r="C3" s="786" t="s">
        <v>722</v>
      </c>
      <c r="D3" s="786" t="s">
        <v>723</v>
      </c>
      <c r="E3" s="786" t="s">
        <v>724</v>
      </c>
      <c r="F3" s="786" t="s">
        <v>725</v>
      </c>
      <c r="H3" s="786" t="s">
        <v>727</v>
      </c>
      <c r="I3" s="786" t="s">
        <v>728</v>
      </c>
    </row>
    <row r="4" spans="1:11">
      <c r="A4" s="773" t="s">
        <v>729</v>
      </c>
      <c r="B4" s="774">
        <f>+'4.  2011-2014 LRAM'!Q127</f>
        <v>2012.0493484861533</v>
      </c>
      <c r="C4" s="774">
        <f>+'4.  2011-2014 LRAM'!R127</f>
        <v>1941.9169477473454</v>
      </c>
      <c r="D4" s="774">
        <f>+'4.  2011-2014 LRAM'!S127</f>
        <v>1728.3782472694477</v>
      </c>
      <c r="E4" s="774">
        <f>+'4.  2011-2014 LRAM'!T127</f>
        <v>1674.2147605728085</v>
      </c>
      <c r="F4" s="774">
        <f>+'4.  2011-2014 LRAM'!U127</f>
        <v>1613.0684121333513</v>
      </c>
      <c r="H4" s="775"/>
      <c r="I4" s="775"/>
    </row>
    <row r="5" spans="1:11">
      <c r="A5" s="773" t="s">
        <v>730</v>
      </c>
      <c r="B5" s="774">
        <f>+'4.  2011-2014 LRAM'!P255</f>
        <v>2430.9064781338293</v>
      </c>
      <c r="C5" s="774">
        <f>+'4.  2011-2014 LRAM'!Q255</f>
        <v>2386.2841518580817</v>
      </c>
      <c r="D5" s="774">
        <f>+'4.  2011-2014 LRAM'!R255</f>
        <v>1898.5839503710604</v>
      </c>
      <c r="E5" s="774">
        <f>+'4.  2011-2014 LRAM'!S255</f>
        <v>1823.9975545001846</v>
      </c>
      <c r="F5" s="774">
        <f>+'4.  2011-2014 LRAM'!T255</f>
        <v>1720.0313691349418</v>
      </c>
      <c r="H5" s="775"/>
      <c r="I5" s="775"/>
    </row>
    <row r="6" spans="1:11" ht="5.0999999999999996" customHeight="1">
      <c r="A6" s="789"/>
      <c r="B6" s="790"/>
      <c r="C6" s="790"/>
      <c r="D6" s="790"/>
      <c r="E6" s="790"/>
      <c r="F6" s="790"/>
      <c r="H6" s="790"/>
      <c r="I6" s="790"/>
    </row>
    <row r="7" spans="1:11">
      <c r="A7" s="773" t="s">
        <v>706</v>
      </c>
      <c r="B7" s="774">
        <f>+'4.  2011-2014 LRAM'!O384</f>
        <v>5629.441528182856</v>
      </c>
      <c r="C7" s="774">
        <f>+'4.  2011-2014 LRAM'!P384</f>
        <v>2620.1111440978557</v>
      </c>
      <c r="D7" s="774">
        <f>+'4.  2011-2014 LRAM'!Q384</f>
        <v>2153.3479261658563</v>
      </c>
      <c r="E7" s="774">
        <f>+'4.  2011-2014 LRAM'!R384</f>
        <v>2144.9353811058559</v>
      </c>
      <c r="F7" s="774">
        <f>+'4.  2011-2014 LRAM'!S384</f>
        <v>1723.6127004646237</v>
      </c>
      <c r="H7" s="774">
        <v>2144.7105872188558</v>
      </c>
      <c r="I7" s="774">
        <v>0</v>
      </c>
      <c r="J7" s="911" t="s">
        <v>738</v>
      </c>
      <c r="K7" s="912"/>
    </row>
    <row r="8" spans="1:11">
      <c r="A8" s="773" t="s">
        <v>707</v>
      </c>
      <c r="B8" s="775"/>
      <c r="C8" s="774">
        <f>+'4.  2011-2014 LRAM'!O513</f>
        <v>6069.0298047791875</v>
      </c>
      <c r="D8" s="774">
        <f>+'4.  2011-2014 LRAM'!P513</f>
        <v>1570.0195010991879</v>
      </c>
      <c r="E8" s="774">
        <f>+'4.  2011-2014 LRAM'!Q513</f>
        <v>1558.5991373491877</v>
      </c>
      <c r="F8" s="774">
        <f>+'4.  2011-2014 LRAM'!R513</f>
        <v>1529.3726641121877</v>
      </c>
      <c r="H8" s="774">
        <v>1558.5987120399998</v>
      </c>
      <c r="I8" s="774">
        <v>0</v>
      </c>
      <c r="J8" s="911"/>
      <c r="K8" s="912"/>
    </row>
    <row r="9" spans="1:11">
      <c r="A9" s="773" t="s">
        <v>708</v>
      </c>
      <c r="B9" s="775"/>
      <c r="C9" s="775"/>
      <c r="D9" s="774">
        <f>+'5.  2015-2020 LRAM'!O195</f>
        <v>2741</v>
      </c>
      <c r="E9" s="774">
        <f>+'5.  2015-2020 LRAM'!P195</f>
        <v>2738</v>
      </c>
      <c r="F9" s="774">
        <f>+'5.  2015-2020 LRAM'!Q195</f>
        <v>2738</v>
      </c>
      <c r="H9" s="774">
        <v>2775</v>
      </c>
      <c r="I9" s="774">
        <v>2736</v>
      </c>
    </row>
    <row r="10" spans="1:11">
      <c r="A10" s="773" t="s">
        <v>709</v>
      </c>
      <c r="B10" s="775"/>
      <c r="C10" s="775"/>
      <c r="D10" s="775"/>
      <c r="E10" s="774">
        <f>+'5.  2015-2020 LRAM'!O378</f>
        <v>2937</v>
      </c>
      <c r="F10" s="774">
        <f>+'5.  2015-2020 LRAM'!P378</f>
        <v>2938</v>
      </c>
      <c r="H10" s="774">
        <v>1628</v>
      </c>
      <c r="I10" s="774">
        <v>1604</v>
      </c>
    </row>
    <row r="11" spans="1:11">
      <c r="A11" s="773" t="s">
        <v>710</v>
      </c>
      <c r="B11" s="775"/>
      <c r="C11" s="775"/>
      <c r="D11" s="775"/>
      <c r="E11" s="775"/>
      <c r="F11" s="774">
        <f>+'5.  2015-2020 LRAM'!O561</f>
        <v>3187</v>
      </c>
      <c r="H11" s="775"/>
      <c r="I11" s="774">
        <v>0</v>
      </c>
      <c r="J11" s="793" t="s">
        <v>737</v>
      </c>
    </row>
    <row r="12" spans="1:11">
      <c r="A12" s="778" t="s">
        <v>712</v>
      </c>
      <c r="B12" s="779">
        <f>SUM(B4:B11)</f>
        <v>10072.397354802839</v>
      </c>
      <c r="C12" s="779">
        <f>SUM(C4:C11)</f>
        <v>13017.342048482471</v>
      </c>
      <c r="D12" s="779">
        <f t="shared" ref="D12:F12" si="0">SUM(D4:D11)</f>
        <v>10091.329624905553</v>
      </c>
      <c r="E12" s="779">
        <f t="shared" si="0"/>
        <v>12876.746833528035</v>
      </c>
      <c r="F12" s="779">
        <f t="shared" si="0"/>
        <v>15449.085145845103</v>
      </c>
      <c r="H12" s="779">
        <f t="shared" ref="H12" si="1">SUM(H4:H11)</f>
        <v>8106.3092992588554</v>
      </c>
      <c r="I12" s="779">
        <f t="shared" ref="I12" si="2">SUM(I4:I11)</f>
        <v>4340</v>
      </c>
    </row>
    <row r="13" spans="1:11">
      <c r="A13" s="781"/>
      <c r="B13" s="782"/>
      <c r="C13" s="782"/>
      <c r="D13" s="782"/>
      <c r="E13" s="782"/>
      <c r="F13" s="782"/>
    </row>
    <row r="14" spans="1:11">
      <c r="A14" s="780" t="s">
        <v>716</v>
      </c>
      <c r="B14" s="778">
        <v>2013</v>
      </c>
      <c r="C14" s="778">
        <v>2014</v>
      </c>
      <c r="D14" s="778">
        <v>2015</v>
      </c>
      <c r="E14" s="778">
        <v>2016</v>
      </c>
      <c r="F14" s="778">
        <v>2017</v>
      </c>
    </row>
    <row r="15" spans="1:11">
      <c r="A15" s="783" t="s">
        <v>717</v>
      </c>
      <c r="B15" s="784">
        <v>11657.521576802841</v>
      </c>
      <c r="C15" s="784">
        <v>14472.389058482471</v>
      </c>
      <c r="D15" s="784">
        <v>7350.3296249055529</v>
      </c>
      <c r="E15" s="784">
        <v>7201.7468335280373</v>
      </c>
      <c r="F15" s="784">
        <v>6586.0851458451043</v>
      </c>
    </row>
    <row r="16" spans="1:11">
      <c r="A16" s="783" t="s">
        <v>739</v>
      </c>
      <c r="B16" s="784">
        <f>-('7.  Persistence Report'!N79+'7.  Persistence Report'!N80+'7.  Persistence Report'!N81+'7.  Persistence Report'!N82+'7.  Persistence Report'!N93+'7.  Persistence Report'!N94+'7.  Persistence Report'!N95+'7.  Persistence Report'!N96)</f>
        <v>-1585.1242219999999</v>
      </c>
      <c r="C16" s="784">
        <f>-('7.  Persistence Report'!O130+'7.  Persistence Report'!O131+'7.  Persistence Report'!O132+'7.  Persistence Report'!O133+'7.  Persistence Report'!O138+'7.  Persistence Report'!O139+'7.  Persistence Report'!O140+'7.  Persistence Report'!O141)</f>
        <v>-1455.0470100000002</v>
      </c>
      <c r="D16" s="775"/>
      <c r="E16" s="775"/>
      <c r="F16" s="775"/>
    </row>
    <row r="17" spans="1:7">
      <c r="A17" s="783" t="s">
        <v>734</v>
      </c>
      <c r="B17" s="775"/>
      <c r="C17" s="775"/>
      <c r="D17" s="791">
        <v>2741</v>
      </c>
      <c r="E17" s="791">
        <v>2738</v>
      </c>
      <c r="F17" s="791">
        <v>2738</v>
      </c>
    </row>
    <row r="18" spans="1:7">
      <c r="A18" s="783" t="s">
        <v>735</v>
      </c>
      <c r="B18" s="775"/>
      <c r="C18" s="775"/>
      <c r="D18" s="792"/>
      <c r="E18" s="791">
        <v>2937</v>
      </c>
      <c r="F18" s="791">
        <v>2938</v>
      </c>
    </row>
    <row r="19" spans="1:7">
      <c r="A19" s="783" t="s">
        <v>736</v>
      </c>
      <c r="B19" s="775"/>
      <c r="C19" s="775"/>
      <c r="D19" s="792"/>
      <c r="E19" s="792"/>
      <c r="F19" s="791">
        <v>3187</v>
      </c>
    </row>
    <row r="20" spans="1:7">
      <c r="A20" s="778" t="s">
        <v>713</v>
      </c>
      <c r="B20" s="779">
        <f>SUM(B15:B19)</f>
        <v>10072.397354802841</v>
      </c>
      <c r="C20" s="779">
        <f>SUM(C15:C19)</f>
        <v>13017.342048482471</v>
      </c>
      <c r="D20" s="779">
        <f>SUM(D15:D19)</f>
        <v>10091.329624905553</v>
      </c>
      <c r="E20" s="779">
        <f>SUM(E15:E19)</f>
        <v>12876.746833528037</v>
      </c>
      <c r="F20" s="779">
        <f>SUM(F15:F19)</f>
        <v>15449.085145845103</v>
      </c>
    </row>
    <row r="21" spans="1:7">
      <c r="A21" s="776" t="s">
        <v>711</v>
      </c>
      <c r="B21" s="777">
        <f>+B20-B12</f>
        <v>0</v>
      </c>
      <c r="C21" s="777">
        <f>+C20-C12</f>
        <v>0</v>
      </c>
      <c r="D21" s="777">
        <f>+D20-D12</f>
        <v>0</v>
      </c>
      <c r="E21" s="777">
        <f>+E20-E12</f>
        <v>0</v>
      </c>
      <c r="F21" s="777">
        <f>+F20-F12</f>
        <v>0</v>
      </c>
      <c r="G21" s="777"/>
    </row>
    <row r="22" spans="1:7">
      <c r="D22" s="772"/>
      <c r="F22" s="772"/>
    </row>
    <row r="23" spans="1:7">
      <c r="D23" s="772"/>
    </row>
    <row r="24" spans="1:7">
      <c r="D24" s="772"/>
    </row>
    <row r="25" spans="1:7">
      <c r="B25" s="772"/>
      <c r="D25" s="772"/>
    </row>
  </sheetData>
  <mergeCells count="1">
    <mergeCell ref="J7:K8"/>
  </mergeCells>
  <pageMargins left="0.7" right="0.7" top="0.75" bottom="0.75" header="0.3" footer="0.3"/>
  <pageSetup scale="78" orientation="landscape" r:id="rId1"/>
  <headerFooter>
    <oddFooter>&amp;L&amp;T &amp;D
&amp;Z&amp;F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50" activePane="bottomLeft" state="frozen"/>
      <selection pane="bottomLeft" activeCell="D36" sqref="D36"/>
    </sheetView>
  </sheetViews>
  <sheetFormatPr defaultColWidth="9.140625" defaultRowHeight="15"/>
  <cols>
    <col min="1" max="1" width="9.140625" style="12"/>
    <col min="2" max="2" width="36.85546875" style="695" customWidth="1"/>
    <col min="3" max="3" width="9.140625" style="10"/>
    <col min="4" max="16384" width="9.140625" style="12"/>
  </cols>
  <sheetData>
    <row r="16" spans="2:21" ht="26.25" customHeight="1">
      <c r="B16" s="696" t="s">
        <v>562</v>
      </c>
      <c r="C16" s="841" t="s">
        <v>506</v>
      </c>
      <c r="D16" s="842"/>
      <c r="E16" s="842"/>
      <c r="F16" s="842"/>
      <c r="G16" s="842"/>
      <c r="H16" s="842"/>
      <c r="I16" s="842"/>
      <c r="J16" s="842"/>
      <c r="K16" s="842"/>
      <c r="L16" s="842"/>
      <c r="M16" s="842"/>
      <c r="N16" s="842"/>
      <c r="O16" s="842"/>
      <c r="P16" s="842"/>
      <c r="Q16" s="842"/>
      <c r="R16" s="842"/>
      <c r="S16" s="842"/>
      <c r="T16" s="842"/>
      <c r="U16" s="842"/>
    </row>
    <row r="17" spans="2:21" ht="55.5" customHeight="1">
      <c r="B17" s="697" t="s">
        <v>635</v>
      </c>
      <c r="C17" s="843" t="s">
        <v>636</v>
      </c>
      <c r="D17" s="843"/>
      <c r="E17" s="843"/>
      <c r="F17" s="843"/>
      <c r="G17" s="843"/>
      <c r="H17" s="843"/>
      <c r="I17" s="843"/>
      <c r="J17" s="843"/>
      <c r="K17" s="843"/>
      <c r="L17" s="843"/>
      <c r="M17" s="843"/>
      <c r="N17" s="843"/>
      <c r="O17" s="843"/>
      <c r="P17" s="843"/>
      <c r="Q17" s="843"/>
      <c r="R17" s="843"/>
      <c r="S17" s="843"/>
      <c r="T17" s="843"/>
      <c r="U17" s="844"/>
    </row>
    <row r="18" spans="2:21" ht="15.75">
      <c r="B18" s="698"/>
      <c r="C18" s="699"/>
      <c r="D18" s="700"/>
      <c r="E18" s="700"/>
      <c r="F18" s="700"/>
      <c r="G18" s="700"/>
      <c r="H18" s="700"/>
      <c r="I18" s="700"/>
      <c r="J18" s="700"/>
      <c r="K18" s="700"/>
      <c r="L18" s="700"/>
      <c r="M18" s="700"/>
      <c r="N18" s="700"/>
      <c r="O18" s="700"/>
      <c r="P18" s="700"/>
      <c r="Q18" s="700"/>
      <c r="R18" s="700"/>
      <c r="S18" s="700"/>
      <c r="T18" s="700"/>
      <c r="U18" s="701"/>
    </row>
    <row r="19" spans="2:21" ht="15.75">
      <c r="B19" s="698"/>
      <c r="C19" s="699" t="s">
        <v>640</v>
      </c>
      <c r="D19" s="700"/>
      <c r="E19" s="700"/>
      <c r="F19" s="700"/>
      <c r="G19" s="700"/>
      <c r="H19" s="700"/>
      <c r="I19" s="700"/>
      <c r="J19" s="700"/>
      <c r="K19" s="700"/>
      <c r="L19" s="700"/>
      <c r="M19" s="700"/>
      <c r="N19" s="700"/>
      <c r="O19" s="700"/>
      <c r="P19" s="700"/>
      <c r="Q19" s="700"/>
      <c r="R19" s="700"/>
      <c r="S19" s="700"/>
      <c r="T19" s="700"/>
      <c r="U19" s="701"/>
    </row>
    <row r="20" spans="2:21" ht="15.75">
      <c r="B20" s="698"/>
      <c r="C20" s="699"/>
      <c r="D20" s="700"/>
      <c r="E20" s="700"/>
      <c r="F20" s="700"/>
      <c r="G20" s="700"/>
      <c r="H20" s="700"/>
      <c r="I20" s="700"/>
      <c r="J20" s="700"/>
      <c r="K20" s="700"/>
      <c r="L20" s="700"/>
      <c r="M20" s="700"/>
      <c r="N20" s="700"/>
      <c r="O20" s="700"/>
      <c r="P20" s="700"/>
      <c r="Q20" s="700"/>
      <c r="R20" s="700"/>
      <c r="S20" s="700"/>
      <c r="T20" s="700"/>
      <c r="U20" s="701"/>
    </row>
    <row r="21" spans="2:21" ht="15.75">
      <c r="B21" s="698"/>
      <c r="C21" s="699" t="s">
        <v>637</v>
      </c>
      <c r="D21" s="700"/>
      <c r="E21" s="700"/>
      <c r="F21" s="700"/>
      <c r="G21" s="700"/>
      <c r="H21" s="700"/>
      <c r="I21" s="700"/>
      <c r="J21" s="700"/>
      <c r="K21" s="700"/>
      <c r="L21" s="700"/>
      <c r="M21" s="700"/>
      <c r="N21" s="700"/>
      <c r="O21" s="700"/>
      <c r="P21" s="700"/>
      <c r="Q21" s="700"/>
      <c r="R21" s="700"/>
      <c r="S21" s="700"/>
      <c r="T21" s="700"/>
      <c r="U21" s="701"/>
    </row>
    <row r="22" spans="2:21" ht="15.7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840" t="s">
        <v>638</v>
      </c>
      <c r="D23" s="840"/>
      <c r="E23" s="840"/>
      <c r="F23" s="840"/>
      <c r="G23" s="840"/>
      <c r="H23" s="840"/>
      <c r="I23" s="840"/>
      <c r="J23" s="840"/>
      <c r="K23" s="840"/>
      <c r="L23" s="840"/>
      <c r="M23" s="840"/>
      <c r="N23" s="840"/>
      <c r="O23" s="840"/>
      <c r="P23" s="840"/>
      <c r="Q23" s="840"/>
      <c r="R23" s="840"/>
      <c r="S23" s="840"/>
      <c r="T23" s="700"/>
      <c r="U23" s="701"/>
    </row>
    <row r="24" spans="2:21" ht="15.75">
      <c r="B24" s="698"/>
      <c r="C24" s="699"/>
      <c r="D24" s="700"/>
      <c r="E24" s="700"/>
      <c r="F24" s="700"/>
      <c r="G24" s="700"/>
      <c r="H24" s="700"/>
      <c r="I24" s="700"/>
      <c r="J24" s="700"/>
      <c r="K24" s="700"/>
      <c r="L24" s="700"/>
      <c r="M24" s="700"/>
      <c r="N24" s="700"/>
      <c r="O24" s="700"/>
      <c r="P24" s="700"/>
      <c r="Q24" s="700"/>
      <c r="R24" s="700"/>
      <c r="S24" s="700"/>
      <c r="T24" s="700"/>
      <c r="U24" s="701"/>
    </row>
    <row r="25" spans="2:21" ht="15.75">
      <c r="B25" s="698"/>
      <c r="C25" s="699" t="s">
        <v>641</v>
      </c>
      <c r="D25" s="700"/>
      <c r="E25" s="700"/>
      <c r="F25" s="700"/>
      <c r="G25" s="700"/>
      <c r="H25" s="700"/>
      <c r="I25" s="700"/>
      <c r="J25" s="700"/>
      <c r="K25" s="700"/>
      <c r="L25" s="700"/>
      <c r="M25" s="700"/>
      <c r="N25" s="700"/>
      <c r="O25" s="700"/>
      <c r="P25" s="700"/>
      <c r="Q25" s="700"/>
      <c r="R25" s="700"/>
      <c r="S25" s="700"/>
      <c r="T25" s="700"/>
      <c r="U25" s="701"/>
    </row>
    <row r="26" spans="2:21" ht="15.7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840" t="s">
        <v>639</v>
      </c>
      <c r="D27" s="840"/>
      <c r="E27" s="840"/>
      <c r="F27" s="840"/>
      <c r="G27" s="840"/>
      <c r="H27" s="840"/>
      <c r="I27" s="840"/>
      <c r="J27" s="840"/>
      <c r="K27" s="840"/>
      <c r="L27" s="840"/>
      <c r="M27" s="840"/>
      <c r="N27" s="840"/>
      <c r="O27" s="840"/>
      <c r="P27" s="840"/>
      <c r="Q27" s="840"/>
      <c r="R27" s="840"/>
      <c r="S27" s="840"/>
      <c r="T27" s="840"/>
      <c r="U27" s="845"/>
    </row>
    <row r="28" spans="2:21" ht="15.7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840" t="s">
        <v>642</v>
      </c>
      <c r="D29" s="840"/>
      <c r="E29" s="840"/>
      <c r="F29" s="840"/>
      <c r="G29" s="840"/>
      <c r="H29" s="840"/>
      <c r="I29" s="840"/>
      <c r="J29" s="840"/>
      <c r="K29" s="840"/>
      <c r="L29" s="840"/>
      <c r="M29" s="840"/>
      <c r="N29" s="840"/>
      <c r="O29" s="840"/>
      <c r="P29" s="840"/>
      <c r="Q29" s="840"/>
      <c r="R29" s="840"/>
      <c r="S29" s="840"/>
      <c r="T29" s="840"/>
      <c r="U29" s="845"/>
    </row>
    <row r="30" spans="2:21" ht="15.75">
      <c r="B30" s="698"/>
      <c r="C30" s="699"/>
      <c r="D30" s="700"/>
      <c r="E30" s="700"/>
      <c r="F30" s="700"/>
      <c r="G30" s="700"/>
      <c r="H30" s="700"/>
      <c r="I30" s="700"/>
      <c r="J30" s="700"/>
      <c r="K30" s="700"/>
      <c r="L30" s="700"/>
      <c r="M30" s="700"/>
      <c r="N30" s="700"/>
      <c r="O30" s="700"/>
      <c r="P30" s="700"/>
      <c r="Q30" s="700"/>
      <c r="R30" s="700"/>
      <c r="S30" s="700"/>
      <c r="T30" s="700"/>
      <c r="U30" s="701"/>
    </row>
    <row r="31" spans="2:21" ht="15.75">
      <c r="B31" s="698"/>
      <c r="C31" s="699" t="s">
        <v>643</v>
      </c>
      <c r="D31" s="700"/>
      <c r="E31" s="700"/>
      <c r="F31" s="700"/>
      <c r="G31" s="700"/>
      <c r="H31" s="700"/>
      <c r="I31" s="700"/>
      <c r="J31" s="700"/>
      <c r="K31" s="700"/>
      <c r="L31" s="700"/>
      <c r="M31" s="700"/>
      <c r="N31" s="700"/>
      <c r="O31" s="700"/>
      <c r="P31" s="700"/>
      <c r="Q31" s="700"/>
      <c r="R31" s="700"/>
      <c r="S31" s="700"/>
      <c r="T31" s="700"/>
      <c r="U31" s="701"/>
    </row>
    <row r="32" spans="2:21" ht="15.7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644</v>
      </c>
      <c r="C33" s="846" t="s">
        <v>645</v>
      </c>
      <c r="D33" s="846"/>
      <c r="E33" s="846"/>
      <c r="F33" s="846"/>
      <c r="G33" s="846"/>
      <c r="H33" s="846"/>
      <c r="I33" s="846"/>
      <c r="J33" s="846"/>
      <c r="K33" s="846"/>
      <c r="L33" s="846"/>
      <c r="M33" s="846"/>
      <c r="N33" s="846"/>
      <c r="O33" s="846"/>
      <c r="P33" s="846"/>
      <c r="Q33" s="846"/>
      <c r="R33" s="846"/>
      <c r="S33" s="846"/>
      <c r="T33" s="846"/>
      <c r="U33" s="847"/>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75">
      <c r="B35" s="710" t="s">
        <v>646</v>
      </c>
      <c r="C35" s="711" t="s">
        <v>647</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648</v>
      </c>
      <c r="C37" s="848" t="s">
        <v>649</v>
      </c>
      <c r="D37" s="848"/>
      <c r="E37" s="848"/>
      <c r="F37" s="848"/>
      <c r="G37" s="848"/>
      <c r="H37" s="848"/>
      <c r="I37" s="848"/>
      <c r="J37" s="848"/>
      <c r="K37" s="848"/>
      <c r="L37" s="848"/>
      <c r="M37" s="848"/>
      <c r="N37" s="848"/>
      <c r="O37" s="848"/>
      <c r="P37" s="848"/>
      <c r="Q37" s="848"/>
      <c r="R37" s="848"/>
      <c r="S37" s="848"/>
      <c r="T37" s="848"/>
      <c r="U37" s="849"/>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75">
      <c r="B39" s="697" t="s">
        <v>650</v>
      </c>
      <c r="C39" s="713" t="s">
        <v>651</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652</v>
      </c>
      <c r="C41" s="850" t="s">
        <v>653</v>
      </c>
      <c r="D41" s="850"/>
      <c r="E41" s="850"/>
      <c r="F41" s="850"/>
      <c r="G41" s="850"/>
      <c r="H41" s="850"/>
      <c r="I41" s="850"/>
      <c r="J41" s="850"/>
      <c r="K41" s="850"/>
      <c r="L41" s="850"/>
      <c r="M41" s="850"/>
      <c r="N41" s="850"/>
      <c r="O41" s="850"/>
      <c r="P41" s="850"/>
      <c r="Q41" s="850"/>
      <c r="R41" s="850"/>
      <c r="S41" s="850"/>
      <c r="T41" s="850"/>
      <c r="U41" s="851"/>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75">
      <c r="B43" s="710" t="s">
        <v>654</v>
      </c>
      <c r="C43" s="711" t="s">
        <v>655</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838" t="s">
        <v>672</v>
      </c>
      <c r="D45" s="838"/>
      <c r="E45" s="838"/>
      <c r="F45" s="838"/>
      <c r="G45" s="838"/>
      <c r="H45" s="838"/>
      <c r="I45" s="838"/>
      <c r="J45" s="838"/>
      <c r="K45" s="838"/>
      <c r="L45" s="838"/>
      <c r="M45" s="838"/>
      <c r="N45" s="838"/>
      <c r="O45" s="838"/>
      <c r="P45" s="838"/>
      <c r="Q45" s="838"/>
      <c r="R45" s="838"/>
      <c r="S45" s="838"/>
      <c r="T45" s="838"/>
      <c r="U45" s="839"/>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838" t="s">
        <v>656</v>
      </c>
      <c r="D47" s="838"/>
      <c r="E47" s="838"/>
      <c r="F47" s="838"/>
      <c r="G47" s="838"/>
      <c r="H47" s="838"/>
      <c r="I47" s="838"/>
      <c r="J47" s="838"/>
      <c r="K47" s="838"/>
      <c r="L47" s="838"/>
      <c r="M47" s="838"/>
      <c r="N47" s="838"/>
      <c r="O47" s="838"/>
      <c r="P47" s="838"/>
      <c r="Q47" s="838"/>
      <c r="R47" s="838"/>
      <c r="S47" s="838"/>
      <c r="T47" s="838"/>
      <c r="U47" s="839"/>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838" t="s">
        <v>657</v>
      </c>
      <c r="D49" s="838"/>
      <c r="E49" s="838"/>
      <c r="F49" s="838"/>
      <c r="G49" s="838"/>
      <c r="H49" s="838"/>
      <c r="I49" s="838"/>
      <c r="J49" s="838"/>
      <c r="K49" s="838"/>
      <c r="L49" s="838"/>
      <c r="M49" s="838"/>
      <c r="N49" s="838"/>
      <c r="O49" s="838"/>
      <c r="P49" s="838"/>
      <c r="Q49" s="838"/>
      <c r="R49" s="838"/>
      <c r="S49" s="838"/>
      <c r="T49" s="838"/>
      <c r="U49" s="839"/>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838" t="s">
        <v>658</v>
      </c>
      <c r="D51" s="838"/>
      <c r="E51" s="838"/>
      <c r="F51" s="838"/>
      <c r="G51" s="838"/>
      <c r="H51" s="838"/>
      <c r="I51" s="838"/>
      <c r="J51" s="838"/>
      <c r="K51" s="838"/>
      <c r="L51" s="838"/>
      <c r="M51" s="838"/>
      <c r="N51" s="838"/>
      <c r="O51" s="838"/>
      <c r="P51" s="838"/>
      <c r="Q51" s="838"/>
      <c r="R51" s="838"/>
      <c r="S51" s="838"/>
      <c r="T51" s="838"/>
      <c r="U51" s="839"/>
    </row>
    <row r="52" spans="2:21" ht="15.7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840" t="s">
        <v>671</v>
      </c>
      <c r="D53" s="840"/>
      <c r="E53" s="840"/>
      <c r="F53" s="840"/>
      <c r="G53" s="840"/>
      <c r="H53" s="840"/>
      <c r="I53" s="840"/>
      <c r="J53" s="840"/>
      <c r="K53" s="840"/>
      <c r="L53" s="840"/>
      <c r="M53" s="840"/>
      <c r="N53" s="840"/>
      <c r="O53" s="840"/>
      <c r="P53" s="840"/>
      <c r="Q53" s="840"/>
      <c r="R53" s="840"/>
      <c r="S53" s="840"/>
      <c r="T53" s="840"/>
      <c r="U53" s="845"/>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659</v>
      </c>
      <c r="C55" s="848" t="s">
        <v>660</v>
      </c>
      <c r="D55" s="848"/>
      <c r="E55" s="848"/>
      <c r="F55" s="848"/>
      <c r="G55" s="848"/>
      <c r="H55" s="848"/>
      <c r="I55" s="848"/>
      <c r="J55" s="848"/>
      <c r="K55" s="848"/>
      <c r="L55" s="848"/>
      <c r="M55" s="848"/>
      <c r="N55" s="848"/>
      <c r="O55" s="848"/>
      <c r="P55" s="848"/>
      <c r="Q55" s="848"/>
      <c r="R55" s="848"/>
      <c r="S55" s="848"/>
      <c r="T55" s="848"/>
      <c r="U55" s="849"/>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661</v>
      </c>
      <c r="C57" s="848" t="s">
        <v>662</v>
      </c>
      <c r="D57" s="848"/>
      <c r="E57" s="848"/>
      <c r="F57" s="848"/>
      <c r="G57" s="848"/>
      <c r="H57" s="848"/>
      <c r="I57" s="848"/>
      <c r="J57" s="848"/>
      <c r="K57" s="848"/>
      <c r="L57" s="848"/>
      <c r="M57" s="848"/>
      <c r="N57" s="848"/>
      <c r="O57" s="848"/>
      <c r="P57" s="848"/>
      <c r="Q57" s="848"/>
      <c r="R57" s="848"/>
      <c r="S57" s="848"/>
      <c r="T57" s="848"/>
      <c r="U57" s="849"/>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663</v>
      </c>
      <c r="C59" s="718" t="s">
        <v>664</v>
      </c>
      <c r="D59" s="719"/>
      <c r="E59" s="719"/>
      <c r="F59" s="719"/>
      <c r="G59" s="719"/>
      <c r="H59" s="719"/>
      <c r="I59" s="719"/>
      <c r="J59" s="719"/>
      <c r="K59" s="719"/>
      <c r="L59" s="719"/>
      <c r="M59" s="719"/>
      <c r="N59" s="719"/>
      <c r="O59" s="719"/>
      <c r="P59" s="719"/>
      <c r="Q59" s="719"/>
      <c r="R59" s="719"/>
      <c r="S59" s="719"/>
      <c r="T59" s="719"/>
      <c r="U59" s="720"/>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B13" sqref="B13"/>
    </sheetView>
  </sheetViews>
  <sheetFormatPr defaultColWidth="9.140625" defaultRowHeight="15.75"/>
  <cols>
    <col min="1" max="1" width="3.140625" style="12" customWidth="1"/>
    <col min="2" max="2" width="61.7109375" style="10" customWidth="1"/>
    <col min="3" max="3" width="58.7109375" style="12" customWidth="1"/>
    <col min="4" max="4" width="62.42578125" style="12" customWidth="1"/>
    <col min="5" max="5" width="53.42578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53" t="s">
        <v>674</v>
      </c>
      <c r="C3" s="854"/>
      <c r="D3" s="854"/>
      <c r="E3" s="854"/>
      <c r="F3" s="855"/>
      <c r="G3" s="122"/>
    </row>
    <row r="4" spans="2:20" ht="16.5" customHeight="1">
      <c r="B4" s="856"/>
      <c r="C4" s="857"/>
      <c r="D4" s="857"/>
      <c r="E4" s="857"/>
      <c r="F4" s="858"/>
      <c r="G4" s="122"/>
    </row>
    <row r="5" spans="2:20" ht="71.25" customHeight="1">
      <c r="B5" s="856"/>
      <c r="C5" s="857"/>
      <c r="D5" s="857"/>
      <c r="E5" s="857"/>
      <c r="F5" s="858"/>
      <c r="G5" s="122"/>
    </row>
    <row r="6" spans="2:20" ht="21.75" customHeight="1">
      <c r="B6" s="859"/>
      <c r="C6" s="860"/>
      <c r="D6" s="860"/>
      <c r="E6" s="860"/>
      <c r="F6" s="861"/>
      <c r="G6" s="122"/>
    </row>
    <row r="8" spans="2:20" ht="21">
      <c r="B8" s="852" t="s">
        <v>481</v>
      </c>
      <c r="C8" s="852"/>
      <c r="D8" s="852"/>
      <c r="E8" s="852"/>
      <c r="F8" s="852"/>
      <c r="G8" s="852"/>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589</v>
      </c>
      <c r="G12" s="28"/>
      <c r="L12" s="33"/>
      <c r="M12" s="33"/>
      <c r="N12" s="33"/>
      <c r="O12" s="33"/>
      <c r="P12" s="33"/>
      <c r="Q12" s="68"/>
      <c r="S12" s="8"/>
      <c r="T12" s="8"/>
    </row>
    <row r="13" spans="2:20" s="9" customFormat="1" ht="26.25" customHeight="1" thickBot="1">
      <c r="B13" s="102"/>
      <c r="C13" s="124" t="s">
        <v>628</v>
      </c>
      <c r="G13" s="109"/>
      <c r="L13" s="33"/>
      <c r="M13" s="33"/>
      <c r="N13" s="33"/>
      <c r="O13" s="33"/>
      <c r="P13" s="33"/>
      <c r="Q13" s="68"/>
      <c r="S13" s="8"/>
      <c r="T13" s="8"/>
    </row>
    <row r="14" spans="2:20" s="9" customFormat="1" ht="26.25" customHeight="1" thickBot="1">
      <c r="B14" s="102"/>
      <c r="C14" s="172" t="s">
        <v>623</v>
      </c>
      <c r="G14" s="123"/>
      <c r="L14" s="33"/>
      <c r="M14" s="33"/>
      <c r="N14" s="33"/>
      <c r="O14" s="33"/>
      <c r="P14" s="33"/>
      <c r="Q14" s="68"/>
      <c r="S14" s="8"/>
      <c r="T14" s="8"/>
    </row>
    <row r="15" spans="2:20" s="9" customFormat="1" ht="26.25" customHeight="1" thickBot="1">
      <c r="B15" s="102"/>
      <c r="C15" s="172" t="s">
        <v>624</v>
      </c>
      <c r="G15" s="123"/>
      <c r="L15" s="33"/>
      <c r="M15" s="33"/>
      <c r="N15" s="33"/>
      <c r="O15" s="33"/>
      <c r="P15" s="33"/>
      <c r="Q15" s="68"/>
      <c r="S15" s="8"/>
      <c r="T15" s="8"/>
    </row>
    <row r="16" spans="2:20" s="9" customFormat="1" ht="26.25" customHeight="1" thickBot="1">
      <c r="B16" s="102"/>
      <c r="C16" s="172" t="s">
        <v>625</v>
      </c>
      <c r="G16" s="123"/>
      <c r="L16" s="33"/>
      <c r="M16" s="33"/>
      <c r="N16" s="33"/>
      <c r="O16" s="33"/>
      <c r="P16" s="33"/>
      <c r="Q16" s="68"/>
      <c r="S16" s="8"/>
      <c r="T16" s="8"/>
    </row>
    <row r="17" spans="2:20" s="9" customFormat="1" ht="26.25" customHeight="1" thickBot="1">
      <c r="B17" s="102"/>
      <c r="C17" s="124" t="s">
        <v>626</v>
      </c>
      <c r="G17" s="109"/>
      <c r="L17" s="33"/>
      <c r="M17" s="33"/>
      <c r="N17" s="33"/>
      <c r="O17" s="33"/>
      <c r="P17" s="33"/>
      <c r="Q17" s="68"/>
      <c r="S17" s="8"/>
      <c r="T17" s="8"/>
    </row>
    <row r="18" spans="2:20" s="9" customFormat="1" ht="26.25" customHeight="1" thickBot="1">
      <c r="B18" s="102"/>
      <c r="C18" s="124" t="s">
        <v>627</v>
      </c>
      <c r="G18" s="123"/>
      <c r="L18" s="33"/>
      <c r="M18" s="33"/>
      <c r="N18" s="33"/>
      <c r="O18" s="33"/>
      <c r="P18" s="33"/>
      <c r="Q18" s="68"/>
      <c r="S18" s="8"/>
      <c r="T18" s="8"/>
    </row>
    <row r="19" spans="2:20" s="9" customFormat="1" ht="26.25" customHeight="1" thickBot="1">
      <c r="B19" s="102"/>
      <c r="C19" s="124" t="s">
        <v>629</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541</v>
      </c>
      <c r="C21" s="243" t="s">
        <v>471</v>
      </c>
      <c r="D21" s="243" t="s">
        <v>447</v>
      </c>
      <c r="E21" s="243" t="s">
        <v>439</v>
      </c>
      <c r="F21" s="243" t="s">
        <v>554</v>
      </c>
      <c r="G21" s="40"/>
      <c r="M21" s="25"/>
      <c r="T21" s="25"/>
    </row>
    <row r="22" spans="2:20" s="103" customFormat="1" ht="36" customHeight="1">
      <c r="B22" s="646" t="s">
        <v>544</v>
      </c>
      <c r="C22" s="652" t="s">
        <v>437</v>
      </c>
      <c r="D22" s="655" t="s">
        <v>443</v>
      </c>
      <c r="E22" s="659" t="s">
        <v>588</v>
      </c>
      <c r="F22" s="655" t="s">
        <v>448</v>
      </c>
      <c r="G22" s="174"/>
      <c r="M22" s="644"/>
      <c r="T22" s="644"/>
    </row>
    <row r="23" spans="2:20" s="103" customFormat="1" ht="35.25" customHeight="1">
      <c r="B23" s="647" t="s">
        <v>458</v>
      </c>
      <c r="C23" s="653" t="s">
        <v>438</v>
      </c>
      <c r="D23" s="656" t="s">
        <v>444</v>
      </c>
      <c r="E23" s="660" t="s">
        <v>588</v>
      </c>
      <c r="F23" s="656" t="s">
        <v>448</v>
      </c>
      <c r="G23" s="174"/>
      <c r="M23" s="644"/>
      <c r="T23" s="644"/>
    </row>
    <row r="24" spans="2:20" s="103" customFormat="1" ht="34.5" customHeight="1">
      <c r="B24" s="647" t="s">
        <v>455</v>
      </c>
      <c r="C24" s="653" t="s">
        <v>438</v>
      </c>
      <c r="D24" s="656" t="s">
        <v>445</v>
      </c>
      <c r="E24" s="660" t="s">
        <v>588</v>
      </c>
      <c r="F24" s="656" t="s">
        <v>448</v>
      </c>
      <c r="G24" s="174"/>
      <c r="M24" s="644"/>
      <c r="T24" s="644"/>
    </row>
    <row r="25" spans="2:20" s="103" customFormat="1" ht="32.25" customHeight="1">
      <c r="B25" s="648" t="s">
        <v>456</v>
      </c>
      <c r="C25" s="653" t="s">
        <v>437</v>
      </c>
      <c r="D25" s="656" t="s">
        <v>446</v>
      </c>
      <c r="E25" s="661" t="s">
        <v>607</v>
      </c>
      <c r="F25" s="664"/>
      <c r="G25" s="174"/>
      <c r="M25" s="644"/>
      <c r="T25" s="644"/>
    </row>
    <row r="26" spans="2:20" s="103" customFormat="1" ht="30.75" customHeight="1">
      <c r="B26" s="649" t="s">
        <v>542</v>
      </c>
      <c r="C26" s="653" t="s">
        <v>437</v>
      </c>
      <c r="D26" s="656"/>
      <c r="E26" s="661"/>
      <c r="F26" s="664"/>
      <c r="G26" s="174"/>
      <c r="M26" s="644"/>
      <c r="T26" s="644"/>
    </row>
    <row r="27" spans="2:20" s="103" customFormat="1" ht="32.25" customHeight="1">
      <c r="B27" s="650" t="s">
        <v>543</v>
      </c>
      <c r="C27" s="653" t="s">
        <v>437</v>
      </c>
      <c r="D27" s="657" t="s">
        <v>539</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556</v>
      </c>
      <c r="E30" s="662"/>
      <c r="F30" s="656" t="s">
        <v>555</v>
      </c>
      <c r="G30" s="645"/>
      <c r="M30" s="644"/>
    </row>
    <row r="31" spans="2:20" s="103" customFormat="1" ht="27.75" customHeight="1">
      <c r="B31" s="651" t="s">
        <v>540</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42578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415</v>
      </c>
      <c r="E1" s="120" t="s">
        <v>450</v>
      </c>
      <c r="F1" s="120" t="s">
        <v>550</v>
      </c>
      <c r="G1" s="120" t="s">
        <v>571</v>
      </c>
      <c r="H1" s="120" t="s">
        <v>582</v>
      </c>
    </row>
    <row r="2" spans="1:8">
      <c r="A2" s="12" t="s">
        <v>29</v>
      </c>
      <c r="B2" s="12" t="s">
        <v>27</v>
      </c>
      <c r="C2" s="10">
        <v>2006</v>
      </c>
      <c r="D2" s="12" t="s">
        <v>416</v>
      </c>
      <c r="E2" s="10">
        <f>'2. LRAMVA Threshold'!D9</f>
        <v>2014</v>
      </c>
      <c r="F2" s="26" t="s">
        <v>170</v>
      </c>
      <c r="G2" s="12" t="s">
        <v>572</v>
      </c>
      <c r="H2" s="12" t="s">
        <v>590</v>
      </c>
    </row>
    <row r="3" spans="1:8">
      <c r="A3" s="12" t="s">
        <v>371</v>
      </c>
      <c r="B3" s="12" t="s">
        <v>27</v>
      </c>
      <c r="C3" s="10">
        <v>2007</v>
      </c>
      <c r="D3" s="12" t="s">
        <v>417</v>
      </c>
      <c r="E3" s="10">
        <f>'2. LRAMVA Threshold'!D24</f>
        <v>2014</v>
      </c>
      <c r="F3" s="12" t="s">
        <v>551</v>
      </c>
      <c r="G3" s="12" t="s">
        <v>573</v>
      </c>
      <c r="H3" s="12" t="s">
        <v>583</v>
      </c>
    </row>
    <row r="4" spans="1:8">
      <c r="A4" s="12" t="s">
        <v>372</v>
      </c>
      <c r="B4" s="12" t="s">
        <v>28</v>
      </c>
      <c r="C4" s="10">
        <v>2008</v>
      </c>
      <c r="D4" s="12" t="s">
        <v>418</v>
      </c>
      <c r="F4" s="12" t="s">
        <v>169</v>
      </c>
      <c r="G4" s="12" t="s">
        <v>574</v>
      </c>
    </row>
    <row r="5" spans="1:8">
      <c r="A5" s="12" t="s">
        <v>373</v>
      </c>
      <c r="B5" s="12" t="s">
        <v>28</v>
      </c>
      <c r="C5" s="10">
        <v>2009</v>
      </c>
      <c r="F5" s="12" t="s">
        <v>368</v>
      </c>
      <c r="G5" s="12" t="s">
        <v>575</v>
      </c>
    </row>
    <row r="6" spans="1:8">
      <c r="A6" s="12" t="s">
        <v>374</v>
      </c>
      <c r="B6" s="12" t="s">
        <v>28</v>
      </c>
      <c r="C6" s="10">
        <v>2010</v>
      </c>
      <c r="F6" s="12" t="s">
        <v>369</v>
      </c>
      <c r="G6" s="12" t="s">
        <v>576</v>
      </c>
    </row>
    <row r="7" spans="1:8">
      <c r="A7" s="12" t="s">
        <v>375</v>
      </c>
      <c r="B7" s="12" t="s">
        <v>28</v>
      </c>
      <c r="C7" s="10">
        <v>2011</v>
      </c>
      <c r="F7" s="12" t="s">
        <v>370</v>
      </c>
      <c r="G7" s="12" t="s">
        <v>577</v>
      </c>
    </row>
    <row r="8" spans="1:8">
      <c r="A8" s="12" t="s">
        <v>376</v>
      </c>
      <c r="B8" s="12" t="s">
        <v>28</v>
      </c>
      <c r="C8" s="10">
        <v>2012</v>
      </c>
      <c r="F8" s="12" t="s">
        <v>559</v>
      </c>
      <c r="G8" s="12" t="s">
        <v>578</v>
      </c>
    </row>
    <row r="9" spans="1:8">
      <c r="A9" s="12" t="s">
        <v>377</v>
      </c>
      <c r="B9" s="12" t="s">
        <v>28</v>
      </c>
      <c r="C9" s="10">
        <v>2013</v>
      </c>
      <c r="G9" s="12" t="s">
        <v>579</v>
      </c>
    </row>
    <row r="10" spans="1:8">
      <c r="A10" s="12" t="s">
        <v>378</v>
      </c>
      <c r="B10" s="12" t="s">
        <v>28</v>
      </c>
      <c r="C10" s="10">
        <v>2014</v>
      </c>
      <c r="G10" s="12" t="s">
        <v>580</v>
      </c>
    </row>
    <row r="11" spans="1:8">
      <c r="A11" s="12" t="s">
        <v>379</v>
      </c>
      <c r="B11" s="12" t="s">
        <v>28</v>
      </c>
      <c r="C11" s="10">
        <v>2015</v>
      </c>
      <c r="G11" s="12" t="s">
        <v>581</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7" zoomScale="80" zoomScaleNormal="80" workbookViewId="0">
      <selection activeCell="G41" sqref="G41:H41"/>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552</v>
      </c>
    </row>
    <row r="19" spans="2:8" ht="15.75">
      <c r="B19" s="537" t="s">
        <v>615</v>
      </c>
    </row>
    <row r="20" spans="2:8" ht="13.5" customHeight="1"/>
    <row r="21" spans="2:8" ht="41.1" customHeight="1">
      <c r="B21" s="862" t="s">
        <v>681</v>
      </c>
      <c r="C21" s="862"/>
      <c r="D21" s="862"/>
      <c r="E21" s="862"/>
      <c r="F21" s="862"/>
      <c r="G21" s="862"/>
      <c r="H21" s="862"/>
    </row>
    <row r="23" spans="2:8" s="609" customFormat="1" ht="15.75">
      <c r="B23" s="619" t="s">
        <v>547</v>
      </c>
      <c r="C23" s="619" t="s">
        <v>562</v>
      </c>
      <c r="D23" s="619" t="s">
        <v>546</v>
      </c>
      <c r="E23" s="865" t="s">
        <v>34</v>
      </c>
      <c r="F23" s="866"/>
      <c r="G23" s="865" t="s">
        <v>545</v>
      </c>
      <c r="H23" s="866"/>
    </row>
    <row r="24" spans="2:8">
      <c r="B24" s="608">
        <v>1</v>
      </c>
      <c r="C24" s="643"/>
      <c r="D24" s="607"/>
      <c r="E24" s="863"/>
      <c r="F24" s="864"/>
      <c r="G24" s="867"/>
      <c r="H24" s="868"/>
    </row>
    <row r="25" spans="2:8">
      <c r="B25" s="608">
        <v>2</v>
      </c>
      <c r="C25" s="643"/>
      <c r="D25" s="607"/>
      <c r="E25" s="863"/>
      <c r="F25" s="864"/>
      <c r="G25" s="867"/>
      <c r="H25" s="868"/>
    </row>
    <row r="26" spans="2:8">
      <c r="B26" s="608">
        <v>3</v>
      </c>
      <c r="C26" s="643"/>
      <c r="D26" s="607"/>
      <c r="E26" s="863"/>
      <c r="F26" s="864"/>
      <c r="G26" s="867"/>
      <c r="H26" s="868"/>
    </row>
    <row r="27" spans="2:8">
      <c r="B27" s="608">
        <v>4</v>
      </c>
      <c r="C27" s="643"/>
      <c r="D27" s="607"/>
      <c r="E27" s="863"/>
      <c r="F27" s="864"/>
      <c r="G27" s="867"/>
      <c r="H27" s="868"/>
    </row>
    <row r="28" spans="2:8">
      <c r="B28" s="608">
        <v>5</v>
      </c>
      <c r="C28" s="643"/>
      <c r="D28" s="607"/>
      <c r="E28" s="863"/>
      <c r="F28" s="864"/>
      <c r="G28" s="867"/>
      <c r="H28" s="868"/>
    </row>
    <row r="29" spans="2:8">
      <c r="B29" s="608">
        <v>6</v>
      </c>
      <c r="C29" s="643"/>
      <c r="D29" s="607"/>
      <c r="E29" s="863"/>
      <c r="F29" s="864"/>
      <c r="G29" s="867"/>
      <c r="H29" s="868"/>
    </row>
    <row r="30" spans="2:8">
      <c r="B30" s="608">
        <v>7</v>
      </c>
      <c r="C30" s="643"/>
      <c r="D30" s="607"/>
      <c r="E30" s="863"/>
      <c r="F30" s="864"/>
      <c r="G30" s="867"/>
      <c r="H30" s="868"/>
    </row>
    <row r="31" spans="2:8">
      <c r="B31" s="608">
        <v>8</v>
      </c>
      <c r="C31" s="643"/>
      <c r="D31" s="607"/>
      <c r="E31" s="863"/>
      <c r="F31" s="864"/>
      <c r="G31" s="867"/>
      <c r="H31" s="868"/>
    </row>
    <row r="32" spans="2:8">
      <c r="B32" s="608">
        <v>9</v>
      </c>
      <c r="C32" s="643"/>
      <c r="D32" s="607"/>
      <c r="E32" s="863"/>
      <c r="F32" s="864"/>
      <c r="G32" s="867"/>
      <c r="H32" s="868"/>
    </row>
    <row r="33" spans="2:8">
      <c r="B33" s="608">
        <v>10</v>
      </c>
      <c r="C33" s="643"/>
      <c r="D33" s="607"/>
      <c r="E33" s="863"/>
      <c r="F33" s="864"/>
      <c r="G33" s="867"/>
      <c r="H33" s="868"/>
    </row>
    <row r="34" spans="2:8">
      <c r="B34" s="608" t="s">
        <v>480</v>
      </c>
      <c r="C34" s="643"/>
      <c r="D34" s="607"/>
      <c r="E34" s="863"/>
      <c r="F34" s="864"/>
      <c r="G34" s="867"/>
      <c r="H34" s="868"/>
    </row>
    <row r="36" spans="2:8" ht="30.75" customHeight="1">
      <c r="B36" s="537" t="s">
        <v>611</v>
      </c>
    </row>
    <row r="37" spans="2:8" ht="23.25" customHeight="1">
      <c r="B37" s="568" t="s">
        <v>616</v>
      </c>
      <c r="C37" s="605"/>
      <c r="D37" s="605"/>
      <c r="E37" s="605"/>
      <c r="F37" s="605"/>
      <c r="G37" s="605"/>
      <c r="H37" s="605"/>
    </row>
    <row r="39" spans="2:8" s="90" customFormat="1" ht="15.75">
      <c r="B39" s="619" t="s">
        <v>547</v>
      </c>
      <c r="C39" s="619" t="s">
        <v>562</v>
      </c>
      <c r="D39" s="619" t="s">
        <v>546</v>
      </c>
      <c r="E39" s="865" t="s">
        <v>34</v>
      </c>
      <c r="F39" s="866"/>
      <c r="G39" s="865" t="s">
        <v>545</v>
      </c>
      <c r="H39" s="866"/>
    </row>
    <row r="40" spans="2:8">
      <c r="B40" s="608">
        <v>1</v>
      </c>
      <c r="C40" s="643" t="s">
        <v>551</v>
      </c>
      <c r="D40" s="607" t="s">
        <v>816</v>
      </c>
      <c r="E40" s="863" t="s">
        <v>817</v>
      </c>
      <c r="F40" s="864"/>
      <c r="G40" s="867" t="s">
        <v>818</v>
      </c>
      <c r="H40" s="868"/>
    </row>
    <row r="41" spans="2:8">
      <c r="B41" s="608">
        <v>2</v>
      </c>
      <c r="C41" s="643" t="s">
        <v>369</v>
      </c>
      <c r="D41" s="607" t="s">
        <v>819</v>
      </c>
      <c r="E41" s="863" t="s">
        <v>820</v>
      </c>
      <c r="F41" s="864"/>
      <c r="G41" s="867"/>
      <c r="H41" s="868"/>
    </row>
    <row r="42" spans="2:8">
      <c r="B42" s="608">
        <v>3</v>
      </c>
      <c r="C42" s="643"/>
      <c r="D42" s="607"/>
      <c r="E42" s="863"/>
      <c r="F42" s="864"/>
      <c r="G42" s="867"/>
      <c r="H42" s="868"/>
    </row>
    <row r="43" spans="2:8">
      <c r="B43" s="608">
        <v>4</v>
      </c>
      <c r="C43" s="643"/>
      <c r="D43" s="607"/>
      <c r="E43" s="863"/>
      <c r="F43" s="864"/>
      <c r="G43" s="867"/>
      <c r="H43" s="868"/>
    </row>
    <row r="44" spans="2:8">
      <c r="B44" s="608">
        <v>5</v>
      </c>
      <c r="C44" s="643"/>
      <c r="D44" s="607"/>
      <c r="E44" s="863"/>
      <c r="F44" s="864"/>
      <c r="G44" s="867"/>
      <c r="H44" s="868"/>
    </row>
    <row r="45" spans="2:8">
      <c r="B45" s="608">
        <v>6</v>
      </c>
      <c r="C45" s="643"/>
      <c r="D45" s="607"/>
      <c r="E45" s="863"/>
      <c r="F45" s="864"/>
      <c r="G45" s="867"/>
      <c r="H45" s="868"/>
    </row>
    <row r="46" spans="2:8">
      <c r="B46" s="608">
        <v>7</v>
      </c>
      <c r="C46" s="643"/>
      <c r="D46" s="607"/>
      <c r="E46" s="863"/>
      <c r="F46" s="864"/>
      <c r="G46" s="867"/>
      <c r="H46" s="868"/>
    </row>
    <row r="47" spans="2:8">
      <c r="B47" s="608">
        <v>8</v>
      </c>
      <c r="C47" s="643"/>
      <c r="D47" s="607"/>
      <c r="E47" s="863"/>
      <c r="F47" s="864"/>
      <c r="G47" s="867"/>
      <c r="H47" s="868"/>
    </row>
    <row r="48" spans="2:8">
      <c r="B48" s="608">
        <v>9</v>
      </c>
      <c r="C48" s="643"/>
      <c r="D48" s="607"/>
      <c r="E48" s="863"/>
      <c r="F48" s="864"/>
      <c r="G48" s="867"/>
      <c r="H48" s="868"/>
    </row>
    <row r="49" spans="2:8">
      <c r="B49" s="608">
        <v>10</v>
      </c>
      <c r="C49" s="643"/>
      <c r="D49" s="607"/>
      <c r="E49" s="863"/>
      <c r="F49" s="864"/>
      <c r="G49" s="867"/>
      <c r="H49" s="868"/>
    </row>
    <row r="50" spans="2:8">
      <c r="B50" s="608" t="s">
        <v>480</v>
      </c>
      <c r="C50" s="643"/>
      <c r="D50" s="607"/>
      <c r="E50" s="863"/>
      <c r="F50" s="864"/>
      <c r="G50" s="867"/>
      <c r="H50" s="86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J49" zoomScale="85" zoomScaleNormal="85" workbookViewId="0">
      <selection activeCell="N87" sqref="N87"/>
    </sheetView>
  </sheetViews>
  <sheetFormatPr defaultColWidth="9.140625" defaultRowHeight="15.75"/>
  <cols>
    <col min="1" max="1" width="2.7109375" style="9" customWidth="1"/>
    <col min="2" max="2" width="33.42578125" style="9" customWidth="1"/>
    <col min="3" max="4" width="29.42578125" style="9" customWidth="1"/>
    <col min="5" max="5" width="24.42578125" style="17" customWidth="1"/>
    <col min="6" max="6" width="34.42578125" style="9" customWidth="1"/>
    <col min="7" max="7" width="27.42578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17.140625" style="9" customWidth="1"/>
    <col min="20" max="20" width="13.7109375" style="8" customWidth="1"/>
    <col min="21" max="21" width="6.28515625" style="8" customWidth="1"/>
    <col min="22" max="22" width="13.42578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552</v>
      </c>
      <c r="D6" s="17"/>
      <c r="E6" s="9"/>
      <c r="T6" s="9"/>
      <c r="V6" s="8"/>
    </row>
    <row r="7" spans="2:22" ht="21" customHeight="1">
      <c r="B7" s="537"/>
      <c r="C7" s="17"/>
      <c r="D7" s="17"/>
      <c r="E7" s="9"/>
      <c r="T7" s="9"/>
      <c r="V7" s="8"/>
    </row>
    <row r="8" spans="2:22" ht="24.75" customHeight="1">
      <c r="B8" s="117" t="s">
        <v>239</v>
      </c>
      <c r="C8" s="189" t="s">
        <v>684</v>
      </c>
      <c r="D8" s="601"/>
      <c r="E8" s="9"/>
      <c r="T8" s="9"/>
      <c r="V8" s="8"/>
    </row>
    <row r="9" spans="2:22" ht="41.25" customHeight="1">
      <c r="B9" s="551" t="s">
        <v>521</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557</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509</v>
      </c>
      <c r="C13" s="17"/>
      <c r="F13" s="185" t="s">
        <v>510</v>
      </c>
      <c r="G13" s="36"/>
      <c r="H13" s="31"/>
      <c r="I13" s="9"/>
      <c r="J13" s="184" t="s">
        <v>507</v>
      </c>
      <c r="N13" s="103"/>
      <c r="P13" s="9"/>
      <c r="Q13" s="187"/>
      <c r="R13" s="42"/>
      <c r="T13" s="186"/>
      <c r="U13" s="186"/>
    </row>
    <row r="14" spans="2:22" ht="29.25" customHeight="1" thickBot="1">
      <c r="B14" s="124" t="s">
        <v>548</v>
      </c>
      <c r="D14" s="542" t="s">
        <v>685</v>
      </c>
      <c r="E14" s="130"/>
      <c r="F14" s="124" t="s">
        <v>549</v>
      </c>
      <c r="H14" s="542" t="s">
        <v>687</v>
      </c>
      <c r="J14" s="124" t="s">
        <v>516</v>
      </c>
      <c r="L14" s="132"/>
      <c r="N14" s="103"/>
      <c r="Q14" s="99"/>
      <c r="R14" s="96"/>
    </row>
    <row r="15" spans="2:22" ht="26.25" customHeight="1" thickBot="1">
      <c r="B15" s="124" t="s">
        <v>424</v>
      </c>
      <c r="C15" s="106"/>
      <c r="D15" s="542" t="s">
        <v>686</v>
      </c>
      <c r="F15" s="124" t="s">
        <v>414</v>
      </c>
      <c r="G15" s="127"/>
      <c r="H15" s="542" t="s">
        <v>688</v>
      </c>
      <c r="I15" s="17"/>
      <c r="J15" s="124" t="s">
        <v>517</v>
      </c>
      <c r="L15" s="132"/>
      <c r="M15" s="103"/>
      <c r="Q15" s="108"/>
      <c r="R15" s="96"/>
    </row>
    <row r="16" spans="2:22" ht="28.5" customHeight="1" thickBot="1">
      <c r="B16" s="124" t="s">
        <v>454</v>
      </c>
      <c r="C16" s="106"/>
      <c r="D16" s="543" t="s">
        <v>505</v>
      </c>
      <c r="E16" s="103"/>
      <c r="F16" s="124" t="s">
        <v>434</v>
      </c>
      <c r="G16" s="125"/>
      <c r="H16" s="543" t="s">
        <v>689</v>
      </c>
      <c r="I16" s="103"/>
      <c r="K16" s="195"/>
      <c r="L16" s="195"/>
      <c r="M16" s="195"/>
      <c r="N16" s="195"/>
      <c r="Q16" s="115"/>
      <c r="R16" s="96"/>
    </row>
    <row r="17" spans="1:21" ht="29.25" customHeight="1">
      <c r="B17" s="124" t="s">
        <v>421</v>
      </c>
      <c r="C17" s="106"/>
      <c r="D17" s="724">
        <v>514763</v>
      </c>
      <c r="E17" s="121"/>
      <c r="F17" s="731" t="s">
        <v>676</v>
      </c>
      <c r="G17" s="195"/>
      <c r="H17" s="725">
        <v>1</v>
      </c>
      <c r="I17" s="17"/>
      <c r="M17" s="195"/>
      <c r="N17" s="195"/>
      <c r="P17" s="99"/>
      <c r="Q17" s="99"/>
      <c r="R17" s="96"/>
    </row>
    <row r="18" spans="1:21" s="28" customFormat="1" ht="29.25" customHeight="1">
      <c r="B18" s="124"/>
      <c r="C18" s="726"/>
      <c r="D18" s="723"/>
      <c r="E18" s="727"/>
      <c r="F18" s="722"/>
      <c r="G18" s="728"/>
      <c r="H18" s="729"/>
      <c r="I18" s="163"/>
      <c r="M18" s="728"/>
      <c r="N18" s="728"/>
      <c r="P18" s="728"/>
      <c r="Q18" s="728"/>
      <c r="R18" s="730"/>
      <c r="T18" s="37"/>
      <c r="U18" s="37"/>
    </row>
    <row r="19" spans="1:21" ht="27.75" customHeight="1" thickBot="1">
      <c r="E19" s="9"/>
      <c r="F19" s="124" t="s">
        <v>435</v>
      </c>
      <c r="G19" s="603" t="s">
        <v>363</v>
      </c>
      <c r="H19" s="242">
        <f>SUM(R54,R57,R60,R63,R66,R69,R72)</f>
        <v>638138.78180482658</v>
      </c>
      <c r="I19" s="17"/>
      <c r="J19" s="115"/>
      <c r="K19" s="115"/>
      <c r="L19" s="115"/>
      <c r="M19" s="115"/>
      <c r="N19" s="115"/>
      <c r="P19" s="115"/>
      <c r="Q19" s="115"/>
      <c r="R19" s="96"/>
    </row>
    <row r="20" spans="1:21" ht="27.75" customHeight="1" thickBot="1">
      <c r="E20" s="9"/>
      <c r="F20" s="124" t="s">
        <v>436</v>
      </c>
      <c r="G20" s="603" t="s">
        <v>364</v>
      </c>
      <c r="H20" s="131">
        <f>-SUM(R55,R58,R61,R64,R67,R70,R73)</f>
        <v>275084.09389999998</v>
      </c>
      <c r="I20" s="17"/>
      <c r="J20" s="115"/>
      <c r="P20" s="115"/>
      <c r="Q20" s="115"/>
      <c r="R20" s="96"/>
    </row>
    <row r="21" spans="1:21" ht="27.75" customHeight="1" thickBot="1">
      <c r="C21" s="32"/>
      <c r="D21" s="32"/>
      <c r="E21" s="32"/>
      <c r="F21" s="124" t="s">
        <v>408</v>
      </c>
      <c r="G21" s="603" t="s">
        <v>365</v>
      </c>
      <c r="H21" s="188">
        <f>R84</f>
        <v>15575.046111117059</v>
      </c>
      <c r="I21" s="103"/>
      <c r="P21" s="115"/>
      <c r="Q21" s="115"/>
      <c r="R21" s="96"/>
    </row>
    <row r="22" spans="1:21" ht="27.75" customHeight="1">
      <c r="C22" s="32"/>
      <c r="D22" s="32"/>
      <c r="E22" s="32"/>
      <c r="F22" s="124" t="s">
        <v>511</v>
      </c>
      <c r="G22" s="603" t="s">
        <v>449</v>
      </c>
      <c r="H22" s="188">
        <f>H19-H20+H21</f>
        <v>378629.73401594366</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62" t="s">
        <v>683</v>
      </c>
      <c r="C26" s="862"/>
      <c r="D26" s="862"/>
      <c r="E26" s="862"/>
      <c r="F26" s="862"/>
      <c r="G26" s="862"/>
    </row>
    <row r="27" spans="1:21" ht="14.25" customHeight="1">
      <c r="A27" s="28"/>
      <c r="B27" s="548"/>
      <c r="C27" s="548"/>
      <c r="D27" s="538"/>
      <c r="E27" s="538"/>
      <c r="F27" s="538"/>
      <c r="G27" s="548"/>
    </row>
    <row r="28" spans="1:21" s="17" customFormat="1" ht="27" customHeight="1">
      <c r="B28" s="871" t="s">
        <v>508</v>
      </c>
      <c r="C28" s="872"/>
      <c r="D28" s="133" t="s">
        <v>41</v>
      </c>
      <c r="E28" s="134" t="s">
        <v>673</v>
      </c>
      <c r="F28" s="134" t="s">
        <v>408</v>
      </c>
      <c r="G28" s="135" t="s">
        <v>409</v>
      </c>
      <c r="T28" s="136"/>
      <c r="U28" s="136"/>
    </row>
    <row r="29" spans="1:21" ht="20.25" customHeight="1">
      <c r="B29" s="869" t="s">
        <v>29</v>
      </c>
      <c r="C29" s="870"/>
      <c r="D29" s="637" t="s">
        <v>27</v>
      </c>
      <c r="E29" s="138">
        <f>SUM(D54:D83)</f>
        <v>103098.80393867622</v>
      </c>
      <c r="F29" s="139">
        <f>D84</f>
        <v>4422.9386889692105</v>
      </c>
      <c r="G29" s="138">
        <f>E29+F29</f>
        <v>107521.74262764544</v>
      </c>
    </row>
    <row r="30" spans="1:21" ht="20.25" customHeight="1">
      <c r="B30" s="869" t="s">
        <v>371</v>
      </c>
      <c r="C30" s="870"/>
      <c r="D30" s="637" t="s">
        <v>27</v>
      </c>
      <c r="E30" s="140">
        <f>SUM(E54:E83)</f>
        <v>79346.012994971752</v>
      </c>
      <c r="F30" s="141">
        <f>E84</f>
        <v>3403.9439574842868</v>
      </c>
      <c r="G30" s="140">
        <f>E30+F30</f>
        <v>82749.956952456036</v>
      </c>
    </row>
    <row r="31" spans="1:21" ht="20.25" customHeight="1">
      <c r="B31" s="869" t="s">
        <v>690</v>
      </c>
      <c r="C31" s="870"/>
      <c r="D31" s="637" t="s">
        <v>28</v>
      </c>
      <c r="E31" s="140">
        <f>SUM(F54:F83)</f>
        <v>183228.90007117865</v>
      </c>
      <c r="F31" s="141">
        <f>F84</f>
        <v>7860.5198130535628</v>
      </c>
      <c r="G31" s="140">
        <f t="shared" ref="G31:G34" si="0">E31+F31</f>
        <v>191089.41988423222</v>
      </c>
    </row>
    <row r="32" spans="1:21" ht="20.25" customHeight="1">
      <c r="B32" s="869" t="s">
        <v>32</v>
      </c>
      <c r="C32" s="870"/>
      <c r="D32" s="637" t="s">
        <v>27</v>
      </c>
      <c r="E32" s="140">
        <f>SUM(G54:G83)</f>
        <v>-1427.7081000000001</v>
      </c>
      <c r="F32" s="141">
        <f>G84</f>
        <v>-61.248677489999984</v>
      </c>
      <c r="G32" s="140">
        <f t="shared" si="0"/>
        <v>-1488.9567774900001</v>
      </c>
    </row>
    <row r="33" spans="2:22" ht="20.25" customHeight="1">
      <c r="B33" s="869" t="s">
        <v>691</v>
      </c>
      <c r="C33" s="870"/>
      <c r="D33" s="637" t="s">
        <v>28</v>
      </c>
      <c r="E33" s="140">
        <f>SUM(H54:H83)</f>
        <v>-1191.3210000000001</v>
      </c>
      <c r="F33" s="141">
        <f>H84</f>
        <v>-51.107670900000002</v>
      </c>
      <c r="G33" s="140">
        <f>E33+F33</f>
        <v>-1242.4286709</v>
      </c>
    </row>
    <row r="34" spans="2:22" ht="20.25" customHeight="1">
      <c r="B34" s="869"/>
      <c r="C34" s="870"/>
      <c r="D34" s="637"/>
      <c r="E34" s="140">
        <f>SUM(I54:I83)</f>
        <v>0</v>
      </c>
      <c r="F34" s="141">
        <f>I84</f>
        <v>0</v>
      </c>
      <c r="G34" s="140">
        <f t="shared" si="0"/>
        <v>0</v>
      </c>
    </row>
    <row r="35" spans="2:22" ht="20.25" customHeight="1">
      <c r="B35" s="869"/>
      <c r="C35" s="870"/>
      <c r="D35" s="637"/>
      <c r="E35" s="140">
        <f>SUM(J54:J83)</f>
        <v>0</v>
      </c>
      <c r="F35" s="141">
        <f>J84</f>
        <v>0</v>
      </c>
      <c r="G35" s="140">
        <f>E35+F35</f>
        <v>0</v>
      </c>
    </row>
    <row r="36" spans="2:22" ht="20.25" customHeight="1">
      <c r="B36" s="869"/>
      <c r="C36" s="870"/>
      <c r="D36" s="637"/>
      <c r="E36" s="140">
        <f>SUM(K54:K83)</f>
        <v>0</v>
      </c>
      <c r="F36" s="141">
        <f>K84</f>
        <v>0</v>
      </c>
      <c r="G36" s="140">
        <f t="shared" ref="G36:G42" si="1">E36+F36</f>
        <v>0</v>
      </c>
    </row>
    <row r="37" spans="2:22" ht="20.25" customHeight="1">
      <c r="B37" s="869"/>
      <c r="C37" s="870"/>
      <c r="D37" s="637"/>
      <c r="E37" s="140">
        <f>SUM(L54:L83)</f>
        <v>0</v>
      </c>
      <c r="F37" s="141">
        <f>L84</f>
        <v>0</v>
      </c>
      <c r="G37" s="140">
        <f t="shared" si="1"/>
        <v>0</v>
      </c>
    </row>
    <row r="38" spans="2:22" ht="20.25" customHeight="1">
      <c r="B38" s="869"/>
      <c r="C38" s="870"/>
      <c r="D38" s="637"/>
      <c r="E38" s="140">
        <f>SUM(M54:M83)</f>
        <v>0</v>
      </c>
      <c r="F38" s="141">
        <f>M84</f>
        <v>0</v>
      </c>
      <c r="G38" s="140">
        <f t="shared" si="1"/>
        <v>0</v>
      </c>
    </row>
    <row r="39" spans="2:22" ht="20.25" customHeight="1">
      <c r="B39" s="869"/>
      <c r="C39" s="870"/>
      <c r="D39" s="637"/>
      <c r="E39" s="140">
        <f>SUM(N54:N83)</f>
        <v>0</v>
      </c>
      <c r="F39" s="141">
        <f>N84</f>
        <v>0</v>
      </c>
      <c r="G39" s="140">
        <f t="shared" si="1"/>
        <v>0</v>
      </c>
    </row>
    <row r="40" spans="2:22" ht="20.25" customHeight="1">
      <c r="B40" s="869"/>
      <c r="C40" s="870"/>
      <c r="D40" s="637"/>
      <c r="E40" s="140">
        <f>SUM(O54:O83)</f>
        <v>0</v>
      </c>
      <c r="F40" s="141">
        <f>O84</f>
        <v>0</v>
      </c>
      <c r="G40" s="140">
        <f t="shared" si="1"/>
        <v>0</v>
      </c>
    </row>
    <row r="41" spans="2:22" ht="20.25" customHeight="1">
      <c r="B41" s="869"/>
      <c r="C41" s="870"/>
      <c r="D41" s="637"/>
      <c r="E41" s="140">
        <f>SUM(P54:P83)</f>
        <v>0</v>
      </c>
      <c r="F41" s="141">
        <f>P84</f>
        <v>0</v>
      </c>
      <c r="G41" s="140">
        <f t="shared" si="1"/>
        <v>0</v>
      </c>
    </row>
    <row r="42" spans="2:22" ht="20.25" customHeight="1">
      <c r="B42" s="869"/>
      <c r="C42" s="870"/>
      <c r="D42" s="638"/>
      <c r="E42" s="142">
        <f>SUM(Q54:Q83)</f>
        <v>0</v>
      </c>
      <c r="F42" s="143">
        <f>Q84</f>
        <v>0</v>
      </c>
      <c r="G42" s="142">
        <f t="shared" si="1"/>
        <v>0</v>
      </c>
    </row>
    <row r="43" spans="2:22" s="8" customFormat="1" ht="21" customHeight="1">
      <c r="B43" s="873" t="s">
        <v>26</v>
      </c>
      <c r="C43" s="874"/>
      <c r="D43" s="137"/>
      <c r="E43" s="144">
        <f>SUM(E29:E42)</f>
        <v>363054.68790482666</v>
      </c>
      <c r="F43" s="144">
        <f>SUM(F29:F42)</f>
        <v>15575.046111117059</v>
      </c>
      <c r="G43" s="144">
        <f>SUM(G29:G42)</f>
        <v>378629.73401594372</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62" t="s">
        <v>610</v>
      </c>
      <c r="C48" s="862"/>
      <c r="D48" s="862"/>
      <c r="E48" s="862"/>
      <c r="F48" s="862"/>
      <c r="G48" s="862"/>
      <c r="H48" s="862"/>
      <c r="I48" s="862"/>
      <c r="J48" s="862"/>
      <c r="K48" s="862"/>
      <c r="L48" s="862"/>
      <c r="M48" s="617"/>
      <c r="N48" s="105"/>
      <c r="O48" s="105"/>
      <c r="P48" s="105"/>
      <c r="Q48" s="105"/>
      <c r="R48" s="105"/>
      <c r="T48" s="37"/>
      <c r="U48" s="19"/>
      <c r="V48" s="38"/>
    </row>
    <row r="49" spans="2:22" s="28" customFormat="1" ht="41.1" customHeight="1">
      <c r="B49" s="862" t="s">
        <v>565</v>
      </c>
      <c r="C49" s="862"/>
      <c r="D49" s="862"/>
      <c r="E49" s="862"/>
      <c r="F49" s="862"/>
      <c r="G49" s="862"/>
      <c r="H49" s="862"/>
      <c r="I49" s="862"/>
      <c r="J49" s="862"/>
      <c r="K49" s="862"/>
      <c r="L49" s="862"/>
      <c r="M49" s="617"/>
      <c r="N49" s="105"/>
      <c r="O49" s="105"/>
      <c r="P49" s="105"/>
      <c r="Q49" s="105"/>
      <c r="R49" s="105"/>
      <c r="T49" s="37"/>
      <c r="U49" s="19"/>
      <c r="V49" s="38"/>
    </row>
    <row r="50" spans="2:22" s="28" customFormat="1" ht="18" customHeight="1">
      <c r="B50" s="862" t="s">
        <v>682</v>
      </c>
      <c r="C50" s="862"/>
      <c r="D50" s="862"/>
      <c r="E50" s="862"/>
      <c r="F50" s="862"/>
      <c r="G50" s="862"/>
      <c r="H50" s="862"/>
      <c r="I50" s="862"/>
      <c r="J50" s="862"/>
      <c r="K50" s="862"/>
      <c r="L50" s="862"/>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518</v>
      </c>
      <c r="D52" s="135" t="str">
        <f>IF($B29&lt;&gt;"",$B29,"")</f>
        <v>Residential</v>
      </c>
      <c r="E52" s="135" t="str">
        <f>IF($B30&lt;&gt;"",$B30,"")</f>
        <v>GS&lt;50 kW</v>
      </c>
      <c r="F52" s="135" t="str">
        <f>IF($B31&lt;&gt;"",$B31,"")</f>
        <v>GS&gt;50kW</v>
      </c>
      <c r="G52" s="135" t="str">
        <f>IF($B32&lt;&gt;"",$B32,"")</f>
        <v>Unmetered Scattered Load</v>
      </c>
      <c r="H52" s="135" t="str">
        <f>IF($B33&lt;&gt;"",$B33,"")</f>
        <v>Streetlighting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kWh</v>
      </c>
      <c r="H53" s="576" t="str">
        <f>D33</f>
        <v>kW</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c r="E54" s="150"/>
      <c r="F54" s="150"/>
      <c r="G54" s="150"/>
      <c r="H54" s="150"/>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c r="E55" s="156"/>
      <c r="F55" s="156"/>
      <c r="G55" s="156"/>
      <c r="H55" s="156"/>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c r="E57" s="156"/>
      <c r="F57" s="156"/>
      <c r="G57" s="156"/>
      <c r="H57" s="156"/>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c r="E58" s="156"/>
      <c r="F58" s="156"/>
      <c r="G58" s="156"/>
      <c r="H58" s="156"/>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c r="E60" s="156"/>
      <c r="F60" s="156"/>
      <c r="G60" s="156"/>
      <c r="H60" s="156"/>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c r="E61" s="156"/>
      <c r="F61" s="156"/>
      <c r="G61" s="156"/>
      <c r="H61" s="156"/>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T61" s="769"/>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S62" s="767"/>
      <c r="T62" s="768"/>
      <c r="U62" s="159"/>
      <c r="V62" s="153"/>
    </row>
    <row r="63" spans="2:22" s="163" customFormat="1">
      <c r="B63" s="154" t="s">
        <v>40</v>
      </c>
      <c r="C63" s="155"/>
      <c r="D63" s="156"/>
      <c r="E63" s="156"/>
      <c r="F63" s="156"/>
      <c r="G63" s="156"/>
      <c r="H63" s="156"/>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S63" s="771"/>
      <c r="T63" s="768"/>
      <c r="U63" s="152"/>
      <c r="V63" s="153"/>
    </row>
    <row r="64" spans="2:22" s="163" customFormat="1">
      <c r="B64" s="154" t="s">
        <v>39</v>
      </c>
      <c r="C64" s="155"/>
      <c r="D64" s="156"/>
      <c r="E64" s="156"/>
      <c r="F64" s="156"/>
      <c r="G64" s="156"/>
      <c r="H64" s="156"/>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770"/>
      <c r="T64" s="76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S65" s="25"/>
      <c r="T65" s="768"/>
      <c r="U65" s="159"/>
      <c r="V65" s="153"/>
    </row>
    <row r="66" spans="2:22" s="163" customFormat="1">
      <c r="B66" s="154" t="s">
        <v>94</v>
      </c>
      <c r="C66" s="535"/>
      <c r="D66" s="164"/>
      <c r="E66" s="164"/>
      <c r="F66" s="164"/>
      <c r="G66" s="164"/>
      <c r="H66" s="164"/>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T66" s="768"/>
      <c r="U66" s="152"/>
      <c r="V66" s="153"/>
    </row>
    <row r="67" spans="2:22" s="163" customFormat="1">
      <c r="B67" s="154" t="s">
        <v>93</v>
      </c>
      <c r="C67" s="155"/>
      <c r="D67" s="164"/>
      <c r="E67" s="164"/>
      <c r="F67" s="164"/>
      <c r="G67" s="164"/>
      <c r="H67" s="164"/>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T67" s="76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T68" s="768"/>
      <c r="U68" s="159"/>
      <c r="V68" s="153"/>
    </row>
    <row r="69" spans="2:22" s="163" customFormat="1">
      <c r="B69" s="154" t="s">
        <v>225</v>
      </c>
      <c r="C69" s="535"/>
      <c r="D69" s="156">
        <f>'5.  2015-2020 LRAM'!Y388</f>
        <v>262649.15993867622</v>
      </c>
      <c r="E69" s="156">
        <f>'5.  2015-2020 LRAM'!Z388</f>
        <v>128699.29779497175</v>
      </c>
      <c r="F69" s="156">
        <f>'5.  2015-2020 LRAM'!AA388</f>
        <v>246790.32407117865</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638138.78180482658</v>
      </c>
      <c r="T69" s="768"/>
      <c r="U69" s="152"/>
      <c r="V69" s="153"/>
    </row>
    <row r="70" spans="2:22" s="163" customFormat="1">
      <c r="B70" s="154" t="s">
        <v>224</v>
      </c>
      <c r="C70" s="155"/>
      <c r="D70" s="156">
        <f>-'5.  2015-2020 LRAM'!Y389</f>
        <v>-159550.356</v>
      </c>
      <c r="E70" s="156">
        <f>-'5.  2015-2020 LRAM'!Z389</f>
        <v>-49353.284799999994</v>
      </c>
      <c r="F70" s="156">
        <f>-'5.  2015-2020 LRAM'!AA389</f>
        <v>-63561.423999999999</v>
      </c>
      <c r="G70" s="156">
        <f>-'5.  2015-2020 LRAM'!AB389</f>
        <v>-1427.7081000000001</v>
      </c>
      <c r="H70" s="156">
        <f>-'5.  2015-2020 LRAM'!AC389</f>
        <v>-1191.3210000000001</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-275084.09389999998</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S71" s="767"/>
      <c r="T71" s="767"/>
      <c r="U71" s="159"/>
      <c r="V71" s="153"/>
    </row>
    <row r="72" spans="2:22" s="163" customFormat="1">
      <c r="B72" s="154" t="s">
        <v>227</v>
      </c>
      <c r="C72" s="535"/>
      <c r="D72" s="156"/>
      <c r="E72" s="156"/>
      <c r="F72" s="156"/>
      <c r="G72" s="156"/>
      <c r="H72" s="156"/>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S72" s="813"/>
      <c r="T72" s="813"/>
      <c r="U72" s="152"/>
      <c r="V72" s="153"/>
    </row>
    <row r="73" spans="2:22" s="163" customFormat="1">
      <c r="B73" s="154" t="s">
        <v>226</v>
      </c>
      <c r="C73" s="155"/>
      <c r="D73" s="156"/>
      <c r="E73" s="156"/>
      <c r="F73" s="156"/>
      <c r="G73" s="156"/>
      <c r="H73" s="156"/>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814"/>
      <c r="T73" s="813"/>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hidden="1">
      <c r="B75" s="154" t="s">
        <v>229</v>
      </c>
      <c r="C75" s="535"/>
      <c r="D75" s="156"/>
      <c r="E75" s="156"/>
      <c r="F75" s="156"/>
      <c r="G75" s="156"/>
      <c r="H75" s="156"/>
      <c r="I75" s="156"/>
      <c r="J75" s="156"/>
      <c r="K75" s="156"/>
      <c r="L75" s="156"/>
      <c r="M75" s="156"/>
      <c r="N75" s="156"/>
      <c r="O75" s="156"/>
      <c r="P75" s="156"/>
      <c r="Q75" s="156"/>
      <c r="R75" s="157"/>
      <c r="U75" s="152"/>
      <c r="V75" s="153"/>
    </row>
    <row r="76" spans="2:22" s="163" customFormat="1" ht="16.5" hidden="1" customHeight="1">
      <c r="B76" s="154" t="s">
        <v>228</v>
      </c>
      <c r="C76" s="155"/>
      <c r="D76" s="156"/>
      <c r="E76" s="156"/>
      <c r="F76" s="156"/>
      <c r="G76" s="156"/>
      <c r="H76" s="156"/>
      <c r="I76" s="156"/>
      <c r="J76" s="156"/>
      <c r="K76" s="156"/>
      <c r="L76" s="156"/>
      <c r="M76" s="156"/>
      <c r="N76" s="156"/>
      <c r="O76" s="156"/>
      <c r="P76" s="156"/>
      <c r="Q76" s="156"/>
      <c r="R76" s="157"/>
      <c r="S76" s="158"/>
      <c r="U76" s="152"/>
      <c r="V76" s="153"/>
    </row>
    <row r="77" spans="2:22" s="136" customFormat="1" hidden="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c r="E78" s="156"/>
      <c r="F78" s="156"/>
      <c r="G78" s="156"/>
      <c r="H78" s="156"/>
      <c r="I78" s="156"/>
      <c r="J78" s="156"/>
      <c r="K78" s="156"/>
      <c r="L78" s="156"/>
      <c r="M78" s="156"/>
      <c r="N78" s="156"/>
      <c r="O78" s="156"/>
      <c r="P78" s="156"/>
      <c r="Q78" s="156"/>
      <c r="R78" s="157"/>
      <c r="U78" s="152"/>
      <c r="V78" s="153"/>
    </row>
    <row r="79" spans="2:22" s="163" customFormat="1" hidden="1">
      <c r="B79" s="154" t="s">
        <v>230</v>
      </c>
      <c r="C79" s="155"/>
      <c r="D79" s="156"/>
      <c r="E79" s="156"/>
      <c r="F79" s="156"/>
      <c r="G79" s="156"/>
      <c r="H79" s="156"/>
      <c r="I79" s="156"/>
      <c r="J79" s="156"/>
      <c r="K79" s="156"/>
      <c r="L79" s="156"/>
      <c r="M79" s="156"/>
      <c r="N79" s="156"/>
      <c r="O79" s="156"/>
      <c r="P79" s="156"/>
      <c r="Q79" s="156"/>
      <c r="R79" s="157"/>
      <c r="S79" s="158"/>
      <c r="U79" s="152"/>
      <c r="V79" s="153"/>
    </row>
    <row r="80" spans="2:22" s="136" customFormat="1" hidden="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c r="E81" s="156"/>
      <c r="F81" s="156"/>
      <c r="G81" s="156"/>
      <c r="H81" s="156"/>
      <c r="I81" s="156"/>
      <c r="J81" s="156"/>
      <c r="K81" s="156"/>
      <c r="L81" s="156"/>
      <c r="M81" s="156"/>
      <c r="N81" s="156"/>
      <c r="O81" s="156"/>
      <c r="P81" s="156"/>
      <c r="Q81" s="156"/>
      <c r="R81" s="157"/>
      <c r="U81" s="152"/>
      <c r="V81" s="153"/>
    </row>
    <row r="82" spans="2:22" s="163" customFormat="1" hidden="1">
      <c r="B82" s="154" t="s">
        <v>232</v>
      </c>
      <c r="C82" s="155"/>
      <c r="D82" s="156"/>
      <c r="E82" s="156"/>
      <c r="F82" s="156"/>
      <c r="G82" s="156"/>
      <c r="H82" s="156"/>
      <c r="I82" s="156"/>
      <c r="J82" s="156"/>
      <c r="K82" s="156"/>
      <c r="L82" s="156"/>
      <c r="M82" s="156"/>
      <c r="N82" s="156"/>
      <c r="O82" s="156"/>
      <c r="P82" s="156"/>
      <c r="Q82" s="156"/>
      <c r="R82" s="157"/>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S83" s="815"/>
      <c r="U83" s="159"/>
      <c r="V83" s="153"/>
    </row>
    <row r="84" spans="2:22" s="17" customFormat="1" ht="20.25" customHeight="1">
      <c r="B84" s="622" t="s">
        <v>43</v>
      </c>
      <c r="C84" s="621"/>
      <c r="D84" s="678">
        <f>'6.  Carrying Charges'!I162</f>
        <v>4422.9386889692105</v>
      </c>
      <c r="E84" s="678">
        <f>'6.  Carrying Charges'!J162</f>
        <v>3403.9439574842868</v>
      </c>
      <c r="F84" s="678">
        <f>'6.  Carrying Charges'!K162</f>
        <v>7860.5198130535628</v>
      </c>
      <c r="G84" s="678">
        <f>'6.  Carrying Charges'!L162</f>
        <v>-61.248677489999984</v>
      </c>
      <c r="H84" s="678">
        <f>'6.  Carrying Charges'!M162</f>
        <v>-51.107670900000002</v>
      </c>
      <c r="I84" s="678">
        <f>'6.  Carrying Charges'!N162</f>
        <v>0</v>
      </c>
      <c r="J84" s="678">
        <f>'6.  Carrying Charges'!O162</f>
        <v>0</v>
      </c>
      <c r="K84" s="678">
        <f>'6.  Carrying Charges'!P162</f>
        <v>0</v>
      </c>
      <c r="L84" s="678">
        <f>'6.  Carrying Charges'!Q162</f>
        <v>0</v>
      </c>
      <c r="M84" s="678">
        <f>'6.  Carrying Charges'!R162</f>
        <v>0</v>
      </c>
      <c r="N84" s="678">
        <f>'6.  Carrying Charges'!S162</f>
        <v>0</v>
      </c>
      <c r="O84" s="678">
        <f>'6.  Carrying Charges'!T162</f>
        <v>0</v>
      </c>
      <c r="P84" s="678">
        <f>'6.  Carrying Charges'!U162</f>
        <v>0</v>
      </c>
      <c r="Q84" s="678">
        <f>'6.  Carrying Charges'!V162</f>
        <v>0</v>
      </c>
      <c r="R84" s="679">
        <f>SUM(D84:Q84)</f>
        <v>15575.046111117059</v>
      </c>
      <c r="S84" s="814"/>
      <c r="U84" s="152"/>
      <c r="V84" s="153"/>
    </row>
    <row r="85" spans="2:22" s="163" customFormat="1" ht="21.75" customHeight="1">
      <c r="B85" s="623" t="s">
        <v>240</v>
      </c>
      <c r="C85" s="624"/>
      <c r="D85" s="623">
        <f>SUM(D54:D74)+D84</f>
        <v>107521.74262764544</v>
      </c>
      <c r="E85" s="623">
        <f>SUM(E54:E74)+E84</f>
        <v>82749.956952456036</v>
      </c>
      <c r="F85" s="623">
        <f>SUM(F54:F74)+F84</f>
        <v>191089.41988423222</v>
      </c>
      <c r="G85" s="623">
        <f>SUM(G54:G74)+G84</f>
        <v>-1488.9567774900001</v>
      </c>
      <c r="H85" s="623">
        <f>SUM(H54:H74)+H84</f>
        <v>-1242.4286709</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378629.73401594366</v>
      </c>
      <c r="U85" s="152"/>
      <c r="V85" s="153"/>
    </row>
    <row r="86" spans="2:22" ht="20.25" customHeight="1">
      <c r="B86" s="453" t="s">
        <v>537</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538</v>
      </c>
      <c r="F89" s="589"/>
    </row>
    <row r="90" spans="2:22" s="549" customFormat="1" ht="27.75" hidden="1" customHeight="1">
      <c r="B90" s="570" t="s">
        <v>558</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78677.257176162515</v>
      </c>
      <c r="D93" s="556">
        <f>SUM('4.  2011-2014 LRAM'!Y259:AL259)</f>
        <v>77735.173275062829</v>
      </c>
      <c r="E93" s="556">
        <f>SUM('4.  2011-2014 LRAM'!Y388:AL388)</f>
        <v>78235.99180632444</v>
      </c>
      <c r="F93" s="557">
        <f>SUM('4.  2011-2014 LRAM'!Y517:AL517)</f>
        <v>0</v>
      </c>
      <c r="G93" s="557">
        <f>SUM('5.  2015-2020 LRAM'!Y199:AL199)</f>
        <v>0</v>
      </c>
      <c r="H93" s="556">
        <f>SUM('5.  2015-2020 LRAM'!Y382:AL382)</f>
        <v>64035.385203499289</v>
      </c>
      <c r="I93" s="557">
        <f>SUM('5.  2015-2020 LRAM'!Y565:AL565)</f>
        <v>0</v>
      </c>
      <c r="J93" s="556">
        <f>SUM('5.  2015-2020 LRAM'!Y748:AL748)</f>
        <v>0</v>
      </c>
      <c r="K93" s="556">
        <f>SUM('5.  2015-2020 LRAM'!Y931:AL931)</f>
        <v>13821.040351664818</v>
      </c>
      <c r="L93" s="556">
        <f>SUM('5.  2015-2020 LRAM'!Y1114:AL1114)</f>
        <v>0</v>
      </c>
      <c r="M93" s="556">
        <f>SUM(C93:L93)</f>
        <v>312504.84781271388</v>
      </c>
      <c r="T93" s="197"/>
      <c r="U93" s="197"/>
    </row>
    <row r="94" spans="2:22" s="90" customFormat="1" ht="23.25" hidden="1" customHeight="1">
      <c r="B94" s="198">
        <v>2012</v>
      </c>
      <c r="C94" s="558"/>
      <c r="D94" s="557">
        <f>SUM('4.  2011-2014 LRAM'!Y260:AL260)</f>
        <v>78036.596850530201</v>
      </c>
      <c r="E94" s="556">
        <f>SUM('4.  2011-2014 LRAM'!Y389:AL389)</f>
        <v>76854.20956178449</v>
      </c>
      <c r="F94" s="557">
        <f>SUM('4.  2011-2014 LRAM'!Y518:AL518)</f>
        <v>0</v>
      </c>
      <c r="G94" s="557">
        <f>SUM('5.  2015-2020 LRAM'!Y200:AL200)</f>
        <v>0</v>
      </c>
      <c r="H94" s="556">
        <f>SUM('5.  2015-2020 LRAM'!Y383:AL383)</f>
        <v>64560.92637741621</v>
      </c>
      <c r="I94" s="557">
        <f>SUM('5.  2015-2020 LRAM'!Y566:AL566)</f>
        <v>0</v>
      </c>
      <c r="J94" s="556">
        <f>SUM('5.  2015-2020 LRAM'!Y749:AL749)</f>
        <v>0</v>
      </c>
      <c r="K94" s="556">
        <f>SUM('5.  2015-2020 LRAM'!Y932:AL932)</f>
        <v>16068.705441884173</v>
      </c>
      <c r="L94" s="556">
        <f>SUM('5.  2015-2020 LRAM'!Y1115:AL1115)</f>
        <v>0</v>
      </c>
      <c r="M94" s="556">
        <f>SUM(D94:L94)</f>
        <v>235520.43823161509</v>
      </c>
      <c r="T94" s="197"/>
      <c r="U94" s="197"/>
    </row>
    <row r="95" spans="2:22" s="90" customFormat="1" ht="23.25" hidden="1" customHeight="1">
      <c r="B95" s="198">
        <v>2013</v>
      </c>
      <c r="C95" s="559"/>
      <c r="D95" s="559"/>
      <c r="E95" s="557">
        <f>SUM('4.  2011-2014 LRAM'!Y390:AL390)</f>
        <v>88742.78366006029</v>
      </c>
      <c r="F95" s="557">
        <f>SUM('4.  2011-2014 LRAM'!Y519:AL519)</f>
        <v>88011.1492694349</v>
      </c>
      <c r="G95" s="557">
        <f>SUM('5.  2015-2020 LRAM'!Y201:AL201)</f>
        <v>87916.543026055995</v>
      </c>
      <c r="H95" s="556">
        <f>SUM('5.  2015-2020 LRAM'!Y384:AL384)</f>
        <v>83351.625296068582</v>
      </c>
      <c r="I95" s="557">
        <f>SUM('5.  2015-2020 LRAM'!Y567:AL567)</f>
        <v>60336.263690463224</v>
      </c>
      <c r="J95" s="556">
        <f>SUM('5.  2015-2020 LRAM'!Y750:AL750)</f>
        <v>53757.441929108492</v>
      </c>
      <c r="K95" s="556">
        <f>SUM('5.  2015-2020 LRAM'!Y933:AL933)</f>
        <v>17375.651389767489</v>
      </c>
      <c r="L95" s="556">
        <f>SUM('5.  2015-2020 LRAM'!Y1116:AL1116)</f>
        <v>0</v>
      </c>
      <c r="M95" s="556">
        <f>SUM(C95:L95)</f>
        <v>479491.45826095896</v>
      </c>
      <c r="T95" s="197"/>
      <c r="U95" s="197"/>
    </row>
    <row r="96" spans="2:22" s="90" customFormat="1" ht="23.25" hidden="1" customHeight="1">
      <c r="B96" s="198">
        <v>2014</v>
      </c>
      <c r="C96" s="559"/>
      <c r="D96" s="559"/>
      <c r="E96" s="559"/>
      <c r="F96" s="557">
        <f>SUM('4.  2011-2014 LRAM'!Y520:AL520)</f>
        <v>94834.115014587194</v>
      </c>
      <c r="G96" s="557">
        <f>SUM('5.  2015-2020 LRAM'!Y202:AL202)</f>
        <v>90578.661657257879</v>
      </c>
      <c r="H96" s="556">
        <f>SUM('5.  2015-2020 LRAM'!Y385:AL385)</f>
        <v>80711.740450825906</v>
      </c>
      <c r="I96" s="557">
        <f>SUM('5.  2015-2020 LRAM'!Y568:AL568)</f>
        <v>67546.214982953243</v>
      </c>
      <c r="J96" s="556">
        <f>SUM('5.  2015-2020 LRAM'!Y751:AL751)</f>
        <v>52624.521635791389</v>
      </c>
      <c r="K96" s="556">
        <f>SUM('5.  2015-2020 LRAM'!Y934:AL934)</f>
        <v>16109.066046786789</v>
      </c>
      <c r="L96" s="556">
        <f>SUM('5.  2015-2020 LRAM'!Y1117:AL1117)</f>
        <v>0</v>
      </c>
      <c r="M96" s="556">
        <f>SUM(F96:L96)</f>
        <v>402404.31978820235</v>
      </c>
      <c r="T96" s="197"/>
      <c r="U96" s="197"/>
    </row>
    <row r="97" spans="2:21" s="90" customFormat="1" ht="23.25" hidden="1" customHeight="1">
      <c r="B97" s="198">
        <v>2015</v>
      </c>
      <c r="C97" s="559"/>
      <c r="D97" s="559"/>
      <c r="E97" s="559"/>
      <c r="F97" s="559"/>
      <c r="G97" s="557">
        <f>SUM('5.  2015-2020 LRAM'!Y203:AL203)</f>
        <v>156364.92663162784</v>
      </c>
      <c r="H97" s="556">
        <f>SUM('5.  2015-2020 LRAM'!Y386:AL386)</f>
        <v>147716.53371298709</v>
      </c>
      <c r="I97" s="557">
        <f>SUM('5.  2015-2020 LRAM'!Y569:AL569)</f>
        <v>134268.07936295762</v>
      </c>
      <c r="J97" s="556">
        <f>SUM('5.  2015-2020 LRAM'!Y752:AL752)</f>
        <v>119874.16614627547</v>
      </c>
      <c r="K97" s="556">
        <f>SUM('5.  2015-2020 LRAM'!Y935:AL935)</f>
        <v>38479.400254860353</v>
      </c>
      <c r="L97" s="556">
        <f>SUM('5.  2015-2020 LRAM'!Y1118:AL1118)</f>
        <v>0</v>
      </c>
      <c r="M97" s="556">
        <f>SUM(G97:L97)</f>
        <v>596703.10610870842</v>
      </c>
      <c r="T97" s="197"/>
      <c r="U97" s="197"/>
    </row>
    <row r="98" spans="2:21" s="90" customFormat="1" ht="23.25" hidden="1" customHeight="1">
      <c r="B98" s="198">
        <v>2016</v>
      </c>
      <c r="C98" s="559"/>
      <c r="D98" s="559"/>
      <c r="E98" s="559"/>
      <c r="F98" s="559"/>
      <c r="G98" s="559"/>
      <c r="H98" s="556">
        <f>SUM('5.  2015-2020 LRAM'!Y387:AL387)</f>
        <v>197762.57076402954</v>
      </c>
      <c r="I98" s="557">
        <f>SUM('5.  2015-2020 LRAM'!Y570:AL570)</f>
        <v>168011.53865733498</v>
      </c>
      <c r="J98" s="556">
        <f>SUM('5.  2015-2020 LRAM'!Y753:AL753)</f>
        <v>141745.40947014565</v>
      </c>
      <c r="K98" s="556">
        <f>SUM('5.  2015-2020 LRAM'!Y936:AL936)</f>
        <v>43767.296453399467</v>
      </c>
      <c r="L98" s="556">
        <f>SUM('5.  2015-2020 LRAM'!Y1119:AL1119)</f>
        <v>0</v>
      </c>
      <c r="M98" s="556">
        <f>SUM(H98:L98)</f>
        <v>551286.81534490967</v>
      </c>
      <c r="T98" s="197"/>
      <c r="U98" s="197"/>
    </row>
    <row r="99" spans="2:21" s="90" customFormat="1" ht="23.25" hidden="1" customHeight="1">
      <c r="B99" s="198">
        <v>2017</v>
      </c>
      <c r="C99" s="559"/>
      <c r="D99" s="559"/>
      <c r="E99" s="559"/>
      <c r="F99" s="559"/>
      <c r="G99" s="559"/>
      <c r="H99" s="559"/>
      <c r="I99" s="556">
        <f>SUM('5.  2015-2020 LRAM'!Y571:AL571)</f>
        <v>252721.73511189289</v>
      </c>
      <c r="J99" s="556">
        <f>SUM('5.  2015-2020 LRAM'!Y754:AL754)</f>
        <v>145841.10680974237</v>
      </c>
      <c r="K99" s="556">
        <f>SUM('5.  2015-2020 LRAM'!Y937:AL937)</f>
        <v>41154.971649278596</v>
      </c>
      <c r="L99" s="556">
        <f>SUM('5.  2015-2020 LRAM'!Y1120:AL1120)</f>
        <v>0</v>
      </c>
      <c r="M99" s="556">
        <f>SUM(I99:L99)</f>
        <v>439717.81357091386</v>
      </c>
      <c r="T99" s="197"/>
      <c r="U99" s="197"/>
    </row>
    <row r="100" spans="2:21" s="90" customFormat="1" ht="23.25" hidden="1" customHeight="1">
      <c r="B100" s="198">
        <v>2018</v>
      </c>
      <c r="C100" s="559"/>
      <c r="D100" s="559"/>
      <c r="E100" s="559"/>
      <c r="F100" s="559"/>
      <c r="G100" s="559"/>
      <c r="H100" s="559"/>
      <c r="I100" s="559"/>
      <c r="J100" s="556">
        <f>SUM('5.  2015-2020 LRAM'!Y755:AL755)</f>
        <v>0</v>
      </c>
      <c r="K100" s="556">
        <f>SUM('5.  2015-2020 LRAM'!Y938:AL938)</f>
        <v>0</v>
      </c>
      <c r="L100" s="556">
        <f>SUM('5.  2015-2020 LRAM'!Y1121:AL1121)</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520</v>
      </c>
      <c r="C103" s="555">
        <f>C93</f>
        <v>78677.257176162515</v>
      </c>
      <c r="D103" s="556">
        <f>D93+D94</f>
        <v>155771.77012559303</v>
      </c>
      <c r="E103" s="556">
        <f>E93+E94+E95</f>
        <v>243832.98502816921</v>
      </c>
      <c r="F103" s="556">
        <f>F93+F94+F95+F96</f>
        <v>182845.26428402209</v>
      </c>
      <c r="G103" s="556">
        <f>G93+G94+G95+G96+G97</f>
        <v>334860.13131494168</v>
      </c>
      <c r="H103" s="556">
        <f>H93+H94+H95+H96+H97+H98</f>
        <v>638138.78180482658</v>
      </c>
      <c r="I103" s="556">
        <f>I93+I94+I95+I96+I97+I98+I99</f>
        <v>682883.83180560195</v>
      </c>
      <c r="J103" s="556">
        <f>J93+J94+J95+J96+J97+J98+J99+J100</f>
        <v>513842.64599106333</v>
      </c>
      <c r="K103" s="556">
        <f>K93+K94+K95+K96+K97+K98+K99+K100+K101</f>
        <v>186776.13158764169</v>
      </c>
      <c r="L103" s="556">
        <f>SUM(L93:L102)</f>
        <v>0</v>
      </c>
      <c r="M103" s="556">
        <f>SUM(M93:M102)</f>
        <v>3017628.7991180224</v>
      </c>
      <c r="T103" s="199"/>
      <c r="U103" s="199"/>
    </row>
    <row r="104" spans="2:21" s="27" customFormat="1" ht="24.75" hidden="1" customHeight="1">
      <c r="B104" s="572" t="s">
        <v>519</v>
      </c>
      <c r="C104" s="554">
        <f>'4.  2011-2014 LRAM'!AM132</f>
        <v>0</v>
      </c>
      <c r="D104" s="554">
        <f>'4.  2011-2014 LRAM'!AM262</f>
        <v>0</v>
      </c>
      <c r="E104" s="554">
        <f>'4.  2011-2014 LRAM'!AM392</f>
        <v>0</v>
      </c>
      <c r="F104" s="554">
        <f>'4.  2011-2014 LRAM'!AM522</f>
        <v>301187.71049999999</v>
      </c>
      <c r="G104" s="554">
        <f>'5.  2015-2020 LRAM'!AM205</f>
        <v>301766.4497</v>
      </c>
      <c r="H104" s="554">
        <f>'5.  2015-2020 LRAM'!AM389</f>
        <v>275084.09389999998</v>
      </c>
      <c r="I104" s="554">
        <f>'5.  2015-2020 LRAM'!AM573</f>
        <v>230441.90539999999</v>
      </c>
      <c r="J104" s="554">
        <f>'5.  2015-2020 LRAM'!AM757</f>
        <v>0</v>
      </c>
      <c r="K104" s="554">
        <f>'5.  2015-2020 LRAM'!AM941</f>
        <v>0</v>
      </c>
      <c r="L104" s="554">
        <f>'5.  2015-2020 LRAM'!AM1125</f>
        <v>0</v>
      </c>
      <c r="M104" s="556">
        <f>SUM(C104:L104)</f>
        <v>1108480.1595000001</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1830.4007181868342</v>
      </c>
      <c r="I105" s="554">
        <f>'6.  Carrying Charges'!W117</f>
        <v>6187.0569730447505</v>
      </c>
      <c r="J105" s="554">
        <f>'6.  Carrying Charges'!W132</f>
        <v>12948.950535272148</v>
      </c>
      <c r="K105" s="554">
        <f>'6.  Carrying Charges'!W147</f>
        <v>15575.046111117061</v>
      </c>
      <c r="L105" s="554">
        <f>'6.  Carrying Charges'!W162</f>
        <v>15575.046111117061</v>
      </c>
      <c r="M105" s="556">
        <f>SUM(C105:L105)</f>
        <v>52116.500448737854</v>
      </c>
    </row>
    <row r="106" spans="2:21" ht="23.25" hidden="1" customHeight="1">
      <c r="B106" s="571" t="s">
        <v>26</v>
      </c>
      <c r="C106" s="554">
        <f>C103-C104+C105</f>
        <v>78677.257176162515</v>
      </c>
      <c r="D106" s="554">
        <f t="shared" ref="D106:J106" si="3">D103-D104+D105</f>
        <v>155771.77012559303</v>
      </c>
      <c r="E106" s="554">
        <f t="shared" si="3"/>
        <v>243832.98502816921</v>
      </c>
      <c r="F106" s="554">
        <f t="shared" si="3"/>
        <v>-118342.44621597789</v>
      </c>
      <c r="G106" s="554">
        <f t="shared" si="3"/>
        <v>33093.681614941685</v>
      </c>
      <c r="H106" s="554">
        <f t="shared" si="3"/>
        <v>364885.08862301341</v>
      </c>
      <c r="I106" s="554">
        <f t="shared" si="3"/>
        <v>458628.98337864672</v>
      </c>
      <c r="J106" s="554">
        <f t="shared" si="3"/>
        <v>526791.59652633546</v>
      </c>
      <c r="K106" s="554">
        <f>K103-K104+K105</f>
        <v>202351.17769875875</v>
      </c>
      <c r="L106" s="554">
        <f>L103-L104+L105</f>
        <v>15575.046111117061</v>
      </c>
      <c r="M106" s="554">
        <f>M103-M104+M105</f>
        <v>1961265.1400667601</v>
      </c>
    </row>
    <row r="107" spans="2:21" hidden="1"/>
    <row r="108" spans="2:21">
      <c r="B108" s="589" t="s">
        <v>527</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28575</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28575</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28575</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28575</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28575</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28575</xdr:rowOff>
                  </from>
                  <to>
                    <xdr:col>2</xdr:col>
                    <xdr:colOff>1381125</xdr:colOff>
                    <xdr:row>69</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6" zoomScale="80" zoomScaleNormal="80" workbookViewId="0">
      <selection activeCell="D15" sqref="D15:H1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42578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552</v>
      </c>
      <c r="P7" s="105"/>
      <c r="Q7" s="105"/>
    </row>
    <row r="8" spans="2:17" s="104" customFormat="1" ht="30" customHeight="1">
      <c r="D8" s="574"/>
      <c r="P8" s="105"/>
      <c r="Q8" s="105"/>
    </row>
    <row r="9" spans="2:17" s="2" customFormat="1" ht="24.75" customHeight="1">
      <c r="B9" s="118" t="s">
        <v>411</v>
      </c>
      <c r="C9" s="17"/>
      <c r="D9" s="455">
        <v>2014</v>
      </c>
    </row>
    <row r="10" spans="2:17" s="17" customFormat="1" ht="16.5" customHeight="1"/>
    <row r="11" spans="2:17" s="17" customFormat="1" ht="36.75" customHeight="1">
      <c r="B11" s="875" t="s">
        <v>564</v>
      </c>
      <c r="C11" s="875"/>
      <c r="D11" s="875"/>
      <c r="E11" s="875"/>
      <c r="F11" s="875"/>
      <c r="G11" s="875"/>
      <c r="H11" s="875"/>
      <c r="I11" s="875"/>
      <c r="J11" s="875"/>
      <c r="K11" s="875"/>
      <c r="L11" s="875"/>
      <c r="M11" s="875"/>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GS&gt;50kW</v>
      </c>
      <c r="G13" s="243" t="str">
        <f>'1.  LRAMVA Summary'!G52</f>
        <v>Unmetered Scattered Load</v>
      </c>
      <c r="H13" s="243" t="str">
        <f>'1.  LRAMVA Summary'!H52</f>
        <v>Streetlighting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kWh</v>
      </c>
      <c r="H14" s="579" t="str">
        <f>'1.  LRAMVA Summary'!H53</f>
        <v>kW</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34216508</v>
      </c>
      <c r="D15" s="732">
        <v>11561620</v>
      </c>
      <c r="E15" s="732">
        <v>3628918</v>
      </c>
      <c r="F15" s="732">
        <v>18731207</v>
      </c>
      <c r="G15" s="732">
        <v>65793</v>
      </c>
      <c r="H15" s="732">
        <v>228970</v>
      </c>
      <c r="I15" s="451"/>
      <c r="J15" s="451"/>
      <c r="K15" s="451"/>
      <c r="L15" s="451"/>
      <c r="M15" s="451"/>
      <c r="N15" s="451"/>
      <c r="O15" s="451"/>
      <c r="P15" s="452"/>
      <c r="Q15" s="452"/>
    </row>
    <row r="16" spans="2:17" s="456" customFormat="1" ht="15.75" customHeight="1">
      <c r="B16" s="461" t="s">
        <v>28</v>
      </c>
      <c r="C16" s="626">
        <f>SUM(D16:Q16)</f>
        <v>21950</v>
      </c>
      <c r="D16" s="732">
        <v>0</v>
      </c>
      <c r="E16" s="732">
        <v>0</v>
      </c>
      <c r="F16" s="732">
        <v>21680</v>
      </c>
      <c r="G16" s="732">
        <v>0</v>
      </c>
      <c r="H16" s="732">
        <v>270</v>
      </c>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11561620</v>
      </c>
      <c r="E18" s="192">
        <f t="shared" si="0"/>
        <v>3628918</v>
      </c>
      <c r="F18" s="192">
        <f>IF(F14="kw",HLOOKUP(F14,F14:F16,3,FALSE),HLOOKUP(F14,F14:F16,2,FALSE))</f>
        <v>21680</v>
      </c>
      <c r="G18" s="192">
        <f t="shared" ref="G18:Q18" si="1">IF(G14="kw",HLOOKUP(G14,G14:G16,3,FALSE),HLOOKUP(G14,G14:G16,2,FALSE))</f>
        <v>65793</v>
      </c>
      <c r="H18" s="192">
        <f t="shared" si="1"/>
        <v>270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675</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2014</v>
      </c>
    </row>
    <row r="25" spans="2:17" s="2" customFormat="1" ht="15.75" customHeight="1">
      <c r="D25" s="20"/>
    </row>
    <row r="26" spans="2:17" s="2" customFormat="1" ht="42" customHeight="1">
      <c r="B26" s="875" t="s">
        <v>563</v>
      </c>
      <c r="C26" s="875"/>
      <c r="D26" s="875"/>
      <c r="E26" s="875"/>
      <c r="F26" s="875"/>
      <c r="G26" s="875"/>
      <c r="H26" s="875"/>
      <c r="I26" s="875"/>
      <c r="J26" s="875"/>
      <c r="K26" s="875"/>
      <c r="L26" s="875"/>
      <c r="M26" s="875"/>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GS&gt;50kW</v>
      </c>
      <c r="G28" s="243" t="str">
        <f>'1.  LRAMVA Summary'!G52</f>
        <v>Unmetered Scattered Load</v>
      </c>
      <c r="H28" s="243" t="str">
        <f>'1.  LRAMVA Summary'!H52</f>
        <v>Streetlighting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kWh</v>
      </c>
      <c r="H29" s="579" t="str">
        <f>'1.  LRAMVA Summary'!H53</f>
        <v>kW</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34216508</v>
      </c>
      <c r="D30" s="732">
        <v>11561620</v>
      </c>
      <c r="E30" s="732">
        <v>3628918</v>
      </c>
      <c r="F30" s="732">
        <v>18731207</v>
      </c>
      <c r="G30" s="732">
        <v>65793</v>
      </c>
      <c r="H30" s="732">
        <v>228970</v>
      </c>
      <c r="I30" s="462"/>
      <c r="J30" s="462"/>
      <c r="K30" s="462"/>
      <c r="L30" s="462"/>
      <c r="M30" s="462"/>
      <c r="N30" s="462"/>
      <c r="O30" s="462"/>
      <c r="P30" s="462"/>
      <c r="Q30" s="452"/>
    </row>
    <row r="31" spans="2:17" s="463" customFormat="1" ht="15" customHeight="1">
      <c r="B31" s="461" t="s">
        <v>28</v>
      </c>
      <c r="C31" s="626">
        <f>SUM(D31:Q31)</f>
        <v>21950</v>
      </c>
      <c r="D31" s="732">
        <f t="shared" ref="D31:H31" si="2">D16</f>
        <v>0</v>
      </c>
      <c r="E31" s="732">
        <f t="shared" si="2"/>
        <v>0</v>
      </c>
      <c r="F31" s="732">
        <f t="shared" si="2"/>
        <v>21680</v>
      </c>
      <c r="G31" s="732">
        <f t="shared" si="2"/>
        <v>0</v>
      </c>
      <c r="H31" s="732">
        <f t="shared" si="2"/>
        <v>270</v>
      </c>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11561620</v>
      </c>
      <c r="E33" s="192">
        <f>IF(E29="kw",HLOOKUP(E29,E29:E31,3,FALSE),HLOOKUP(E29,E29:E31,2,FALSE))</f>
        <v>3628918</v>
      </c>
      <c r="F33" s="192">
        <f>IF(F29="kw",HLOOKUP(F29,F29:F31,3,FALSE),HLOOKUP(F29,F29:F31,2,FALSE))</f>
        <v>21680</v>
      </c>
      <c r="G33" s="192">
        <f>IF(G29="kw",HLOOKUP(G29,G29:G31,3,FALSE),HLOOKUP(G29,G29:G31,2,FALSE))</f>
        <v>65793</v>
      </c>
      <c r="H33" s="192">
        <f t="shared" ref="H33:Q33" si="3">IF(H29="kw",HLOOKUP(H29,H29:H31,3,FALSE),HLOOKUP(H29,H29:H31,2,FALSE))</f>
        <v>270</v>
      </c>
      <c r="I33" s="192">
        <f t="shared" si="3"/>
        <v>0</v>
      </c>
      <c r="J33" s="192">
        <f t="shared" si="3"/>
        <v>0</v>
      </c>
      <c r="K33" s="192">
        <f t="shared" si="3"/>
        <v>0</v>
      </c>
      <c r="L33" s="192">
        <f t="shared" si="3"/>
        <v>0</v>
      </c>
      <c r="M33" s="192">
        <f t="shared" si="3"/>
        <v>0</v>
      </c>
      <c r="N33" s="192">
        <f t="shared" si="3"/>
        <v>0</v>
      </c>
      <c r="O33" s="192">
        <f t="shared" si="3"/>
        <v>0</v>
      </c>
      <c r="P33" s="192">
        <f t="shared" si="3"/>
        <v>0</v>
      </c>
      <c r="Q33" s="192">
        <f t="shared" si="3"/>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675</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875" t="s">
        <v>609</v>
      </c>
      <c r="C40" s="875"/>
      <c r="D40" s="875"/>
      <c r="E40" s="875"/>
      <c r="F40" s="875"/>
      <c r="G40" s="875"/>
      <c r="H40" s="875"/>
      <c r="I40" s="875"/>
      <c r="J40" s="875"/>
      <c r="K40" s="875"/>
      <c r="L40" s="875"/>
      <c r="M40" s="875"/>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GS&gt;50kW</v>
      </c>
      <c r="G42" s="243" t="str">
        <f>'1.  LRAMVA Summary'!G52</f>
        <v>Unmetered Scattered Load</v>
      </c>
      <c r="H42" s="243" t="str">
        <f>'1.  LRAMVA Summary'!H52</f>
        <v>Streetlighting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kWh</v>
      </c>
      <c r="H43" s="583" t="str">
        <f>'1.  LRAMVA Summary'!H53</f>
        <v>kW</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4">IF(ISBLANK($C$44),0,IF($C44=$D$9,HLOOKUP(D43,D14:D18,5,FALSE),HLOOKUP(D43,D29:D33,5,FALSE)))</f>
        <v>0</v>
      </c>
      <c r="E44" s="190">
        <f>IF(ISBLANK($C$44),0,IF($C44=$D$9,HLOOKUP(E43,E14:E18,5,FALSE),HLOOKUP(E43,E29:E33,5,FALSE)))</f>
        <v>0</v>
      </c>
      <c r="F44" s="190">
        <f t="shared" si="4"/>
        <v>0</v>
      </c>
      <c r="G44" s="190">
        <f t="shared" si="4"/>
        <v>0</v>
      </c>
      <c r="H44" s="190">
        <f t="shared" si="4"/>
        <v>0</v>
      </c>
      <c r="I44" s="190">
        <f t="shared" si="4"/>
        <v>0</v>
      </c>
      <c r="J44" s="190">
        <f t="shared" si="4"/>
        <v>0</v>
      </c>
      <c r="K44" s="190">
        <f t="shared" si="4"/>
        <v>0</v>
      </c>
      <c r="L44" s="190">
        <f t="shared" si="4"/>
        <v>0</v>
      </c>
      <c r="M44" s="190">
        <f t="shared" si="4"/>
        <v>0</v>
      </c>
      <c r="N44" s="190">
        <f t="shared" si="4"/>
        <v>0</v>
      </c>
      <c r="O44" s="190">
        <f t="shared" si="4"/>
        <v>0</v>
      </c>
      <c r="P44" s="190">
        <f t="shared" si="4"/>
        <v>0</v>
      </c>
      <c r="Q44" s="190">
        <f t="shared" si="4"/>
        <v>0</v>
      </c>
      <c r="R44" s="194"/>
    </row>
    <row r="45" spans="2:32" s="17" customFormat="1" ht="15.75">
      <c r="B45" s="170">
        <v>2012</v>
      </c>
      <c r="C45" s="534"/>
      <c r="D45" s="190">
        <f t="shared" ref="D45:Q45" si="5">IF(ISBLANK($C$45),0,IF($C$45=$D$9,HLOOKUP(D43,D14:D18,5,FALSE),HLOOKUP(D43,D29:D33,5,FALSE)))</f>
        <v>0</v>
      </c>
      <c r="E45" s="190">
        <f t="shared" si="5"/>
        <v>0</v>
      </c>
      <c r="F45" s="190">
        <f t="shared" si="5"/>
        <v>0</v>
      </c>
      <c r="G45" s="190">
        <f t="shared" si="5"/>
        <v>0</v>
      </c>
      <c r="H45" s="190">
        <f t="shared" si="5"/>
        <v>0</v>
      </c>
      <c r="I45" s="190">
        <f t="shared" si="5"/>
        <v>0</v>
      </c>
      <c r="J45" s="190">
        <f t="shared" si="5"/>
        <v>0</v>
      </c>
      <c r="K45" s="190">
        <f t="shared" si="5"/>
        <v>0</v>
      </c>
      <c r="L45" s="190">
        <f t="shared" si="5"/>
        <v>0</v>
      </c>
      <c r="M45" s="190">
        <f t="shared" si="5"/>
        <v>0</v>
      </c>
      <c r="N45" s="190">
        <f t="shared" si="5"/>
        <v>0</v>
      </c>
      <c r="O45" s="190">
        <f t="shared" si="5"/>
        <v>0</v>
      </c>
      <c r="P45" s="190">
        <f t="shared" si="5"/>
        <v>0</v>
      </c>
      <c r="Q45" s="190">
        <f t="shared" si="5"/>
        <v>0</v>
      </c>
      <c r="R45" s="163"/>
    </row>
    <row r="46" spans="2:32" s="17" customFormat="1" ht="15.75">
      <c r="B46" s="171">
        <v>2013</v>
      </c>
      <c r="C46" s="534"/>
      <c r="D46" s="190">
        <f t="shared" ref="D46:Q46" si="6">IF(ISBLANK($C$46),0,IF($C$46=$D$9,HLOOKUP(D43,D14:D18,5,FALSE),HLOOKUP(D43,D29:D33,5,FALSE)))</f>
        <v>0</v>
      </c>
      <c r="E46" s="190">
        <f t="shared" si="6"/>
        <v>0</v>
      </c>
      <c r="F46" s="190">
        <f t="shared" si="6"/>
        <v>0</v>
      </c>
      <c r="G46" s="190">
        <f t="shared" si="6"/>
        <v>0</v>
      </c>
      <c r="H46" s="190">
        <f t="shared" si="6"/>
        <v>0</v>
      </c>
      <c r="I46" s="190">
        <f t="shared" si="6"/>
        <v>0</v>
      </c>
      <c r="J46" s="190">
        <f t="shared" si="6"/>
        <v>0</v>
      </c>
      <c r="K46" s="190">
        <f t="shared" si="6"/>
        <v>0</v>
      </c>
      <c r="L46" s="190">
        <f t="shared" si="6"/>
        <v>0</v>
      </c>
      <c r="M46" s="190">
        <f t="shared" si="6"/>
        <v>0</v>
      </c>
      <c r="N46" s="190">
        <f t="shared" si="6"/>
        <v>0</v>
      </c>
      <c r="O46" s="190">
        <f t="shared" si="6"/>
        <v>0</v>
      </c>
      <c r="P46" s="190">
        <f t="shared" si="6"/>
        <v>0</v>
      </c>
      <c r="Q46" s="190">
        <f t="shared" si="6"/>
        <v>0</v>
      </c>
      <c r="R46" s="163"/>
    </row>
    <row r="47" spans="2:32" s="17" customFormat="1" ht="15.75">
      <c r="B47" s="171">
        <v>2014</v>
      </c>
      <c r="C47" s="534">
        <v>2014</v>
      </c>
      <c r="D47" s="190">
        <f t="shared" ref="D47:Q47" si="7">IF(ISBLANK($C$47),0,IF($C$47=$D$9,HLOOKUP(D43,D14:D18,5,FALSE),HLOOKUP(D43,D29:D33,5,FALSE)))</f>
        <v>11561620</v>
      </c>
      <c r="E47" s="190">
        <f t="shared" si="7"/>
        <v>3628918</v>
      </c>
      <c r="F47" s="190">
        <f t="shared" si="7"/>
        <v>21680</v>
      </c>
      <c r="G47" s="190">
        <f t="shared" si="7"/>
        <v>65793</v>
      </c>
      <c r="H47" s="190">
        <f t="shared" si="7"/>
        <v>270</v>
      </c>
      <c r="I47" s="190">
        <f t="shared" si="7"/>
        <v>0</v>
      </c>
      <c r="J47" s="190">
        <f t="shared" si="7"/>
        <v>0</v>
      </c>
      <c r="K47" s="190">
        <f t="shared" si="7"/>
        <v>0</v>
      </c>
      <c r="L47" s="190">
        <f t="shared" si="7"/>
        <v>0</v>
      </c>
      <c r="M47" s="190">
        <f t="shared" si="7"/>
        <v>0</v>
      </c>
      <c r="N47" s="190">
        <f t="shared" si="7"/>
        <v>0</v>
      </c>
      <c r="O47" s="190">
        <f t="shared" si="7"/>
        <v>0</v>
      </c>
      <c r="P47" s="190">
        <f t="shared" si="7"/>
        <v>0</v>
      </c>
      <c r="Q47" s="190">
        <f t="shared" si="7"/>
        <v>0</v>
      </c>
      <c r="R47" s="163"/>
    </row>
    <row r="48" spans="2:32" s="17" customFormat="1" ht="15.75">
      <c r="B48" s="171">
        <v>2015</v>
      </c>
      <c r="C48" s="534">
        <v>2015</v>
      </c>
      <c r="D48" s="190">
        <f t="shared" ref="D48:Q48" si="8">IF(ISBLANK($C$48),0,IF($C$48=$D$9,HLOOKUP(D43,D14:D18,5,FALSE),HLOOKUP(D43,D29:D33,5,FALSE)))</f>
        <v>11561620</v>
      </c>
      <c r="E48" s="190">
        <f t="shared" si="8"/>
        <v>3628918</v>
      </c>
      <c r="F48" s="190">
        <f t="shared" si="8"/>
        <v>21680</v>
      </c>
      <c r="G48" s="190">
        <f t="shared" si="8"/>
        <v>65793</v>
      </c>
      <c r="H48" s="190">
        <f t="shared" si="8"/>
        <v>270</v>
      </c>
      <c r="I48" s="190">
        <f t="shared" si="8"/>
        <v>0</v>
      </c>
      <c r="J48" s="190">
        <f t="shared" si="8"/>
        <v>0</v>
      </c>
      <c r="K48" s="190">
        <f t="shared" si="8"/>
        <v>0</v>
      </c>
      <c r="L48" s="190">
        <f t="shared" si="8"/>
        <v>0</v>
      </c>
      <c r="M48" s="190">
        <f t="shared" si="8"/>
        <v>0</v>
      </c>
      <c r="N48" s="190">
        <f t="shared" si="8"/>
        <v>0</v>
      </c>
      <c r="O48" s="190">
        <f t="shared" si="8"/>
        <v>0</v>
      </c>
      <c r="P48" s="190">
        <f t="shared" si="8"/>
        <v>0</v>
      </c>
      <c r="Q48" s="190">
        <f t="shared" si="8"/>
        <v>0</v>
      </c>
      <c r="R48" s="163"/>
      <c r="AF48" s="163"/>
    </row>
    <row r="49" spans="2:32" s="17" customFormat="1" ht="15.75">
      <c r="B49" s="171">
        <v>2016</v>
      </c>
      <c r="C49" s="534">
        <v>2016</v>
      </c>
      <c r="D49" s="190">
        <f t="shared" ref="D49:Q49" si="9">IF(ISBLANK($C$49),0,IF($C$49=$D$9,HLOOKUP(D43,D14:D18,5,FALSE),HLOOKUP(D43,D29:D33,5,FALSE)))</f>
        <v>11561620</v>
      </c>
      <c r="E49" s="190">
        <f t="shared" si="9"/>
        <v>3628918</v>
      </c>
      <c r="F49" s="190">
        <f t="shared" si="9"/>
        <v>21680</v>
      </c>
      <c r="G49" s="190">
        <f t="shared" si="9"/>
        <v>65793</v>
      </c>
      <c r="H49" s="190">
        <f t="shared" si="9"/>
        <v>270</v>
      </c>
      <c r="I49" s="190">
        <f t="shared" si="9"/>
        <v>0</v>
      </c>
      <c r="J49" s="190">
        <f t="shared" si="9"/>
        <v>0</v>
      </c>
      <c r="K49" s="190">
        <f t="shared" si="9"/>
        <v>0</v>
      </c>
      <c r="L49" s="190">
        <f t="shared" si="9"/>
        <v>0</v>
      </c>
      <c r="M49" s="190">
        <f t="shared" si="9"/>
        <v>0</v>
      </c>
      <c r="N49" s="190">
        <f t="shared" si="9"/>
        <v>0</v>
      </c>
      <c r="O49" s="190">
        <f t="shared" si="9"/>
        <v>0</v>
      </c>
      <c r="P49" s="190">
        <f t="shared" si="9"/>
        <v>0</v>
      </c>
      <c r="Q49" s="190">
        <f t="shared" si="9"/>
        <v>0</v>
      </c>
      <c r="R49" s="163"/>
      <c r="AF49" s="163"/>
    </row>
    <row r="50" spans="2:32" s="17" customFormat="1" ht="15.75">
      <c r="B50" s="171">
        <v>2017</v>
      </c>
      <c r="C50" s="534">
        <v>2017</v>
      </c>
      <c r="D50" s="190">
        <f t="shared" ref="D50:I50" si="10">IF(ISBLANK($C$50),0,IF($C$50=$D$9,HLOOKUP(D43,D14:D18,5,FALSE),HLOOKUP(D43,D29:D33,5,FALSE)))</f>
        <v>11561620</v>
      </c>
      <c r="E50" s="190">
        <f t="shared" si="10"/>
        <v>3628918</v>
      </c>
      <c r="F50" s="190">
        <f t="shared" si="10"/>
        <v>21680</v>
      </c>
      <c r="G50" s="190">
        <f t="shared" si="10"/>
        <v>65793</v>
      </c>
      <c r="H50" s="190">
        <f t="shared" si="10"/>
        <v>270</v>
      </c>
      <c r="I50" s="190">
        <f t="shared" si="10"/>
        <v>0</v>
      </c>
      <c r="J50" s="190">
        <f t="shared" ref="J50:Q50" si="11">IF(ISBLANK($C$50),0,IF($C$50=$D$9,HLOOKUP(J43,J14:J18,5,FALSE),HLOOKUP(J43,J29:J33,5,FALSE)))</f>
        <v>0</v>
      </c>
      <c r="K50" s="190">
        <f t="shared" si="11"/>
        <v>0</v>
      </c>
      <c r="L50" s="190">
        <f t="shared" si="11"/>
        <v>0</v>
      </c>
      <c r="M50" s="190">
        <f t="shared" si="11"/>
        <v>0</v>
      </c>
      <c r="N50" s="190">
        <f t="shared" si="11"/>
        <v>0</v>
      </c>
      <c r="O50" s="190">
        <f t="shared" si="11"/>
        <v>0</v>
      </c>
      <c r="P50" s="190">
        <f t="shared" si="11"/>
        <v>0</v>
      </c>
      <c r="Q50" s="190">
        <f t="shared" si="11"/>
        <v>0</v>
      </c>
      <c r="R50" s="163"/>
      <c r="AF50" s="163"/>
    </row>
    <row r="51" spans="2:32" s="17" customFormat="1" ht="15.75" hidden="1">
      <c r="B51" s="171">
        <v>2018</v>
      </c>
      <c r="C51" s="534"/>
      <c r="D51" s="190">
        <f t="shared" ref="D51:Q51" si="12">IF(ISBLANK($C$51),0,IF($C$51=$D$9,HLOOKUP(D43,D14:D18,5,FALSE),HLOOKUP(D43,D29:D33,5,FALSE)))</f>
        <v>0</v>
      </c>
      <c r="E51" s="190">
        <f t="shared" si="12"/>
        <v>0</v>
      </c>
      <c r="F51" s="190">
        <f t="shared" si="12"/>
        <v>0</v>
      </c>
      <c r="G51" s="190">
        <f t="shared" si="12"/>
        <v>0</v>
      </c>
      <c r="H51" s="190">
        <f t="shared" si="12"/>
        <v>0</v>
      </c>
      <c r="I51" s="190">
        <f t="shared" si="12"/>
        <v>0</v>
      </c>
      <c r="J51" s="190">
        <f t="shared" si="12"/>
        <v>0</v>
      </c>
      <c r="K51" s="190">
        <f t="shared" si="12"/>
        <v>0</v>
      </c>
      <c r="L51" s="190">
        <f t="shared" si="12"/>
        <v>0</v>
      </c>
      <c r="M51" s="190">
        <f t="shared" si="12"/>
        <v>0</v>
      </c>
      <c r="N51" s="190">
        <f t="shared" si="12"/>
        <v>0</v>
      </c>
      <c r="O51" s="190">
        <f t="shared" si="12"/>
        <v>0</v>
      </c>
      <c r="P51" s="190">
        <f t="shared" si="12"/>
        <v>0</v>
      </c>
      <c r="Q51" s="190">
        <f t="shared" si="12"/>
        <v>0</v>
      </c>
      <c r="R51" s="163"/>
      <c r="AF51" s="163"/>
    </row>
    <row r="52" spans="2:32" s="17" customFormat="1" ht="15.75" hidden="1">
      <c r="B52" s="171">
        <v>2019</v>
      </c>
      <c r="C52" s="534"/>
      <c r="D52" s="190">
        <f t="shared" ref="D52:Q52" si="13">IF(ISBLANK($C$52),0,IF($C$52=$D$9,HLOOKUP(D43,D14:D18,5,FALSE),HLOOKUP(D43,D29:D33,5,FALSE)))</f>
        <v>0</v>
      </c>
      <c r="E52" s="190">
        <f t="shared" si="13"/>
        <v>0</v>
      </c>
      <c r="F52" s="190">
        <f t="shared" si="13"/>
        <v>0</v>
      </c>
      <c r="G52" s="190">
        <f t="shared" si="13"/>
        <v>0</v>
      </c>
      <c r="H52" s="190">
        <f t="shared" si="13"/>
        <v>0</v>
      </c>
      <c r="I52" s="190">
        <f t="shared" si="13"/>
        <v>0</v>
      </c>
      <c r="J52" s="190">
        <f t="shared" si="13"/>
        <v>0</v>
      </c>
      <c r="K52" s="190">
        <f t="shared" si="13"/>
        <v>0</v>
      </c>
      <c r="L52" s="190">
        <f t="shared" si="13"/>
        <v>0</v>
      </c>
      <c r="M52" s="190">
        <f t="shared" si="13"/>
        <v>0</v>
      </c>
      <c r="N52" s="190">
        <f t="shared" si="13"/>
        <v>0</v>
      </c>
      <c r="O52" s="190">
        <f t="shared" si="13"/>
        <v>0</v>
      </c>
      <c r="P52" s="190">
        <f t="shared" si="13"/>
        <v>0</v>
      </c>
      <c r="Q52" s="190">
        <f t="shared" si="13"/>
        <v>0</v>
      </c>
      <c r="R52" s="163"/>
      <c r="AF52" s="163"/>
    </row>
    <row r="53" spans="2:32" s="17" customFormat="1" ht="15.75" hidden="1">
      <c r="B53" s="171">
        <v>2020</v>
      </c>
      <c r="C53" s="534"/>
      <c r="D53" s="190">
        <f t="shared" ref="D53:Q53" si="14">IF(ISBLANK($C$53),0,IF($C$53=$D$9,HLOOKUP(D43,D14:D18,5,FALSE),HLOOKUP(D43,D29:D33,5,FALSE)))</f>
        <v>0</v>
      </c>
      <c r="E53" s="190">
        <f t="shared" si="14"/>
        <v>0</v>
      </c>
      <c r="F53" s="190">
        <f t="shared" si="14"/>
        <v>0</v>
      </c>
      <c r="G53" s="190">
        <f t="shared" si="14"/>
        <v>0</v>
      </c>
      <c r="H53" s="190">
        <f t="shared" si="14"/>
        <v>0</v>
      </c>
      <c r="I53" s="190">
        <f t="shared" si="14"/>
        <v>0</v>
      </c>
      <c r="J53" s="190">
        <f t="shared" si="14"/>
        <v>0</v>
      </c>
      <c r="K53" s="190">
        <f t="shared" si="14"/>
        <v>0</v>
      </c>
      <c r="L53" s="190">
        <f t="shared" si="14"/>
        <v>0</v>
      </c>
      <c r="M53" s="190">
        <f t="shared" si="14"/>
        <v>0</v>
      </c>
      <c r="N53" s="190">
        <f t="shared" si="14"/>
        <v>0</v>
      </c>
      <c r="O53" s="190">
        <f t="shared" si="14"/>
        <v>0</v>
      </c>
      <c r="P53" s="190">
        <f t="shared" si="14"/>
        <v>0</v>
      </c>
      <c r="Q53" s="190">
        <f t="shared" si="14"/>
        <v>0</v>
      </c>
      <c r="R53" s="163"/>
      <c r="AF53" s="163"/>
    </row>
    <row r="54" spans="2:32" s="438" customFormat="1" ht="21" customHeight="1">
      <c r="B54" s="453" t="s">
        <v>537</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70" zoomScaleNormal="70" workbookViewId="0">
      <pane ySplit="14" topLeftCell="A120" activePane="bottomLeft" state="frozen"/>
      <selection pane="bottomLeft" activeCell="C39" sqref="C39:C43"/>
    </sheetView>
  </sheetViews>
  <sheetFormatPr defaultColWidth="9.140625" defaultRowHeight="15" outlineLevelRow="1"/>
  <cols>
    <col min="1" max="1" width="6.42578125" style="4" customWidth="1"/>
    <col min="2" max="2" width="36.42578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42578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76" t="s">
        <v>171</v>
      </c>
      <c r="C4" s="85" t="s">
        <v>175</v>
      </c>
      <c r="D4" s="85"/>
      <c r="E4" s="49"/>
    </row>
    <row r="5" spans="1:26" s="18" customFormat="1" ht="26.25" hidden="1" customHeight="1" outlineLevel="1" thickBot="1">
      <c r="A5" s="4"/>
      <c r="B5" s="876"/>
      <c r="C5" s="86" t="s">
        <v>172</v>
      </c>
      <c r="D5" s="86"/>
      <c r="E5" s="49"/>
    </row>
    <row r="6" spans="1:26" ht="26.25" hidden="1" customHeight="1" outlineLevel="1" thickBot="1">
      <c r="B6" s="876"/>
      <c r="C6" s="882" t="s">
        <v>552</v>
      </c>
      <c r="D6" s="883"/>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529</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884" t="s">
        <v>617</v>
      </c>
      <c r="C12" s="884"/>
      <c r="D12" s="884"/>
      <c r="E12" s="884"/>
      <c r="F12" s="884"/>
      <c r="G12" s="884"/>
      <c r="H12" s="884"/>
      <c r="I12" s="884"/>
      <c r="J12" s="884"/>
      <c r="K12" s="884"/>
      <c r="L12" s="884"/>
      <c r="M12" s="884"/>
      <c r="N12" s="884"/>
      <c r="O12" s="884"/>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733" t="s">
        <v>692</v>
      </c>
      <c r="E14" s="733" t="s">
        <v>693</v>
      </c>
      <c r="F14" s="733" t="s">
        <v>694</v>
      </c>
      <c r="G14" s="733" t="s">
        <v>695</v>
      </c>
      <c r="H14" s="733" t="s">
        <v>696</v>
      </c>
      <c r="I14" s="733" t="s">
        <v>697</v>
      </c>
      <c r="J14" s="733" t="s">
        <v>698</v>
      </c>
      <c r="K14" s="472" t="s">
        <v>685</v>
      </c>
      <c r="L14" s="472" t="s">
        <v>699</v>
      </c>
      <c r="M14" s="472" t="s">
        <v>687</v>
      </c>
      <c r="N14" s="472" t="s">
        <v>566</v>
      </c>
      <c r="O14" s="472" t="s">
        <v>567</v>
      </c>
      <c r="P14" s="7"/>
    </row>
    <row r="15" spans="1:26" s="7" customFormat="1" ht="18.75" customHeight="1">
      <c r="B15" s="473" t="s">
        <v>188</v>
      </c>
      <c r="C15" s="877"/>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560</v>
      </c>
      <c r="C16" s="878"/>
      <c r="D16" s="477">
        <v>4</v>
      </c>
      <c r="E16" s="477">
        <v>4</v>
      </c>
      <c r="F16" s="477">
        <v>4</v>
      </c>
      <c r="G16" s="477">
        <v>4</v>
      </c>
      <c r="H16" s="477">
        <v>4</v>
      </c>
      <c r="I16" s="477">
        <v>4</v>
      </c>
      <c r="J16" s="477">
        <v>4</v>
      </c>
      <c r="K16" s="477">
        <v>4</v>
      </c>
      <c r="L16" s="477">
        <v>4</v>
      </c>
      <c r="M16" s="477">
        <v>4</v>
      </c>
      <c r="N16" s="477">
        <v>4</v>
      </c>
      <c r="O16" s="478">
        <v>4</v>
      </c>
    </row>
    <row r="17" spans="1:15" s="111" customFormat="1" ht="17.25" customHeight="1">
      <c r="B17" s="479" t="s">
        <v>561</v>
      </c>
      <c r="C17" s="879"/>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8</v>
      </c>
      <c r="N17" s="112">
        <f t="shared" si="1"/>
        <v>8</v>
      </c>
      <c r="O17" s="113">
        <f t="shared" si="1"/>
        <v>8</v>
      </c>
    </row>
    <row r="18" spans="1:15" s="7" customFormat="1" ht="17.25" customHeight="1">
      <c r="B18" s="480" t="str">
        <f>'1.  LRAMVA Summary'!B29</f>
        <v>Residential</v>
      </c>
      <c r="C18" s="880" t="str">
        <f>'2. LRAMVA Threshold'!D43</f>
        <v>kWh</v>
      </c>
      <c r="D18" s="46">
        <v>1.66E-2</v>
      </c>
      <c r="E18" s="46">
        <v>1.6300000000000002E-2</v>
      </c>
      <c r="F18" s="46">
        <v>1.6299999999999999E-2</v>
      </c>
      <c r="G18" s="46">
        <v>1.6500000000000001E-2</v>
      </c>
      <c r="H18" s="46">
        <v>1.6199999999999999E-2</v>
      </c>
      <c r="I18" s="46">
        <v>1.6400000000000001E-2</v>
      </c>
      <c r="J18" s="46">
        <v>1.2500000000000001E-2</v>
      </c>
      <c r="K18" s="46">
        <v>8.3999999999999995E-3</v>
      </c>
      <c r="L18" s="46">
        <v>4.1999999999999997E-3</v>
      </c>
      <c r="M18" s="46"/>
      <c r="N18" s="46"/>
      <c r="O18" s="69"/>
    </row>
    <row r="19" spans="1:15" s="7" customFormat="1" ht="15" customHeight="1" outlineLevel="1">
      <c r="B19" s="536" t="s">
        <v>512</v>
      </c>
      <c r="C19" s="878"/>
      <c r="D19" s="46"/>
      <c r="E19" s="46"/>
      <c r="F19" s="46"/>
      <c r="G19" s="46"/>
      <c r="H19" s="46"/>
      <c r="I19" s="46"/>
      <c r="J19" s="46"/>
      <c r="K19" s="46"/>
      <c r="L19" s="46"/>
      <c r="M19" s="46"/>
      <c r="N19" s="46"/>
      <c r="O19" s="69"/>
    </row>
    <row r="20" spans="1:15" s="7" customFormat="1" ht="15" customHeight="1" outlineLevel="1">
      <c r="B20" s="536" t="s">
        <v>513</v>
      </c>
      <c r="C20" s="878"/>
      <c r="D20" s="46"/>
      <c r="E20" s="46"/>
      <c r="F20" s="46"/>
      <c r="G20" s="46"/>
      <c r="H20" s="46"/>
      <c r="I20" s="46"/>
      <c r="J20" s="46"/>
      <c r="K20" s="46"/>
      <c r="L20" s="46"/>
      <c r="M20" s="46"/>
      <c r="N20" s="46"/>
      <c r="O20" s="69"/>
    </row>
    <row r="21" spans="1:15" s="7" customFormat="1" ht="15" customHeight="1" outlineLevel="1">
      <c r="B21" s="536" t="s">
        <v>490</v>
      </c>
      <c r="C21" s="878"/>
      <c r="D21" s="46"/>
      <c r="E21" s="46"/>
      <c r="F21" s="46"/>
      <c r="G21" s="46"/>
      <c r="H21" s="46"/>
      <c r="I21" s="46"/>
      <c r="J21" s="46"/>
      <c r="K21" s="46"/>
      <c r="L21" s="46"/>
      <c r="M21" s="46"/>
      <c r="N21" s="46"/>
      <c r="O21" s="69"/>
    </row>
    <row r="22" spans="1:15" s="7" customFormat="1" ht="14.25" customHeight="1">
      <c r="B22" s="536" t="s">
        <v>514</v>
      </c>
      <c r="C22" s="881"/>
      <c r="D22" s="65">
        <f>SUM(D18:D21)</f>
        <v>1.66E-2</v>
      </c>
      <c r="E22" s="65">
        <f>SUM(E18:E21)</f>
        <v>1.6300000000000002E-2</v>
      </c>
      <c r="F22" s="65">
        <f>SUM(F18:F21)</f>
        <v>1.6299999999999999E-2</v>
      </c>
      <c r="G22" s="65">
        <f t="shared" ref="G22:N22" si="2">SUM(G18:G21)</f>
        <v>1.6500000000000001E-2</v>
      </c>
      <c r="H22" s="65">
        <f t="shared" si="2"/>
        <v>1.6199999999999999E-2</v>
      </c>
      <c r="I22" s="65">
        <f t="shared" si="2"/>
        <v>1.6400000000000001E-2</v>
      </c>
      <c r="J22" s="65">
        <f t="shared" si="2"/>
        <v>1.2500000000000001E-2</v>
      </c>
      <c r="K22" s="65">
        <f t="shared" si="2"/>
        <v>8.3999999999999995E-3</v>
      </c>
      <c r="L22" s="65">
        <f t="shared" si="2"/>
        <v>4.1999999999999997E-3</v>
      </c>
      <c r="M22" s="65">
        <f t="shared" si="2"/>
        <v>0</v>
      </c>
      <c r="N22" s="65">
        <f t="shared" si="2"/>
        <v>0</v>
      </c>
      <c r="O22" s="76"/>
    </row>
    <row r="23" spans="1:15" s="63" customFormat="1">
      <c r="A23" s="62"/>
      <c r="B23" s="492" t="s">
        <v>515</v>
      </c>
      <c r="C23" s="482"/>
      <c r="D23" s="483"/>
      <c r="E23" s="484">
        <f>ROUND(SUM(D22*E16+E22*E17)/12,4)</f>
        <v>1.6400000000000001E-2</v>
      </c>
      <c r="F23" s="484">
        <f>ROUND(SUM(E22*F16+F22*F17)/12,4)</f>
        <v>1.6299999999999999E-2</v>
      </c>
      <c r="G23" s="484">
        <f>ROUND(SUM(F22*G16+G22*G17)/12,4)</f>
        <v>1.6400000000000001E-2</v>
      </c>
      <c r="H23" s="484">
        <f>ROUND(SUM(G22*H16+H22*H17)/12,4)</f>
        <v>1.6299999999999999E-2</v>
      </c>
      <c r="I23" s="484">
        <f>ROUND(SUM(H22*I16+I22*I17)/12,4)</f>
        <v>1.6299999999999999E-2</v>
      </c>
      <c r="J23" s="484">
        <f t="shared" ref="J23:N23" si="3">ROUND(SUM(I22*J16+J22*J17)/12,4)</f>
        <v>1.38E-2</v>
      </c>
      <c r="K23" s="484">
        <f t="shared" si="3"/>
        <v>9.7999999999999997E-3</v>
      </c>
      <c r="L23" s="484">
        <f t="shared" si="3"/>
        <v>5.5999999999999999E-3</v>
      </c>
      <c r="M23" s="484">
        <f t="shared" si="3"/>
        <v>1.4E-3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80" t="str">
        <f>'2. LRAMVA Threshold'!E43</f>
        <v>kWh</v>
      </c>
      <c r="D25" s="46">
        <v>1.3599999999999999E-2</v>
      </c>
      <c r="E25" s="46">
        <v>1.34E-2</v>
      </c>
      <c r="F25" s="46">
        <v>1.3399999999999999E-2</v>
      </c>
      <c r="G25" s="46">
        <v>1.35E-2</v>
      </c>
      <c r="H25" s="46">
        <v>1.3299999999999999E-2</v>
      </c>
      <c r="I25" s="46">
        <v>1.35E-2</v>
      </c>
      <c r="J25" s="46">
        <v>1.37E-2</v>
      </c>
      <c r="K25" s="46">
        <v>1.3899999999999999E-2</v>
      </c>
      <c r="L25" s="46">
        <v>1.4E-2</v>
      </c>
      <c r="M25" s="46"/>
      <c r="N25" s="46"/>
      <c r="O25" s="69"/>
    </row>
    <row r="26" spans="1:15" s="18" customFormat="1" outlineLevel="1">
      <c r="A26" s="4"/>
      <c r="B26" s="536" t="s">
        <v>512</v>
      </c>
      <c r="C26" s="878"/>
      <c r="D26" s="46"/>
      <c r="E26" s="46"/>
      <c r="F26" s="46"/>
      <c r="G26" s="46"/>
      <c r="H26" s="46"/>
      <c r="I26" s="46"/>
      <c r="J26" s="46"/>
      <c r="K26" s="46"/>
      <c r="L26" s="46"/>
      <c r="M26" s="46"/>
      <c r="N26" s="46"/>
      <c r="O26" s="69"/>
    </row>
    <row r="27" spans="1:15" s="18" customFormat="1" outlineLevel="1">
      <c r="A27" s="4"/>
      <c r="B27" s="536" t="s">
        <v>513</v>
      </c>
      <c r="C27" s="878"/>
      <c r="D27" s="46"/>
      <c r="E27" s="46"/>
      <c r="F27" s="46"/>
      <c r="G27" s="46"/>
      <c r="H27" s="46"/>
      <c r="I27" s="46"/>
      <c r="J27" s="46"/>
      <c r="K27" s="46"/>
      <c r="L27" s="46"/>
      <c r="M27" s="46"/>
      <c r="N27" s="46"/>
      <c r="O27" s="69"/>
    </row>
    <row r="28" spans="1:15" s="18" customFormat="1" outlineLevel="1">
      <c r="A28" s="4"/>
      <c r="B28" s="536" t="s">
        <v>490</v>
      </c>
      <c r="C28" s="878"/>
      <c r="D28" s="46"/>
      <c r="E28" s="46"/>
      <c r="F28" s="46"/>
      <c r="G28" s="46"/>
      <c r="H28" s="46"/>
      <c r="I28" s="46"/>
      <c r="J28" s="46"/>
      <c r="K28" s="46"/>
      <c r="L28" s="46"/>
      <c r="M28" s="46"/>
      <c r="N28" s="46"/>
      <c r="O28" s="69"/>
    </row>
    <row r="29" spans="1:15" s="18" customFormat="1">
      <c r="A29" s="4"/>
      <c r="B29" s="536" t="s">
        <v>514</v>
      </c>
      <c r="C29" s="881"/>
      <c r="D29" s="65">
        <f>SUM(D25:D28)</f>
        <v>1.3599999999999999E-2</v>
      </c>
      <c r="E29" s="65">
        <f t="shared" ref="E29:N29" si="4">SUM(E25:E28)</f>
        <v>1.34E-2</v>
      </c>
      <c r="F29" s="65">
        <f t="shared" si="4"/>
        <v>1.3399999999999999E-2</v>
      </c>
      <c r="G29" s="65">
        <f t="shared" si="4"/>
        <v>1.35E-2</v>
      </c>
      <c r="H29" s="65">
        <f t="shared" si="4"/>
        <v>1.3299999999999999E-2</v>
      </c>
      <c r="I29" s="65">
        <f t="shared" si="4"/>
        <v>1.35E-2</v>
      </c>
      <c r="J29" s="65">
        <f t="shared" si="4"/>
        <v>1.37E-2</v>
      </c>
      <c r="K29" s="65">
        <f t="shared" si="4"/>
        <v>1.3899999999999999E-2</v>
      </c>
      <c r="L29" s="65">
        <f t="shared" si="4"/>
        <v>1.4E-2</v>
      </c>
      <c r="M29" s="65">
        <f t="shared" si="4"/>
        <v>0</v>
      </c>
      <c r="N29" s="65">
        <f t="shared" si="4"/>
        <v>0</v>
      </c>
      <c r="O29" s="76"/>
    </row>
    <row r="30" spans="1:15" s="18" customFormat="1">
      <c r="A30" s="4"/>
      <c r="B30" s="492" t="s">
        <v>515</v>
      </c>
      <c r="C30" s="488"/>
      <c r="D30" s="71"/>
      <c r="E30" s="484">
        <f>ROUND(SUM(D29*E16+E29*E17)/12,4)</f>
        <v>1.35E-2</v>
      </c>
      <c r="F30" s="484">
        <f t="shared" ref="F30:N30" si="5">ROUND(SUM(E29*F16+F29*F17)/12,4)</f>
        <v>1.34E-2</v>
      </c>
      <c r="G30" s="484">
        <f t="shared" si="5"/>
        <v>1.35E-2</v>
      </c>
      <c r="H30" s="484">
        <f t="shared" si="5"/>
        <v>1.34E-2</v>
      </c>
      <c r="I30" s="484">
        <f t="shared" si="5"/>
        <v>1.34E-2</v>
      </c>
      <c r="J30" s="484">
        <f>ROUND(SUM(I29*J16+J29*J17)/12,4)</f>
        <v>1.3599999999999999E-2</v>
      </c>
      <c r="K30" s="484">
        <f t="shared" si="5"/>
        <v>1.38E-2</v>
      </c>
      <c r="L30" s="484">
        <f t="shared" si="5"/>
        <v>1.4E-2</v>
      </c>
      <c r="M30" s="484">
        <f t="shared" si="5"/>
        <v>4.7000000000000002E-3</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GS&gt;50kW</v>
      </c>
      <c r="C32" s="880" t="str">
        <f>'2. LRAMVA Threshold'!F43</f>
        <v>kW</v>
      </c>
      <c r="D32" s="46">
        <v>2.8285999999999998</v>
      </c>
      <c r="E32" s="46">
        <v>2.8167</v>
      </c>
      <c r="F32" s="46">
        <v>2.8292999999999999</v>
      </c>
      <c r="G32" s="46">
        <v>2.8473000000000002</v>
      </c>
      <c r="H32" s="46">
        <v>2.8576999999999999</v>
      </c>
      <c r="I32" s="46">
        <v>2.8948999999999998</v>
      </c>
      <c r="J32" s="46">
        <v>2.9470000000000001</v>
      </c>
      <c r="K32" s="46">
        <v>2.9942000000000002</v>
      </c>
      <c r="L32" s="46">
        <v>3.0255999999999998</v>
      </c>
      <c r="M32" s="46"/>
      <c r="N32" s="46"/>
      <c r="O32" s="69"/>
    </row>
    <row r="33" spans="1:15" s="18" customFormat="1" outlineLevel="1">
      <c r="A33" s="4"/>
      <c r="B33" s="536" t="s">
        <v>512</v>
      </c>
      <c r="C33" s="878"/>
      <c r="D33" s="46"/>
      <c r="E33" s="46"/>
      <c r="F33" s="46"/>
      <c r="G33" s="46"/>
      <c r="H33" s="46"/>
      <c r="I33" s="46"/>
      <c r="J33" s="46">
        <v>3.3E-3</v>
      </c>
      <c r="K33" s="46"/>
      <c r="L33" s="46"/>
      <c r="M33" s="46"/>
      <c r="N33" s="46"/>
      <c r="O33" s="69"/>
    </row>
    <row r="34" spans="1:15" s="18" customFormat="1" outlineLevel="1">
      <c r="A34" s="4"/>
      <c r="B34" s="536" t="s">
        <v>513</v>
      </c>
      <c r="C34" s="878"/>
      <c r="D34" s="46"/>
      <c r="E34" s="46"/>
      <c r="F34" s="46"/>
      <c r="G34" s="46"/>
      <c r="H34" s="46"/>
      <c r="I34" s="46"/>
      <c r="J34" s="46"/>
      <c r="K34" s="46"/>
      <c r="L34" s="46"/>
      <c r="M34" s="46"/>
      <c r="N34" s="46"/>
      <c r="O34" s="69"/>
    </row>
    <row r="35" spans="1:15" s="18" customFormat="1" outlineLevel="1">
      <c r="A35" s="4"/>
      <c r="B35" s="536" t="s">
        <v>490</v>
      </c>
      <c r="C35" s="878"/>
      <c r="D35" s="46"/>
      <c r="E35" s="46"/>
      <c r="F35" s="46"/>
      <c r="G35" s="46"/>
      <c r="H35" s="46"/>
      <c r="I35" s="46"/>
      <c r="J35" s="46"/>
      <c r="K35" s="46"/>
      <c r="L35" s="46"/>
      <c r="M35" s="46"/>
      <c r="N35" s="46"/>
      <c r="O35" s="69"/>
    </row>
    <row r="36" spans="1:15" s="18" customFormat="1">
      <c r="A36" s="4"/>
      <c r="B36" s="536" t="s">
        <v>514</v>
      </c>
      <c r="C36" s="881"/>
      <c r="D36" s="65">
        <f>SUM(D32:D35)</f>
        <v>2.8285999999999998</v>
      </c>
      <c r="E36" s="65">
        <f>SUM(E32:E35)</f>
        <v>2.8167</v>
      </c>
      <c r="F36" s="65">
        <f t="shared" ref="F36:M36" si="6">SUM(F32:F35)</f>
        <v>2.8292999999999999</v>
      </c>
      <c r="G36" s="65">
        <f t="shared" si="6"/>
        <v>2.8473000000000002</v>
      </c>
      <c r="H36" s="65">
        <f t="shared" si="6"/>
        <v>2.8576999999999999</v>
      </c>
      <c r="I36" s="65">
        <f t="shared" si="6"/>
        <v>2.8948999999999998</v>
      </c>
      <c r="J36" s="65">
        <f t="shared" si="6"/>
        <v>2.9502999999999999</v>
      </c>
      <c r="K36" s="65">
        <f t="shared" si="6"/>
        <v>2.9942000000000002</v>
      </c>
      <c r="L36" s="65">
        <f t="shared" si="6"/>
        <v>3.0255999999999998</v>
      </c>
      <c r="M36" s="65">
        <f t="shared" si="6"/>
        <v>0</v>
      </c>
      <c r="N36" s="65">
        <f>SUM(N32:N35)</f>
        <v>0</v>
      </c>
      <c r="O36" s="76"/>
    </row>
    <row r="37" spans="1:15" s="18" customFormat="1">
      <c r="A37" s="4"/>
      <c r="B37" s="492" t="s">
        <v>515</v>
      </c>
      <c r="C37" s="488"/>
      <c r="D37" s="71"/>
      <c r="E37" s="484">
        <f t="shared" ref="E37:N37" si="7">ROUND(SUM(D36*E16+E36*E17)/12,4)</f>
        <v>2.8207</v>
      </c>
      <c r="F37" s="484">
        <f t="shared" si="7"/>
        <v>2.8250999999999999</v>
      </c>
      <c r="G37" s="484">
        <f t="shared" si="7"/>
        <v>2.8412999999999999</v>
      </c>
      <c r="H37" s="484">
        <f t="shared" si="7"/>
        <v>2.8542000000000001</v>
      </c>
      <c r="I37" s="484">
        <f t="shared" si="7"/>
        <v>2.8824999999999998</v>
      </c>
      <c r="J37" s="484">
        <f t="shared" si="7"/>
        <v>2.9318</v>
      </c>
      <c r="K37" s="484">
        <f t="shared" si="7"/>
        <v>2.9796</v>
      </c>
      <c r="L37" s="484">
        <f t="shared" si="7"/>
        <v>3.0150999999999999</v>
      </c>
      <c r="M37" s="484">
        <f t="shared" si="7"/>
        <v>1.0085</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Unmetered Scattered Load</v>
      </c>
      <c r="C39" s="880" t="str">
        <f>'2. LRAMVA Threshold'!G43</f>
        <v>kWh</v>
      </c>
      <c r="D39" s="46">
        <v>1.7600000000000001E-2</v>
      </c>
      <c r="E39" s="46">
        <v>1.7400000000000002E-2</v>
      </c>
      <c r="F39" s="46">
        <v>1.7499999999999998E-2</v>
      </c>
      <c r="G39" s="46">
        <v>1.7599999999999998E-2</v>
      </c>
      <c r="H39" s="46">
        <v>1.54E-2</v>
      </c>
      <c r="I39" s="46">
        <v>1.5599999999999999E-2</v>
      </c>
      <c r="J39" s="46">
        <v>1.5900000000000001E-2</v>
      </c>
      <c r="K39" s="46">
        <v>1.6199999999999999E-2</v>
      </c>
      <c r="L39" s="46">
        <v>1.6400000000000001E-2</v>
      </c>
      <c r="M39" s="46"/>
      <c r="N39" s="46"/>
      <c r="O39" s="69"/>
    </row>
    <row r="40" spans="1:15" s="18" customFormat="1" outlineLevel="1">
      <c r="A40" s="4"/>
      <c r="B40" s="536" t="s">
        <v>512</v>
      </c>
      <c r="C40" s="878"/>
      <c r="D40" s="46"/>
      <c r="E40" s="46"/>
      <c r="F40" s="46"/>
      <c r="G40" s="46"/>
      <c r="H40" s="46"/>
      <c r="I40" s="46"/>
      <c r="J40" s="46">
        <v>8.8000000000000005E-3</v>
      </c>
      <c r="K40" s="46"/>
      <c r="L40" s="46"/>
      <c r="M40" s="46"/>
      <c r="N40" s="46"/>
      <c r="O40" s="69"/>
    </row>
    <row r="41" spans="1:15" s="18" customFormat="1" outlineLevel="1">
      <c r="A41" s="4"/>
      <c r="B41" s="536" t="s">
        <v>513</v>
      </c>
      <c r="C41" s="878"/>
      <c r="D41" s="46"/>
      <c r="E41" s="46"/>
      <c r="F41" s="46"/>
      <c r="G41" s="46"/>
      <c r="H41" s="46"/>
      <c r="I41" s="46"/>
      <c r="J41" s="46"/>
      <c r="K41" s="46"/>
      <c r="L41" s="46"/>
      <c r="M41" s="46"/>
      <c r="N41" s="46"/>
      <c r="O41" s="69"/>
    </row>
    <row r="42" spans="1:15" s="18" customFormat="1" outlineLevel="1">
      <c r="A42" s="4"/>
      <c r="B42" s="536" t="s">
        <v>490</v>
      </c>
      <c r="C42" s="878"/>
      <c r="D42" s="46"/>
      <c r="E42" s="46"/>
      <c r="F42" s="46"/>
      <c r="G42" s="46"/>
      <c r="H42" s="46"/>
      <c r="I42" s="46"/>
      <c r="J42" s="46"/>
      <c r="K42" s="46"/>
      <c r="L42" s="46"/>
      <c r="M42" s="46"/>
      <c r="N42" s="46"/>
      <c r="O42" s="69"/>
    </row>
    <row r="43" spans="1:15" s="18" customFormat="1">
      <c r="A43" s="4"/>
      <c r="B43" s="536" t="s">
        <v>514</v>
      </c>
      <c r="C43" s="881"/>
      <c r="D43" s="65">
        <f>SUM(D39:D42)</f>
        <v>1.7600000000000001E-2</v>
      </c>
      <c r="E43" s="65">
        <f t="shared" ref="E43:N43" si="8">SUM(E39:E42)</f>
        <v>1.7400000000000002E-2</v>
      </c>
      <c r="F43" s="65">
        <f t="shared" si="8"/>
        <v>1.7499999999999998E-2</v>
      </c>
      <c r="G43" s="65">
        <f t="shared" si="8"/>
        <v>1.7599999999999998E-2</v>
      </c>
      <c r="H43" s="65">
        <f t="shared" si="8"/>
        <v>1.54E-2</v>
      </c>
      <c r="I43" s="65">
        <f t="shared" si="8"/>
        <v>1.5599999999999999E-2</v>
      </c>
      <c r="J43" s="65">
        <f t="shared" si="8"/>
        <v>2.47E-2</v>
      </c>
      <c r="K43" s="65">
        <f t="shared" si="8"/>
        <v>1.6199999999999999E-2</v>
      </c>
      <c r="L43" s="65">
        <f t="shared" si="8"/>
        <v>1.6400000000000001E-2</v>
      </c>
      <c r="M43" s="65">
        <f t="shared" si="8"/>
        <v>0</v>
      </c>
      <c r="N43" s="65">
        <f t="shared" si="8"/>
        <v>0</v>
      </c>
      <c r="O43" s="76"/>
    </row>
    <row r="44" spans="1:15" s="14" customFormat="1">
      <c r="A44" s="72"/>
      <c r="B44" s="492" t="s">
        <v>515</v>
      </c>
      <c r="C44" s="488"/>
      <c r="D44" s="71"/>
      <c r="E44" s="484">
        <f t="shared" ref="E44:N44" si="9">ROUND(SUM(D43*E16+E43*E17)/12,4)</f>
        <v>1.7500000000000002E-2</v>
      </c>
      <c r="F44" s="484">
        <f t="shared" si="9"/>
        <v>1.7500000000000002E-2</v>
      </c>
      <c r="G44" s="484">
        <f t="shared" si="9"/>
        <v>1.7600000000000001E-2</v>
      </c>
      <c r="H44" s="484">
        <f t="shared" si="9"/>
        <v>1.61E-2</v>
      </c>
      <c r="I44" s="484">
        <f t="shared" si="9"/>
        <v>1.55E-2</v>
      </c>
      <c r="J44" s="484">
        <f t="shared" si="9"/>
        <v>2.1700000000000001E-2</v>
      </c>
      <c r="K44" s="484">
        <f t="shared" si="9"/>
        <v>1.9E-2</v>
      </c>
      <c r="L44" s="484">
        <f t="shared" si="9"/>
        <v>1.6299999999999999E-2</v>
      </c>
      <c r="M44" s="484">
        <f t="shared" si="9"/>
        <v>5.4999999999999997E-3</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Streetlighting</v>
      </c>
      <c r="C46" s="880" t="str">
        <f>'2. LRAMVA Threshold'!H43</f>
        <v>kW</v>
      </c>
      <c r="D46" s="46">
        <v>2.6145999999999998</v>
      </c>
      <c r="E46" s="46">
        <v>4.3256000000000006</v>
      </c>
      <c r="F46" s="46">
        <v>4.3315999999999999</v>
      </c>
      <c r="G46" s="46">
        <v>4.3639999999999999</v>
      </c>
      <c r="H46" s="46">
        <v>4.3040000000000003</v>
      </c>
      <c r="I46" s="46">
        <v>4.3600000000000003</v>
      </c>
      <c r="J46" s="46">
        <v>4.4385000000000003</v>
      </c>
      <c r="K46" s="46">
        <v>4.5095000000000001</v>
      </c>
      <c r="L46" s="46">
        <v>4.5568</v>
      </c>
      <c r="M46" s="46"/>
      <c r="N46" s="46"/>
      <c r="O46" s="69"/>
    </row>
    <row r="47" spans="1:15" s="18" customFormat="1" outlineLevel="1">
      <c r="A47" s="4"/>
      <c r="B47" s="536" t="s">
        <v>512</v>
      </c>
      <c r="C47" s="878"/>
      <c r="D47" s="46"/>
      <c r="E47" s="46"/>
      <c r="F47" s="46"/>
      <c r="G47" s="46"/>
      <c r="H47" s="46"/>
      <c r="I47" s="46"/>
      <c r="J47" s="46"/>
      <c r="K47" s="46"/>
      <c r="L47" s="46"/>
      <c r="M47" s="46"/>
      <c r="N47" s="46"/>
      <c r="O47" s="69"/>
    </row>
    <row r="48" spans="1:15" s="18" customFormat="1" outlineLevel="1">
      <c r="A48" s="4"/>
      <c r="B48" s="536" t="s">
        <v>513</v>
      </c>
      <c r="C48" s="878"/>
      <c r="D48" s="46"/>
      <c r="E48" s="46"/>
      <c r="F48" s="46"/>
      <c r="G48" s="46"/>
      <c r="H48" s="46"/>
      <c r="I48" s="46"/>
      <c r="J48" s="46"/>
      <c r="K48" s="46"/>
      <c r="L48" s="46"/>
      <c r="M48" s="46"/>
      <c r="N48" s="46"/>
      <c r="O48" s="69"/>
    </row>
    <row r="49" spans="1:15" s="18" customFormat="1" outlineLevel="1">
      <c r="A49" s="4"/>
      <c r="B49" s="536" t="s">
        <v>490</v>
      </c>
      <c r="C49" s="878"/>
      <c r="D49" s="46"/>
      <c r="E49" s="46"/>
      <c r="F49" s="46"/>
      <c r="G49" s="46"/>
      <c r="H49" s="46"/>
      <c r="I49" s="46"/>
      <c r="J49" s="46"/>
      <c r="K49" s="46"/>
      <c r="L49" s="46"/>
      <c r="M49" s="46"/>
      <c r="N49" s="46"/>
      <c r="O49" s="69"/>
    </row>
    <row r="50" spans="1:15" s="18" customFormat="1">
      <c r="A50" s="4"/>
      <c r="B50" s="536" t="s">
        <v>514</v>
      </c>
      <c r="C50" s="881"/>
      <c r="D50" s="65">
        <f>SUM(D46:D49)</f>
        <v>2.6145999999999998</v>
      </c>
      <c r="E50" s="65">
        <f t="shared" ref="E50:N50" si="10">SUM(E46:E49)</f>
        <v>4.3256000000000006</v>
      </c>
      <c r="F50" s="65">
        <f t="shared" si="10"/>
        <v>4.3315999999999999</v>
      </c>
      <c r="G50" s="65">
        <f t="shared" si="10"/>
        <v>4.3639999999999999</v>
      </c>
      <c r="H50" s="65">
        <f t="shared" si="10"/>
        <v>4.3040000000000003</v>
      </c>
      <c r="I50" s="65">
        <f t="shared" si="10"/>
        <v>4.3600000000000003</v>
      </c>
      <c r="J50" s="65">
        <f t="shared" si="10"/>
        <v>4.4385000000000003</v>
      </c>
      <c r="K50" s="65">
        <f t="shared" si="10"/>
        <v>4.5095000000000001</v>
      </c>
      <c r="L50" s="65">
        <f t="shared" si="10"/>
        <v>4.5568</v>
      </c>
      <c r="M50" s="65">
        <f t="shared" si="10"/>
        <v>0</v>
      </c>
      <c r="N50" s="65">
        <f t="shared" si="10"/>
        <v>0</v>
      </c>
      <c r="O50" s="76"/>
    </row>
    <row r="51" spans="1:15" s="14" customFormat="1">
      <c r="A51" s="72"/>
      <c r="B51" s="492" t="s">
        <v>515</v>
      </c>
      <c r="C51" s="488"/>
      <c r="D51" s="71"/>
      <c r="E51" s="484">
        <f t="shared" ref="E51:N51" si="11">ROUND(SUM(D50*E16+E50*E17)/12,4)</f>
        <v>3.7553000000000001</v>
      </c>
      <c r="F51" s="484">
        <f t="shared" si="11"/>
        <v>4.3296000000000001</v>
      </c>
      <c r="G51" s="484">
        <f t="shared" si="11"/>
        <v>4.3532000000000002</v>
      </c>
      <c r="H51" s="484">
        <f t="shared" si="11"/>
        <v>4.3239999999999998</v>
      </c>
      <c r="I51" s="484">
        <f t="shared" si="11"/>
        <v>4.3413000000000004</v>
      </c>
      <c r="J51" s="484">
        <f t="shared" si="11"/>
        <v>4.4123000000000001</v>
      </c>
      <c r="K51" s="484">
        <f t="shared" si="11"/>
        <v>4.4858000000000002</v>
      </c>
      <c r="L51" s="484">
        <f t="shared" si="11"/>
        <v>4.5410000000000004</v>
      </c>
      <c r="M51" s="484">
        <f t="shared" si="11"/>
        <v>1.5188999999999999</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f>'1.  LRAMVA Summary'!B34</f>
        <v>0</v>
      </c>
      <c r="C53" s="880">
        <f>'2. LRAMVA Threshold'!I43</f>
        <v>0</v>
      </c>
      <c r="D53" s="46"/>
      <c r="E53" s="46"/>
      <c r="F53" s="46"/>
      <c r="G53" s="46"/>
      <c r="H53" s="46"/>
      <c r="I53" s="46"/>
      <c r="J53" s="46"/>
      <c r="K53" s="46"/>
      <c r="L53" s="46"/>
      <c r="M53" s="46"/>
      <c r="N53" s="46"/>
      <c r="O53" s="69"/>
    </row>
    <row r="54" spans="1:15" s="18" customFormat="1" outlineLevel="1">
      <c r="A54" s="4"/>
      <c r="B54" s="536" t="s">
        <v>512</v>
      </c>
      <c r="C54" s="878"/>
      <c r="D54" s="46"/>
      <c r="E54" s="46"/>
      <c r="F54" s="46"/>
      <c r="G54" s="46"/>
      <c r="H54" s="46"/>
      <c r="I54" s="46"/>
      <c r="J54" s="46"/>
      <c r="K54" s="46"/>
      <c r="L54" s="46"/>
      <c r="M54" s="46"/>
      <c r="N54" s="46"/>
      <c r="O54" s="69"/>
    </row>
    <row r="55" spans="1:15" s="18" customFormat="1" outlineLevel="1">
      <c r="A55" s="4"/>
      <c r="B55" s="536" t="s">
        <v>513</v>
      </c>
      <c r="C55" s="878"/>
      <c r="D55" s="46"/>
      <c r="E55" s="46"/>
      <c r="F55" s="46"/>
      <c r="G55" s="46"/>
      <c r="H55" s="46"/>
      <c r="I55" s="46"/>
      <c r="J55" s="46"/>
      <c r="K55" s="46"/>
      <c r="L55" s="46"/>
      <c r="M55" s="46"/>
      <c r="N55" s="46"/>
      <c r="O55" s="69"/>
    </row>
    <row r="56" spans="1:15" s="18" customFormat="1" outlineLevel="1">
      <c r="A56" s="4"/>
      <c r="B56" s="536" t="s">
        <v>490</v>
      </c>
      <c r="C56" s="878"/>
      <c r="D56" s="46"/>
      <c r="E56" s="46"/>
      <c r="F56" s="46"/>
      <c r="G56" s="46"/>
      <c r="H56" s="46"/>
      <c r="I56" s="46"/>
      <c r="J56" s="46"/>
      <c r="K56" s="46"/>
      <c r="L56" s="46"/>
      <c r="M56" s="46"/>
      <c r="N56" s="46"/>
      <c r="O56" s="69"/>
    </row>
    <row r="57" spans="1:15" s="18" customFormat="1">
      <c r="A57" s="4"/>
      <c r="B57" s="536" t="s">
        <v>514</v>
      </c>
      <c r="C57" s="881"/>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515</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f>'1.  LRAMVA Summary'!B35</f>
        <v>0</v>
      </c>
      <c r="C60" s="880">
        <f>'2. LRAMVA Threshold'!J43</f>
        <v>0</v>
      </c>
      <c r="D60" s="46"/>
      <c r="E60" s="46"/>
      <c r="F60" s="46"/>
      <c r="G60" s="46"/>
      <c r="H60" s="46"/>
      <c r="I60" s="46"/>
      <c r="J60" s="46"/>
      <c r="K60" s="46"/>
      <c r="L60" s="46"/>
      <c r="M60" s="46"/>
      <c r="N60" s="46"/>
      <c r="O60" s="69"/>
    </row>
    <row r="61" spans="1:15" s="18" customFormat="1" outlineLevel="1">
      <c r="A61" s="4"/>
      <c r="B61" s="536" t="s">
        <v>512</v>
      </c>
      <c r="C61" s="878"/>
      <c r="D61" s="46"/>
      <c r="E61" s="46"/>
      <c r="F61" s="46"/>
      <c r="G61" s="46"/>
      <c r="H61" s="46"/>
      <c r="I61" s="46"/>
      <c r="J61" s="46"/>
      <c r="K61" s="46"/>
      <c r="L61" s="46"/>
      <c r="M61" s="46"/>
      <c r="N61" s="46"/>
      <c r="O61" s="69"/>
    </row>
    <row r="62" spans="1:15" s="18" customFormat="1" outlineLevel="1">
      <c r="A62" s="4"/>
      <c r="B62" s="536" t="s">
        <v>513</v>
      </c>
      <c r="C62" s="878"/>
      <c r="D62" s="46"/>
      <c r="E62" s="46"/>
      <c r="F62" s="46"/>
      <c r="G62" s="46"/>
      <c r="H62" s="46"/>
      <c r="I62" s="46"/>
      <c r="J62" s="46"/>
      <c r="K62" s="46"/>
      <c r="L62" s="46"/>
      <c r="M62" s="46"/>
      <c r="N62" s="46"/>
      <c r="O62" s="69"/>
    </row>
    <row r="63" spans="1:15" s="18" customFormat="1" outlineLevel="1">
      <c r="A63" s="4"/>
      <c r="B63" s="536" t="s">
        <v>490</v>
      </c>
      <c r="C63" s="878"/>
      <c r="D63" s="46"/>
      <c r="E63" s="46"/>
      <c r="F63" s="46"/>
      <c r="G63" s="46"/>
      <c r="H63" s="46"/>
      <c r="I63" s="46"/>
      <c r="J63" s="46"/>
      <c r="K63" s="46"/>
      <c r="L63" s="46"/>
      <c r="M63" s="46"/>
      <c r="N63" s="46"/>
      <c r="O63" s="69"/>
    </row>
    <row r="64" spans="1:15" s="18" customFormat="1">
      <c r="A64" s="4"/>
      <c r="B64" s="536" t="s">
        <v>514</v>
      </c>
      <c r="C64" s="881"/>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515</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80">
        <f>'2. LRAMVA Threshold'!K43</f>
        <v>0</v>
      </c>
      <c r="D67" s="46"/>
      <c r="E67" s="46"/>
      <c r="F67" s="46"/>
      <c r="G67" s="46"/>
      <c r="H67" s="46"/>
      <c r="I67" s="46"/>
      <c r="J67" s="46"/>
      <c r="K67" s="46"/>
      <c r="L67" s="46"/>
      <c r="M67" s="46"/>
      <c r="N67" s="46"/>
      <c r="O67" s="69"/>
    </row>
    <row r="68" spans="1:15" s="18" customFormat="1" outlineLevel="1">
      <c r="A68" s="4"/>
      <c r="B68" s="536" t="s">
        <v>512</v>
      </c>
      <c r="C68" s="878"/>
      <c r="D68" s="46"/>
      <c r="E68" s="46"/>
      <c r="F68" s="46"/>
      <c r="G68" s="46"/>
      <c r="H68" s="46"/>
      <c r="I68" s="46"/>
      <c r="J68" s="46"/>
      <c r="K68" s="46"/>
      <c r="L68" s="46"/>
      <c r="M68" s="46"/>
      <c r="N68" s="46"/>
      <c r="O68" s="69"/>
    </row>
    <row r="69" spans="1:15" s="18" customFormat="1" outlineLevel="1">
      <c r="A69" s="4"/>
      <c r="B69" s="536" t="s">
        <v>513</v>
      </c>
      <c r="C69" s="878"/>
      <c r="D69" s="46"/>
      <c r="E69" s="46"/>
      <c r="F69" s="46"/>
      <c r="G69" s="46"/>
      <c r="H69" s="46"/>
      <c r="I69" s="46"/>
      <c r="J69" s="46"/>
      <c r="K69" s="46"/>
      <c r="L69" s="46"/>
      <c r="M69" s="46"/>
      <c r="N69" s="46"/>
      <c r="O69" s="69"/>
    </row>
    <row r="70" spans="1:15" s="18" customFormat="1" outlineLevel="1">
      <c r="A70" s="4"/>
      <c r="B70" s="536" t="s">
        <v>490</v>
      </c>
      <c r="C70" s="878"/>
      <c r="D70" s="46"/>
      <c r="E70" s="46"/>
      <c r="F70" s="46"/>
      <c r="G70" s="46"/>
      <c r="H70" s="46"/>
      <c r="I70" s="46"/>
      <c r="J70" s="46"/>
      <c r="K70" s="46"/>
      <c r="L70" s="46"/>
      <c r="M70" s="46"/>
      <c r="N70" s="46"/>
      <c r="O70" s="69"/>
    </row>
    <row r="71" spans="1:15" s="18" customFormat="1">
      <c r="A71" s="4"/>
      <c r="B71" s="536" t="s">
        <v>514</v>
      </c>
      <c r="C71" s="881"/>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515</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80">
        <f>'2. LRAMVA Threshold'!L43</f>
        <v>0</v>
      </c>
      <c r="D74" s="46"/>
      <c r="E74" s="46"/>
      <c r="F74" s="46"/>
      <c r="G74" s="46"/>
      <c r="H74" s="46"/>
      <c r="I74" s="46"/>
      <c r="J74" s="46"/>
      <c r="K74" s="46"/>
      <c r="L74" s="46"/>
      <c r="M74" s="46"/>
      <c r="N74" s="46"/>
      <c r="O74" s="69"/>
    </row>
    <row r="75" spans="1:15" s="18" customFormat="1" outlineLevel="1">
      <c r="A75" s="4"/>
      <c r="B75" s="536" t="s">
        <v>512</v>
      </c>
      <c r="C75" s="878"/>
      <c r="D75" s="46"/>
      <c r="E75" s="46"/>
      <c r="F75" s="46"/>
      <c r="G75" s="46"/>
      <c r="H75" s="46"/>
      <c r="I75" s="46"/>
      <c r="J75" s="46"/>
      <c r="K75" s="46"/>
      <c r="L75" s="46"/>
      <c r="M75" s="46"/>
      <c r="N75" s="46"/>
      <c r="O75" s="69"/>
    </row>
    <row r="76" spans="1:15" s="18" customFormat="1" outlineLevel="1">
      <c r="A76" s="4"/>
      <c r="B76" s="536" t="s">
        <v>513</v>
      </c>
      <c r="C76" s="878"/>
      <c r="D76" s="46"/>
      <c r="E76" s="46"/>
      <c r="F76" s="46"/>
      <c r="G76" s="46"/>
      <c r="H76" s="46"/>
      <c r="I76" s="46"/>
      <c r="J76" s="46"/>
      <c r="K76" s="46"/>
      <c r="L76" s="46"/>
      <c r="M76" s="46"/>
      <c r="N76" s="46"/>
      <c r="O76" s="69"/>
    </row>
    <row r="77" spans="1:15" s="18" customFormat="1" outlineLevel="1">
      <c r="A77" s="4"/>
      <c r="B77" s="536" t="s">
        <v>490</v>
      </c>
      <c r="C77" s="878"/>
      <c r="D77" s="46"/>
      <c r="E77" s="46"/>
      <c r="F77" s="46"/>
      <c r="G77" s="46"/>
      <c r="H77" s="46"/>
      <c r="I77" s="46"/>
      <c r="J77" s="46"/>
      <c r="K77" s="46"/>
      <c r="L77" s="46"/>
      <c r="M77" s="46"/>
      <c r="N77" s="46"/>
      <c r="O77" s="69"/>
    </row>
    <row r="78" spans="1:15" s="18" customFormat="1">
      <c r="A78" s="4"/>
      <c r="B78" s="536" t="s">
        <v>514</v>
      </c>
      <c r="C78" s="881"/>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515</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80">
        <f>'2. LRAMVA Threshold'!M43</f>
        <v>0</v>
      </c>
      <c r="D81" s="46"/>
      <c r="E81" s="46"/>
      <c r="F81" s="46"/>
      <c r="G81" s="46"/>
      <c r="H81" s="46"/>
      <c r="I81" s="46"/>
      <c r="J81" s="46"/>
      <c r="K81" s="46"/>
      <c r="L81" s="46"/>
      <c r="M81" s="46"/>
      <c r="N81" s="46"/>
      <c r="O81" s="69"/>
    </row>
    <row r="82" spans="1:15" s="18" customFormat="1" outlineLevel="1">
      <c r="A82" s="4"/>
      <c r="B82" s="536" t="s">
        <v>512</v>
      </c>
      <c r="C82" s="878"/>
      <c r="D82" s="46"/>
      <c r="E82" s="46"/>
      <c r="F82" s="46"/>
      <c r="G82" s="46"/>
      <c r="H82" s="46"/>
      <c r="I82" s="46"/>
      <c r="J82" s="46"/>
      <c r="K82" s="46"/>
      <c r="L82" s="46"/>
      <c r="M82" s="46"/>
      <c r="N82" s="46"/>
      <c r="O82" s="69"/>
    </row>
    <row r="83" spans="1:15" s="18" customFormat="1" outlineLevel="1">
      <c r="A83" s="4"/>
      <c r="B83" s="536" t="s">
        <v>513</v>
      </c>
      <c r="C83" s="878"/>
      <c r="D83" s="46"/>
      <c r="E83" s="46"/>
      <c r="F83" s="46"/>
      <c r="G83" s="46"/>
      <c r="H83" s="46"/>
      <c r="I83" s="46"/>
      <c r="J83" s="46"/>
      <c r="K83" s="46"/>
      <c r="L83" s="46"/>
      <c r="M83" s="46"/>
      <c r="N83" s="46"/>
      <c r="O83" s="69"/>
    </row>
    <row r="84" spans="1:15" s="18" customFormat="1" outlineLevel="1">
      <c r="A84" s="4"/>
      <c r="B84" s="536" t="s">
        <v>490</v>
      </c>
      <c r="C84" s="878"/>
      <c r="D84" s="46"/>
      <c r="E84" s="46"/>
      <c r="F84" s="46"/>
      <c r="G84" s="46"/>
      <c r="H84" s="46"/>
      <c r="I84" s="46"/>
      <c r="J84" s="46"/>
      <c r="K84" s="46"/>
      <c r="L84" s="46"/>
      <c r="M84" s="46"/>
      <c r="N84" s="46"/>
      <c r="O84" s="69"/>
    </row>
    <row r="85" spans="1:15" s="18" customFormat="1">
      <c r="A85" s="4"/>
      <c r="B85" s="536" t="s">
        <v>514</v>
      </c>
      <c r="C85" s="881"/>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515</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80">
        <f>'2. LRAMVA Threshold'!N43</f>
        <v>0</v>
      </c>
      <c r="D88" s="46"/>
      <c r="E88" s="46"/>
      <c r="F88" s="46"/>
      <c r="G88" s="46"/>
      <c r="H88" s="46"/>
      <c r="I88" s="46"/>
      <c r="J88" s="46"/>
      <c r="K88" s="46"/>
      <c r="L88" s="46"/>
      <c r="M88" s="46"/>
      <c r="N88" s="46"/>
      <c r="O88" s="69"/>
    </row>
    <row r="89" spans="1:15" s="18" customFormat="1" outlineLevel="1">
      <c r="A89" s="4"/>
      <c r="B89" s="536" t="s">
        <v>512</v>
      </c>
      <c r="C89" s="878"/>
      <c r="D89" s="46"/>
      <c r="E89" s="46"/>
      <c r="F89" s="46"/>
      <c r="G89" s="46"/>
      <c r="H89" s="46"/>
      <c r="I89" s="46"/>
      <c r="J89" s="46"/>
      <c r="K89" s="46"/>
      <c r="L89" s="46"/>
      <c r="M89" s="46"/>
      <c r="N89" s="46"/>
      <c r="O89" s="69"/>
    </row>
    <row r="90" spans="1:15" s="18" customFormat="1" outlineLevel="1">
      <c r="A90" s="4"/>
      <c r="B90" s="536" t="s">
        <v>513</v>
      </c>
      <c r="C90" s="878"/>
      <c r="D90" s="46"/>
      <c r="E90" s="46"/>
      <c r="F90" s="46"/>
      <c r="G90" s="46"/>
      <c r="H90" s="46"/>
      <c r="I90" s="46"/>
      <c r="J90" s="46"/>
      <c r="K90" s="46"/>
      <c r="L90" s="46"/>
      <c r="M90" s="46"/>
      <c r="N90" s="46"/>
      <c r="O90" s="69"/>
    </row>
    <row r="91" spans="1:15" s="18" customFormat="1" outlineLevel="1">
      <c r="A91" s="4"/>
      <c r="B91" s="536" t="s">
        <v>490</v>
      </c>
      <c r="C91" s="878"/>
      <c r="D91" s="46"/>
      <c r="E91" s="46"/>
      <c r="F91" s="46"/>
      <c r="G91" s="46"/>
      <c r="H91" s="46"/>
      <c r="I91" s="46"/>
      <c r="J91" s="46"/>
      <c r="K91" s="46"/>
      <c r="L91" s="46"/>
      <c r="M91" s="46"/>
      <c r="N91" s="46"/>
      <c r="O91" s="69"/>
    </row>
    <row r="92" spans="1:15" s="18" customFormat="1">
      <c r="A92" s="4"/>
      <c r="B92" s="536" t="s">
        <v>514</v>
      </c>
      <c r="C92" s="881"/>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515</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80">
        <f>'2. LRAMVA Threshold'!O43</f>
        <v>0</v>
      </c>
      <c r="D95" s="46"/>
      <c r="E95" s="46"/>
      <c r="F95" s="46"/>
      <c r="G95" s="46"/>
      <c r="H95" s="46"/>
      <c r="I95" s="46"/>
      <c r="J95" s="46"/>
      <c r="K95" s="46"/>
      <c r="L95" s="46"/>
      <c r="M95" s="46"/>
      <c r="N95" s="46"/>
      <c r="O95" s="69"/>
    </row>
    <row r="96" spans="1:15" s="18" customFormat="1" outlineLevel="1">
      <c r="A96" s="4"/>
      <c r="B96" s="536" t="s">
        <v>512</v>
      </c>
      <c r="C96" s="878"/>
      <c r="D96" s="46"/>
      <c r="E96" s="46"/>
      <c r="F96" s="46"/>
      <c r="G96" s="46"/>
      <c r="H96" s="46"/>
      <c r="I96" s="46"/>
      <c r="J96" s="46"/>
      <c r="K96" s="46"/>
      <c r="L96" s="46"/>
      <c r="M96" s="46"/>
      <c r="N96" s="46"/>
      <c r="O96" s="69"/>
    </row>
    <row r="97" spans="1:15" s="18" customFormat="1" outlineLevel="1">
      <c r="A97" s="4"/>
      <c r="B97" s="536" t="s">
        <v>513</v>
      </c>
      <c r="C97" s="878"/>
      <c r="D97" s="46"/>
      <c r="E97" s="46"/>
      <c r="F97" s="46"/>
      <c r="G97" s="46"/>
      <c r="H97" s="46"/>
      <c r="I97" s="46"/>
      <c r="J97" s="46"/>
      <c r="K97" s="46"/>
      <c r="L97" s="46"/>
      <c r="M97" s="46"/>
      <c r="N97" s="46"/>
      <c r="O97" s="69"/>
    </row>
    <row r="98" spans="1:15" s="18" customFormat="1" outlineLevel="1">
      <c r="A98" s="4"/>
      <c r="B98" s="536" t="s">
        <v>490</v>
      </c>
      <c r="C98" s="878"/>
      <c r="D98" s="46"/>
      <c r="E98" s="46"/>
      <c r="F98" s="46"/>
      <c r="G98" s="46"/>
      <c r="H98" s="46"/>
      <c r="I98" s="46"/>
      <c r="J98" s="46"/>
      <c r="K98" s="46"/>
      <c r="L98" s="46"/>
      <c r="M98" s="46"/>
      <c r="N98" s="46"/>
      <c r="O98" s="69"/>
    </row>
    <row r="99" spans="1:15" s="18" customFormat="1">
      <c r="A99" s="4"/>
      <c r="B99" s="536" t="s">
        <v>514</v>
      </c>
      <c r="C99" s="881"/>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515</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80">
        <f>'2. LRAMVA Threshold'!P43</f>
        <v>0</v>
      </c>
      <c r="D102" s="46"/>
      <c r="E102" s="46"/>
      <c r="F102" s="46"/>
      <c r="G102" s="46"/>
      <c r="H102" s="46"/>
      <c r="I102" s="46"/>
      <c r="J102" s="46"/>
      <c r="K102" s="46"/>
      <c r="L102" s="46"/>
      <c r="M102" s="46"/>
      <c r="N102" s="46"/>
      <c r="O102" s="69"/>
    </row>
    <row r="103" spans="1:15" s="18" customFormat="1" outlineLevel="1">
      <c r="A103" s="4"/>
      <c r="B103" s="536" t="s">
        <v>512</v>
      </c>
      <c r="C103" s="878"/>
      <c r="D103" s="46"/>
      <c r="E103" s="46"/>
      <c r="F103" s="46"/>
      <c r="G103" s="46"/>
      <c r="H103" s="46"/>
      <c r="I103" s="46"/>
      <c r="J103" s="46"/>
      <c r="K103" s="46"/>
      <c r="L103" s="46"/>
      <c r="M103" s="46"/>
      <c r="N103" s="46"/>
      <c r="O103" s="69"/>
    </row>
    <row r="104" spans="1:15" s="18" customFormat="1" outlineLevel="1">
      <c r="A104" s="4"/>
      <c r="B104" s="536" t="s">
        <v>513</v>
      </c>
      <c r="C104" s="878"/>
      <c r="D104" s="46"/>
      <c r="E104" s="46"/>
      <c r="F104" s="46"/>
      <c r="G104" s="46"/>
      <c r="H104" s="46"/>
      <c r="I104" s="46"/>
      <c r="J104" s="46"/>
      <c r="K104" s="46"/>
      <c r="L104" s="46"/>
      <c r="M104" s="46"/>
      <c r="N104" s="46"/>
      <c r="O104" s="69"/>
    </row>
    <row r="105" spans="1:15" s="18" customFormat="1" outlineLevel="1">
      <c r="A105" s="4"/>
      <c r="B105" s="536" t="s">
        <v>490</v>
      </c>
      <c r="C105" s="878"/>
      <c r="D105" s="46"/>
      <c r="E105" s="46"/>
      <c r="F105" s="46"/>
      <c r="G105" s="46"/>
      <c r="H105" s="46"/>
      <c r="I105" s="46"/>
      <c r="J105" s="46"/>
      <c r="K105" s="46"/>
      <c r="L105" s="46"/>
      <c r="M105" s="46"/>
      <c r="N105" s="46"/>
      <c r="O105" s="69"/>
    </row>
    <row r="106" spans="1:15" s="18" customFormat="1">
      <c r="A106" s="4"/>
      <c r="B106" s="536" t="s">
        <v>514</v>
      </c>
      <c r="C106" s="881"/>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515</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80">
        <f>'2. LRAMVA Threshold'!Q43</f>
        <v>0</v>
      </c>
      <c r="D109" s="46"/>
      <c r="E109" s="46"/>
      <c r="F109" s="46"/>
      <c r="G109" s="46"/>
      <c r="H109" s="46"/>
      <c r="I109" s="46"/>
      <c r="J109" s="46"/>
      <c r="K109" s="46"/>
      <c r="L109" s="46"/>
      <c r="M109" s="46"/>
      <c r="N109" s="46"/>
      <c r="O109" s="69"/>
    </row>
    <row r="110" spans="1:15" s="18" customFormat="1" outlineLevel="1">
      <c r="A110" s="4"/>
      <c r="B110" s="536" t="s">
        <v>512</v>
      </c>
      <c r="C110" s="878"/>
      <c r="D110" s="46"/>
      <c r="E110" s="46"/>
      <c r="F110" s="46"/>
      <c r="G110" s="46"/>
      <c r="H110" s="46"/>
      <c r="I110" s="46"/>
      <c r="J110" s="46"/>
      <c r="K110" s="46"/>
      <c r="L110" s="46"/>
      <c r="M110" s="46"/>
      <c r="N110" s="46"/>
      <c r="O110" s="69"/>
    </row>
    <row r="111" spans="1:15" s="18" customFormat="1" outlineLevel="1">
      <c r="A111" s="4"/>
      <c r="B111" s="536" t="s">
        <v>513</v>
      </c>
      <c r="C111" s="878"/>
      <c r="D111" s="46"/>
      <c r="E111" s="46"/>
      <c r="F111" s="46"/>
      <c r="G111" s="46"/>
      <c r="H111" s="46"/>
      <c r="I111" s="46"/>
      <c r="J111" s="46"/>
      <c r="K111" s="46"/>
      <c r="L111" s="46"/>
      <c r="M111" s="46"/>
      <c r="N111" s="46"/>
      <c r="O111" s="69"/>
    </row>
    <row r="112" spans="1:15" s="18" customFormat="1" outlineLevel="1">
      <c r="A112" s="4"/>
      <c r="B112" s="536" t="s">
        <v>490</v>
      </c>
      <c r="C112" s="878"/>
      <c r="D112" s="46"/>
      <c r="E112" s="46"/>
      <c r="F112" s="46"/>
      <c r="G112" s="46"/>
      <c r="H112" s="46"/>
      <c r="I112" s="46"/>
      <c r="J112" s="46"/>
      <c r="K112" s="46"/>
      <c r="L112" s="46"/>
      <c r="M112" s="46"/>
      <c r="N112" s="46"/>
      <c r="O112" s="69"/>
    </row>
    <row r="113" spans="1:17" s="18" customFormat="1">
      <c r="A113" s="4"/>
      <c r="B113" s="536" t="s">
        <v>514</v>
      </c>
      <c r="C113" s="881"/>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515</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613</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599999999999994" customHeight="1">
      <c r="A120" s="72"/>
      <c r="B120" s="885" t="s">
        <v>677</v>
      </c>
      <c r="C120" s="885"/>
      <c r="D120" s="885"/>
      <c r="E120" s="885"/>
      <c r="F120" s="885"/>
      <c r="G120" s="885"/>
      <c r="H120" s="885"/>
      <c r="I120" s="885"/>
      <c r="J120" s="885"/>
      <c r="K120" s="885"/>
      <c r="L120" s="885"/>
      <c r="M120" s="885"/>
      <c r="N120" s="885"/>
      <c r="O120" s="885"/>
      <c r="P120" s="885"/>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GS&gt;50kW</v>
      </c>
      <c r="F122" s="244" t="str">
        <f>'1.  LRAMVA Summary'!G52</f>
        <v>Unmetered Scattered Load</v>
      </c>
      <c r="G122" s="244" t="str">
        <f>'1.  LRAMVA Summary'!H52</f>
        <v>Streetlighting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kWh</v>
      </c>
      <c r="G123" s="586" t="str">
        <f>'1.  LRAMVA Summary'!H53</f>
        <v>kW</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0">
        <f t="shared" ref="C124:C129" si="30">HLOOKUP(B124,$E$15:$O$114,9,FALSE)</f>
        <v>1.6400000000000001E-2</v>
      </c>
      <c r="D124" s="681">
        <f>HLOOKUP(B124,$E$15:$O$114,16,FALSE)</f>
        <v>1.35E-2</v>
      </c>
      <c r="E124" s="682">
        <f>HLOOKUP(B124,$E$15:$O$114,23,FALSE)</f>
        <v>2.8207</v>
      </c>
      <c r="F124" s="681">
        <f>HLOOKUP(B124,$E$15:$O$114,30,FALSE)</f>
        <v>1.7500000000000002E-2</v>
      </c>
      <c r="G124" s="682">
        <f>HLOOKUP(B124,$E$15:$O$114,37,FALSE)</f>
        <v>3.7553000000000001</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1.6299999999999999E-2</v>
      </c>
      <c r="D125" s="684">
        <f>HLOOKUP(B125,$E$15:$O$114,16,FALSE)</f>
        <v>1.34E-2</v>
      </c>
      <c r="E125" s="685">
        <f>HLOOKUP(B125,$E$15:$O$114,23,FALSE)</f>
        <v>2.8250999999999999</v>
      </c>
      <c r="F125" s="684">
        <f>HLOOKUP(B125,$E$15:$O$114,30,FALSE)</f>
        <v>1.7500000000000002E-2</v>
      </c>
      <c r="G125" s="685">
        <f>HLOOKUP(B125,$E$15:$O$114,37,FALSE)</f>
        <v>4.3296000000000001</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1.6400000000000001E-2</v>
      </c>
      <c r="D126" s="684">
        <f t="shared" ref="D126:D133" si="32">HLOOKUP(B126,$E$15:$O$114,16,FALSE)</f>
        <v>1.35E-2</v>
      </c>
      <c r="E126" s="685">
        <f t="shared" ref="E126:E133" si="33">HLOOKUP(B126,$E$15:$O$114,23,FALSE)</f>
        <v>2.8412999999999999</v>
      </c>
      <c r="F126" s="684">
        <f t="shared" ref="F126:F133" si="34">HLOOKUP(B126,$E$15:$O$114,30,FALSE)</f>
        <v>1.7600000000000001E-2</v>
      </c>
      <c r="G126" s="685">
        <f t="shared" ref="G126:G132" si="35">HLOOKUP(B126,$E$15:$O$114,37,FALSE)</f>
        <v>4.3532000000000002</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1.6299999999999999E-2</v>
      </c>
      <c r="D127" s="684">
        <f>HLOOKUP(B127,$E$15:$O$114,16,FALSE)</f>
        <v>1.34E-2</v>
      </c>
      <c r="E127" s="685">
        <f>HLOOKUP(B127,$E$15:$O$114,23,FALSE)</f>
        <v>2.8542000000000001</v>
      </c>
      <c r="F127" s="684">
        <f>HLOOKUP(B127,$E$15:$O$114,30,FALSE)</f>
        <v>1.61E-2</v>
      </c>
      <c r="G127" s="685">
        <f>HLOOKUP(B127,$E$15:$O$114,37,FALSE)</f>
        <v>4.3239999999999998</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1.6299999999999999E-2</v>
      </c>
      <c r="D128" s="684">
        <f t="shared" si="32"/>
        <v>1.34E-2</v>
      </c>
      <c r="E128" s="685">
        <f t="shared" si="33"/>
        <v>2.8824999999999998</v>
      </c>
      <c r="F128" s="684">
        <f t="shared" si="34"/>
        <v>1.55E-2</v>
      </c>
      <c r="G128" s="685">
        <f t="shared" si="35"/>
        <v>4.3413000000000004</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1.38E-2</v>
      </c>
      <c r="D129" s="684">
        <f t="shared" si="32"/>
        <v>1.3599999999999999E-2</v>
      </c>
      <c r="E129" s="685">
        <f t="shared" si="33"/>
        <v>2.9318</v>
      </c>
      <c r="F129" s="684">
        <f t="shared" si="34"/>
        <v>2.1700000000000001E-2</v>
      </c>
      <c r="G129" s="685">
        <f t="shared" si="35"/>
        <v>4.4123000000000001</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c r="B130" s="501">
        <v>2017</v>
      </c>
      <c r="C130" s="683">
        <f>HLOOKUP(B130,$E$15:$O$114,9,FALSE)</f>
        <v>9.7999999999999997E-3</v>
      </c>
      <c r="D130" s="684">
        <f t="shared" si="32"/>
        <v>1.38E-2</v>
      </c>
      <c r="E130" s="685">
        <f t="shared" si="33"/>
        <v>2.9796</v>
      </c>
      <c r="F130" s="684">
        <f t="shared" si="34"/>
        <v>1.9E-2</v>
      </c>
      <c r="G130" s="685">
        <f t="shared" si="35"/>
        <v>4.4858000000000002</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5.5999999999999999E-3</v>
      </c>
      <c r="D131" s="684">
        <f t="shared" si="32"/>
        <v>1.4E-2</v>
      </c>
      <c r="E131" s="685">
        <f t="shared" si="33"/>
        <v>3.0150999999999999</v>
      </c>
      <c r="F131" s="684">
        <f t="shared" si="34"/>
        <v>1.6299999999999999E-2</v>
      </c>
      <c r="G131" s="685">
        <f t="shared" si="35"/>
        <v>4.5410000000000004</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1.4E-3</v>
      </c>
      <c r="D132" s="684">
        <f t="shared" si="32"/>
        <v>4.7000000000000002E-3</v>
      </c>
      <c r="E132" s="685">
        <f t="shared" si="33"/>
        <v>1.0085</v>
      </c>
      <c r="F132" s="684">
        <f t="shared" si="34"/>
        <v>5.4999999999999997E-3</v>
      </c>
      <c r="G132" s="685">
        <f t="shared" si="35"/>
        <v>1.5188999999999999</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630</v>
      </c>
      <c r="C134" s="598"/>
      <c r="D134" s="599"/>
      <c r="E134" s="600"/>
      <c r="F134" s="599"/>
      <c r="G134" s="599"/>
      <c r="H134" s="599"/>
      <c r="I134" s="599"/>
      <c r="J134" s="599"/>
      <c r="K134" s="599"/>
      <c r="L134" s="599"/>
      <c r="M134" s="599"/>
      <c r="N134" s="599"/>
      <c r="O134" s="599"/>
      <c r="P134" s="599"/>
    </row>
    <row r="136" spans="2:16">
      <c r="B136" s="592" t="s">
        <v>527</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123"/>
  <sheetViews>
    <sheetView topLeftCell="B1" zoomScale="90" zoomScaleNormal="90" workbookViewId="0">
      <selection activeCell="C32" sqref="C32"/>
    </sheetView>
  </sheetViews>
  <sheetFormatPr defaultColWidth="9.140625" defaultRowHeight="15"/>
  <cols>
    <col min="1" max="1" width="9.140625" style="12"/>
    <col min="2" max="2" width="53" style="12" customWidth="1"/>
    <col min="3" max="6" width="15.7109375" style="12" customWidth="1"/>
    <col min="7" max="7" width="27.85546875" style="12" customWidth="1"/>
    <col min="8" max="16384" width="9.140625" style="12"/>
  </cols>
  <sheetData>
    <row r="14" spans="2:24" ht="15.75">
      <c r="B14" s="588" t="s">
        <v>506</v>
      </c>
    </row>
    <row r="15" spans="2:24" ht="15.75">
      <c r="B15" s="588"/>
    </row>
    <row r="16" spans="2:24" s="667" customFormat="1" ht="28.5" customHeight="1">
      <c r="B16" s="886" t="s">
        <v>633</v>
      </c>
      <c r="C16" s="886"/>
      <c r="D16" s="886"/>
      <c r="E16" s="886"/>
      <c r="F16" s="886"/>
      <c r="G16" s="886"/>
      <c r="H16" s="886"/>
      <c r="I16" s="886"/>
      <c r="J16" s="886"/>
      <c r="K16" s="886"/>
      <c r="L16" s="886"/>
      <c r="M16" s="886"/>
      <c r="N16" s="886"/>
      <c r="O16" s="886"/>
      <c r="P16" s="886"/>
      <c r="Q16" s="886"/>
      <c r="R16" s="886"/>
      <c r="S16" s="886"/>
      <c r="T16" s="886"/>
      <c r="U16" s="886"/>
      <c r="V16" s="886"/>
      <c r="W16" s="886"/>
      <c r="X16" s="886"/>
    </row>
    <row r="18" spans="2:6">
      <c r="B18" s="12" t="s">
        <v>742</v>
      </c>
    </row>
    <row r="19" spans="2:6">
      <c r="B19" s="12" t="s">
        <v>741</v>
      </c>
    </row>
    <row r="20" spans="2:6">
      <c r="B20" s="12" t="s">
        <v>740</v>
      </c>
    </row>
    <row r="22" spans="2:6" ht="18.75">
      <c r="B22" s="887" t="s">
        <v>781</v>
      </c>
      <c r="C22" s="887"/>
      <c r="D22" s="887"/>
      <c r="E22" s="887"/>
      <c r="F22" s="887"/>
    </row>
    <row r="23" spans="2:6">
      <c r="B23" s="888" t="s">
        <v>760</v>
      </c>
      <c r="C23" s="888"/>
      <c r="D23" s="888"/>
      <c r="E23" s="888"/>
      <c r="F23" s="888"/>
    </row>
    <row r="24" spans="2:6">
      <c r="B24"/>
      <c r="C24" s="816"/>
      <c r="D24" s="816"/>
      <c r="E24" s="817"/>
      <c r="F24" s="817"/>
    </row>
    <row r="25" spans="2:6" ht="30">
      <c r="B25" s="801" t="s">
        <v>761</v>
      </c>
      <c r="C25" s="818" t="s">
        <v>762</v>
      </c>
      <c r="D25" s="818" t="s">
        <v>763</v>
      </c>
      <c r="E25" s="819" t="s">
        <v>764</v>
      </c>
      <c r="F25" s="819" t="s">
        <v>765</v>
      </c>
    </row>
    <row r="26" spans="2:6">
      <c r="B26" s="820">
        <v>2015</v>
      </c>
      <c r="C26" s="821">
        <v>1986098.7670608202</v>
      </c>
      <c r="D26" s="821">
        <v>368.50108310919717</v>
      </c>
      <c r="E26" s="822"/>
      <c r="F26" s="822"/>
    </row>
    <row r="27" spans="2:6">
      <c r="B27" s="823" t="s">
        <v>96</v>
      </c>
      <c r="C27" s="824">
        <v>13963.572661071532</v>
      </c>
      <c r="D27" s="824">
        <v>0.89624379373104035</v>
      </c>
      <c r="E27" s="825"/>
      <c r="F27" s="825"/>
    </row>
    <row r="28" spans="2:6">
      <c r="B28" s="826" t="s">
        <v>766</v>
      </c>
      <c r="C28" s="827">
        <v>13963.572661071532</v>
      </c>
      <c r="D28" s="827">
        <v>0.89624379373104035</v>
      </c>
      <c r="E28" s="825"/>
      <c r="F28" s="825"/>
    </row>
    <row r="29" spans="2:6">
      <c r="B29" s="823" t="s">
        <v>95</v>
      </c>
      <c r="C29" s="827">
        <v>127558.56470417432</v>
      </c>
      <c r="D29" s="827">
        <v>8.1536481973123056</v>
      </c>
      <c r="E29" s="825"/>
      <c r="F29" s="825"/>
    </row>
    <row r="30" spans="2:6">
      <c r="B30" s="826" t="s">
        <v>766</v>
      </c>
      <c r="C30" s="827">
        <v>127558.56470417432</v>
      </c>
      <c r="D30" s="827">
        <v>8.1536481973123056</v>
      </c>
      <c r="E30" s="825"/>
      <c r="F30" s="825"/>
    </row>
    <row r="31" spans="2:6">
      <c r="B31" s="828" t="s">
        <v>100</v>
      </c>
      <c r="C31" s="827">
        <v>225610.8761387298</v>
      </c>
      <c r="D31" s="827">
        <v>28.266555871488983</v>
      </c>
      <c r="E31" s="825"/>
      <c r="F31" s="825"/>
    </row>
    <row r="32" spans="2:6">
      <c r="B32" s="829" t="s">
        <v>767</v>
      </c>
      <c r="C32" s="827">
        <v>30162.627494298227</v>
      </c>
      <c r="D32" s="827">
        <v>1.5010724447455173</v>
      </c>
      <c r="E32" s="825">
        <v>0.1336931446325797</v>
      </c>
      <c r="F32" s="825">
        <v>5.3104186147402969E-2</v>
      </c>
    </row>
    <row r="33" spans="2:6">
      <c r="B33" s="829" t="s">
        <v>768</v>
      </c>
      <c r="C33" s="827">
        <v>195448.24864443159</v>
      </c>
      <c r="D33" s="827">
        <v>26.765483426743465</v>
      </c>
      <c r="E33" s="825">
        <v>0.86630685536742036</v>
      </c>
      <c r="F33" s="825">
        <v>0.94689581385259702</v>
      </c>
    </row>
    <row r="34" spans="2:6">
      <c r="B34" s="828" t="s">
        <v>99</v>
      </c>
      <c r="C34" s="827">
        <v>311334.59262138268</v>
      </c>
      <c r="D34" s="827">
        <v>66.373033584679916</v>
      </c>
      <c r="E34" s="825"/>
      <c r="F34" s="825"/>
    </row>
    <row r="35" spans="2:6">
      <c r="B35" s="829" t="s">
        <v>768</v>
      </c>
      <c r="C35" s="827">
        <v>311334.59262138268</v>
      </c>
      <c r="D35" s="827">
        <v>66.373033584679916</v>
      </c>
      <c r="E35" s="825">
        <v>1</v>
      </c>
      <c r="F35" s="825">
        <v>1</v>
      </c>
    </row>
    <row r="36" spans="2:6">
      <c r="B36" s="828" t="s">
        <v>103</v>
      </c>
      <c r="C36" s="827">
        <v>12665.774516603558</v>
      </c>
      <c r="D36" s="827">
        <v>15.747751916633877</v>
      </c>
      <c r="E36" s="825"/>
      <c r="F36" s="825"/>
    </row>
    <row r="37" spans="2:6">
      <c r="B37" s="829" t="s">
        <v>768</v>
      </c>
      <c r="C37" s="827">
        <v>12665.774516603558</v>
      </c>
      <c r="D37" s="827">
        <v>15.747751916633877</v>
      </c>
      <c r="E37" s="825">
        <v>1</v>
      </c>
      <c r="F37" s="825">
        <v>1</v>
      </c>
    </row>
    <row r="38" spans="2:6">
      <c r="B38" s="828" t="s">
        <v>680</v>
      </c>
      <c r="C38" s="827">
        <v>44216.418577374287</v>
      </c>
      <c r="D38" s="827">
        <v>23.362076140419038</v>
      </c>
      <c r="E38" s="825"/>
      <c r="F38" s="825"/>
    </row>
    <row r="39" spans="2:6">
      <c r="B39" s="829" t="s">
        <v>29</v>
      </c>
      <c r="C39" s="827">
        <v>44216.418577374287</v>
      </c>
      <c r="D39" s="827">
        <v>23.362076140419038</v>
      </c>
      <c r="E39" s="825">
        <v>1</v>
      </c>
      <c r="F39" s="825">
        <v>1</v>
      </c>
    </row>
    <row r="40" spans="2:6">
      <c r="B40" s="828" t="s">
        <v>102</v>
      </c>
      <c r="C40" s="827">
        <v>22611.108799999998</v>
      </c>
      <c r="D40" s="827">
        <v>12.600000000000001</v>
      </c>
      <c r="E40" s="825"/>
      <c r="F40" s="825"/>
    </row>
    <row r="41" spans="2:6">
      <c r="B41" s="829" t="s">
        <v>768</v>
      </c>
      <c r="C41" s="827">
        <v>22611.108799999998</v>
      </c>
      <c r="D41" s="827">
        <v>12.600000000000001</v>
      </c>
      <c r="E41" s="825">
        <v>1</v>
      </c>
      <c r="F41" s="825">
        <v>1</v>
      </c>
    </row>
    <row r="42" spans="2:6">
      <c r="B42" s="828" t="s">
        <v>117</v>
      </c>
      <c r="C42" s="827">
        <v>233500.94446603701</v>
      </c>
      <c r="D42" s="827">
        <v>49.779775188509937</v>
      </c>
      <c r="E42" s="825"/>
      <c r="F42" s="825"/>
    </row>
    <row r="43" spans="2:6">
      <c r="B43" s="829" t="s">
        <v>768</v>
      </c>
      <c r="C43" s="827">
        <v>233500.94446603701</v>
      </c>
      <c r="D43" s="827">
        <v>49.779775188509937</v>
      </c>
      <c r="E43" s="825">
        <v>1</v>
      </c>
      <c r="F43" s="825">
        <v>1</v>
      </c>
    </row>
    <row r="44" spans="2:6">
      <c r="B44" s="828" t="s">
        <v>113</v>
      </c>
      <c r="C44" s="827">
        <v>0</v>
      </c>
      <c r="D44" s="827">
        <v>0</v>
      </c>
      <c r="E44" s="825"/>
      <c r="F44" s="825"/>
    </row>
    <row r="45" spans="2:6">
      <c r="B45" s="829" t="s">
        <v>766</v>
      </c>
      <c r="C45" s="827">
        <v>0</v>
      </c>
      <c r="D45" s="827">
        <v>0</v>
      </c>
      <c r="E45" s="825"/>
      <c r="F45" s="825"/>
    </row>
    <row r="46" spans="2:6">
      <c r="B46" s="828" t="s">
        <v>118</v>
      </c>
      <c r="C46" s="827">
        <v>994636.9145754471</v>
      </c>
      <c r="D46" s="827">
        <v>163.32199841642208</v>
      </c>
      <c r="E46" s="825"/>
      <c r="F46" s="825"/>
    </row>
    <row r="47" spans="2:6">
      <c r="B47" s="829" t="s">
        <v>767</v>
      </c>
      <c r="C47" s="827">
        <v>108259.36867266869</v>
      </c>
      <c r="D47" s="827">
        <v>14.600887155914844</v>
      </c>
      <c r="E47" s="825">
        <v>0.10884310353479927</v>
      </c>
      <c r="F47" s="825">
        <v>8.9399390758659242E-2</v>
      </c>
    </row>
    <row r="48" spans="2:6">
      <c r="B48" s="829" t="s">
        <v>768</v>
      </c>
      <c r="C48" s="827">
        <v>886377.54590277839</v>
      </c>
      <c r="D48" s="827">
        <v>148.72111126050723</v>
      </c>
      <c r="E48" s="825">
        <v>0.89115689646520069</v>
      </c>
      <c r="F48" s="825">
        <v>0.91060060924134079</v>
      </c>
    </row>
    <row r="49" spans="2:6">
      <c r="B49" s="820">
        <v>2016</v>
      </c>
      <c r="C49" s="821">
        <v>11655461.069979949</v>
      </c>
      <c r="D49" s="821">
        <v>1627.8425197931338</v>
      </c>
      <c r="E49" s="822"/>
      <c r="F49" s="822"/>
    </row>
    <row r="50" spans="2:6">
      <c r="B50" s="828" t="s">
        <v>702</v>
      </c>
      <c r="C50" s="827">
        <v>819.72090387322851</v>
      </c>
      <c r="D50" s="827">
        <v>0.12207815613754633</v>
      </c>
      <c r="E50" s="825"/>
      <c r="F50" s="825"/>
    </row>
    <row r="51" spans="2:6">
      <c r="B51" s="829" t="s">
        <v>29</v>
      </c>
      <c r="C51" s="827">
        <v>819.72090387322851</v>
      </c>
      <c r="D51" s="827">
        <v>0.12207815613754633</v>
      </c>
      <c r="E51" s="825"/>
      <c r="F51" s="825"/>
    </row>
    <row r="52" spans="2:6">
      <c r="B52" s="828" t="s">
        <v>117</v>
      </c>
      <c r="C52" s="827">
        <v>13142.640539737338</v>
      </c>
      <c r="D52" s="827">
        <v>1.7149847194239736</v>
      </c>
      <c r="E52" s="825"/>
      <c r="F52" s="825"/>
    </row>
    <row r="53" spans="2:6">
      <c r="B53" s="829" t="s">
        <v>768</v>
      </c>
      <c r="C53" s="827">
        <v>13142.640539737338</v>
      </c>
      <c r="D53" s="827">
        <v>1.7149847194239736</v>
      </c>
      <c r="E53" s="825">
        <v>1</v>
      </c>
      <c r="F53" s="825">
        <v>1</v>
      </c>
    </row>
    <row r="54" spans="2:6">
      <c r="B54" s="828" t="s">
        <v>113</v>
      </c>
      <c r="C54" s="827">
        <v>5654090.5232392345</v>
      </c>
      <c r="D54" s="827">
        <v>366.20199376688828</v>
      </c>
      <c r="E54" s="825"/>
      <c r="F54" s="825"/>
    </row>
    <row r="55" spans="2:6">
      <c r="B55" s="829" t="s">
        <v>766</v>
      </c>
      <c r="C55" s="827">
        <v>5654090.5232392345</v>
      </c>
      <c r="D55" s="827">
        <v>366.20199376688828</v>
      </c>
      <c r="E55" s="825"/>
      <c r="F55" s="825"/>
    </row>
    <row r="56" spans="2:6">
      <c r="B56" s="828" t="s">
        <v>769</v>
      </c>
      <c r="C56" s="827">
        <v>1580253.2000000414</v>
      </c>
      <c r="D56" s="827">
        <v>471.70179999999249</v>
      </c>
      <c r="E56" s="825"/>
      <c r="F56" s="825"/>
    </row>
    <row r="57" spans="2:6">
      <c r="B57" s="829" t="s">
        <v>29</v>
      </c>
      <c r="C57" s="827">
        <v>1577287.4000000414</v>
      </c>
      <c r="D57" s="827">
        <v>470.80359999999251</v>
      </c>
      <c r="E57" s="825">
        <v>0.99812321215359667</v>
      </c>
      <c r="F57" s="825">
        <v>0.99809583088298581</v>
      </c>
    </row>
    <row r="58" spans="2:6">
      <c r="B58" s="829" t="s">
        <v>767</v>
      </c>
      <c r="C58" s="827">
        <v>2965.7999999999997</v>
      </c>
      <c r="D58" s="827">
        <v>0.8982</v>
      </c>
      <c r="E58" s="825">
        <v>1.8767878464032992E-3</v>
      </c>
      <c r="F58" s="825">
        <v>1.9041691170142117E-3</v>
      </c>
    </row>
    <row r="59" spans="2:6">
      <c r="B59" s="828" t="s">
        <v>120</v>
      </c>
      <c r="C59" s="827">
        <v>24691.911428926254</v>
      </c>
      <c r="D59" s="827">
        <v>13.738387094391738</v>
      </c>
      <c r="E59" s="825"/>
      <c r="F59" s="825"/>
    </row>
    <row r="60" spans="2:6">
      <c r="B60" s="829" t="s">
        <v>767</v>
      </c>
      <c r="C60" s="827">
        <v>0</v>
      </c>
      <c r="D60" s="827">
        <v>0</v>
      </c>
      <c r="E60" s="825"/>
      <c r="F60" s="825"/>
    </row>
    <row r="61" spans="2:6">
      <c r="B61" s="829" t="s">
        <v>768</v>
      </c>
      <c r="C61" s="827">
        <v>24691.911428926254</v>
      </c>
      <c r="D61" s="827">
        <v>13.738387094391738</v>
      </c>
      <c r="E61" s="825">
        <v>1</v>
      </c>
      <c r="F61" s="825">
        <v>1</v>
      </c>
    </row>
    <row r="62" spans="2:6">
      <c r="B62" s="828" t="s">
        <v>118</v>
      </c>
      <c r="C62" s="827">
        <v>4382289.3872844977</v>
      </c>
      <c r="D62" s="827">
        <v>774.35027605629989</v>
      </c>
      <c r="E62" s="825"/>
      <c r="F62" s="825"/>
    </row>
    <row r="63" spans="2:6">
      <c r="B63" s="826" t="s">
        <v>29</v>
      </c>
      <c r="C63" s="824">
        <v>19396.670238142586</v>
      </c>
      <c r="D63" s="824">
        <v>5.7249639150700542</v>
      </c>
      <c r="E63" s="825">
        <v>4.4261500152005719E-3</v>
      </c>
      <c r="F63" s="825">
        <v>7.3932483684603411E-3</v>
      </c>
    </row>
    <row r="64" spans="2:6">
      <c r="B64" s="826" t="s">
        <v>767</v>
      </c>
      <c r="C64" s="824">
        <v>1254393.6333197751</v>
      </c>
      <c r="D64" s="824">
        <v>182.03268214746515</v>
      </c>
      <c r="E64" s="825">
        <v>0.28624162451696622</v>
      </c>
      <c r="F64" s="825">
        <v>0.23507795861395198</v>
      </c>
    </row>
    <row r="65" spans="2:7">
      <c r="B65" s="826" t="s">
        <v>768</v>
      </c>
      <c r="C65" s="824">
        <v>3108499.0837265798</v>
      </c>
      <c r="D65" s="824">
        <v>586.59262999376472</v>
      </c>
      <c r="E65" s="825">
        <v>0.70933222546783314</v>
      </c>
      <c r="F65" s="825">
        <v>0.75752879301758769</v>
      </c>
    </row>
    <row r="66" spans="2:7">
      <c r="B66" s="823" t="s">
        <v>770</v>
      </c>
      <c r="C66" s="824">
        <v>173.686583638543</v>
      </c>
      <c r="D66" s="824">
        <v>1.2999999999999999E-2</v>
      </c>
      <c r="E66" s="825"/>
      <c r="F66" s="825"/>
    </row>
    <row r="67" spans="2:7">
      <c r="B67" s="826" t="s">
        <v>29</v>
      </c>
      <c r="C67" s="824">
        <v>173.686583638543</v>
      </c>
      <c r="D67" s="824">
        <v>1.2999999999999999E-2</v>
      </c>
      <c r="E67" s="825">
        <v>1</v>
      </c>
      <c r="F67" s="825">
        <v>1</v>
      </c>
    </row>
    <row r="68" spans="2:7">
      <c r="B68" s="830" t="s">
        <v>771</v>
      </c>
      <c r="C68" s="824">
        <v>13641559.837040769</v>
      </c>
      <c r="D68" s="824">
        <v>1996.343602902331</v>
      </c>
      <c r="E68" s="825"/>
      <c r="F68" s="825"/>
    </row>
    <row r="70" spans="2:7" ht="18.75">
      <c r="B70" s="887" t="s">
        <v>772</v>
      </c>
      <c r="C70" s="887"/>
      <c r="D70" s="887"/>
      <c r="E70" s="887"/>
      <c r="F70" s="887"/>
      <c r="G70" s="831"/>
    </row>
    <row r="71" spans="2:7">
      <c r="B71" s="888" t="s">
        <v>773</v>
      </c>
      <c r="C71" s="888"/>
      <c r="D71" s="888"/>
      <c r="E71" s="888"/>
      <c r="F71" s="888"/>
      <c r="G71" s="831"/>
    </row>
    <row r="72" spans="2:7">
      <c r="B72"/>
      <c r="C72" s="816"/>
      <c r="D72" s="816"/>
      <c r="E72" s="817"/>
      <c r="F72" s="817"/>
      <c r="G72" s="831"/>
    </row>
    <row r="73" spans="2:7" ht="30">
      <c r="B73" s="832" t="s">
        <v>761</v>
      </c>
      <c r="C73" s="833" t="s">
        <v>762</v>
      </c>
      <c r="D73" s="818" t="s">
        <v>763</v>
      </c>
      <c r="E73" s="819" t="s">
        <v>764</v>
      </c>
      <c r="F73" s="819" t="s">
        <v>27</v>
      </c>
      <c r="G73" s="831"/>
    </row>
    <row r="74" spans="2:7">
      <c r="B74" s="820">
        <v>2016</v>
      </c>
      <c r="C74" s="821">
        <v>7834629.0482917493</v>
      </c>
      <c r="D74" s="821">
        <v>1308.8498942758649</v>
      </c>
      <c r="E74" s="822"/>
      <c r="F74" s="822"/>
      <c r="G74" s="831"/>
    </row>
    <row r="75" spans="2:7">
      <c r="B75" s="823" t="s">
        <v>117</v>
      </c>
      <c r="C75" s="824">
        <v>13142.640539737338</v>
      </c>
      <c r="D75" s="824">
        <v>1.7149847194239736</v>
      </c>
      <c r="E75" s="825"/>
      <c r="F75" s="825"/>
      <c r="G75" s="831"/>
    </row>
    <row r="76" spans="2:7">
      <c r="B76" s="826" t="s">
        <v>768</v>
      </c>
      <c r="C76" s="824">
        <v>13142.640539737338</v>
      </c>
      <c r="D76" s="824">
        <v>1.7149847194239736</v>
      </c>
      <c r="E76" s="825">
        <v>1</v>
      </c>
      <c r="F76" s="825">
        <v>1</v>
      </c>
      <c r="G76" s="831"/>
    </row>
    <row r="77" spans="2:7">
      <c r="B77" s="823" t="s">
        <v>113</v>
      </c>
      <c r="C77" s="824">
        <v>514682.26744844008</v>
      </c>
      <c r="D77" s="824">
        <v>32.617958142011652</v>
      </c>
      <c r="E77" s="825"/>
      <c r="F77" s="825"/>
      <c r="G77" s="831"/>
    </row>
    <row r="78" spans="2:7">
      <c r="B78" s="826" t="s">
        <v>766</v>
      </c>
      <c r="C78" s="824">
        <v>514682.26744844008</v>
      </c>
      <c r="D78" s="824">
        <v>32.617958142011652</v>
      </c>
      <c r="E78" s="825"/>
      <c r="F78" s="825"/>
      <c r="G78" s="831" t="s">
        <v>774</v>
      </c>
    </row>
    <row r="79" spans="2:7">
      <c r="B79" s="823" t="s">
        <v>124</v>
      </c>
      <c r="C79" s="824">
        <v>12650.298569999999</v>
      </c>
      <c r="D79" s="824">
        <v>0</v>
      </c>
      <c r="E79" s="825"/>
      <c r="F79" s="825"/>
      <c r="G79" s="831"/>
    </row>
    <row r="80" spans="2:7">
      <c r="B80" s="826" t="s">
        <v>768</v>
      </c>
      <c r="C80" s="824">
        <v>12650.298569999999</v>
      </c>
      <c r="D80" s="824">
        <v>0</v>
      </c>
      <c r="E80" s="825">
        <v>1</v>
      </c>
      <c r="F80" s="825"/>
      <c r="G80" s="831"/>
    </row>
    <row r="81" spans="2:7">
      <c r="B81" s="823" t="s">
        <v>769</v>
      </c>
      <c r="C81" s="824">
        <v>9726.6000000000022</v>
      </c>
      <c r="D81" s="824">
        <v>2.8600000000000003</v>
      </c>
      <c r="E81" s="825"/>
      <c r="F81" s="825"/>
      <c r="G81" s="831"/>
    </row>
    <row r="82" spans="2:7">
      <c r="B82" s="826" t="s">
        <v>766</v>
      </c>
      <c r="C82" s="824">
        <v>9726.6000000000022</v>
      </c>
      <c r="D82" s="824">
        <v>2.8600000000000003</v>
      </c>
      <c r="E82" s="825"/>
      <c r="F82" s="825"/>
      <c r="G82" s="831" t="s">
        <v>775</v>
      </c>
    </row>
    <row r="83" spans="2:7">
      <c r="B83" s="823" t="s">
        <v>120</v>
      </c>
      <c r="C83" s="824">
        <v>247814.33315489939</v>
      </c>
      <c r="D83" s="824">
        <v>61.497464478101321</v>
      </c>
      <c r="E83" s="825"/>
      <c r="F83" s="825"/>
      <c r="G83" s="831"/>
    </row>
    <row r="84" spans="2:7">
      <c r="B84" s="826" t="s">
        <v>767</v>
      </c>
      <c r="C84" s="824">
        <v>247814.33315489939</v>
      </c>
      <c r="D84" s="824">
        <v>61.497464478101321</v>
      </c>
      <c r="E84" s="825">
        <v>1</v>
      </c>
      <c r="F84" s="825">
        <v>1</v>
      </c>
      <c r="G84" s="831"/>
    </row>
    <row r="85" spans="2:7">
      <c r="B85" s="823" t="s">
        <v>122</v>
      </c>
      <c r="C85" s="824">
        <v>2903805.0710698362</v>
      </c>
      <c r="D85" s="824">
        <v>384.40060574457613</v>
      </c>
      <c r="E85" s="825"/>
      <c r="F85" s="825"/>
      <c r="G85" s="831"/>
    </row>
    <row r="86" spans="2:7">
      <c r="B86" s="826" t="s">
        <v>768</v>
      </c>
      <c r="C86" s="824">
        <v>2903805.0710698362</v>
      </c>
      <c r="D86" s="824">
        <v>384.40060574457613</v>
      </c>
      <c r="E86" s="825">
        <v>1</v>
      </c>
      <c r="F86" s="825">
        <v>1</v>
      </c>
      <c r="G86" s="831"/>
    </row>
    <row r="87" spans="2:7">
      <c r="B87" s="823" t="s">
        <v>118</v>
      </c>
      <c r="C87" s="824">
        <v>4132807.8375088358</v>
      </c>
      <c r="D87" s="824">
        <v>825.75888119175193</v>
      </c>
      <c r="E87" s="825"/>
      <c r="F87" s="825"/>
      <c r="G87" s="831"/>
    </row>
    <row r="88" spans="2:7">
      <c r="B88" s="826" t="s">
        <v>766</v>
      </c>
      <c r="C88" s="824">
        <v>84246.883458774479</v>
      </c>
      <c r="D88" s="824">
        <v>18.836647476450672</v>
      </c>
      <c r="E88" s="825"/>
      <c r="F88" s="825"/>
      <c r="G88" s="831" t="s">
        <v>776</v>
      </c>
    </row>
    <row r="89" spans="2:7">
      <c r="B89" s="826" t="s">
        <v>768</v>
      </c>
      <c r="C89" s="824">
        <v>3491338.7016511373</v>
      </c>
      <c r="D89" s="824">
        <v>766.32212302107928</v>
      </c>
      <c r="E89" s="825">
        <v>0.86517102311371796</v>
      </c>
      <c r="F89" s="825">
        <v>0.95083297119901755</v>
      </c>
      <c r="G89" s="831"/>
    </row>
    <row r="90" spans="2:7">
      <c r="B90" s="826" t="s">
        <v>767</v>
      </c>
      <c r="C90" s="824">
        <v>557222.2523989242</v>
      </c>
      <c r="D90" s="824">
        <v>40.600110694221961</v>
      </c>
      <c r="E90" s="825">
        <v>0.13482897688628206</v>
      </c>
      <c r="F90" s="825">
        <v>4.9167028800982511E-2</v>
      </c>
      <c r="G90" s="831"/>
    </row>
    <row r="91" spans="2:7">
      <c r="B91" s="820">
        <v>2017</v>
      </c>
      <c r="C91" s="821">
        <v>31469565.986627407</v>
      </c>
      <c r="D91" s="821">
        <v>3185.9541969536717</v>
      </c>
      <c r="E91" s="822"/>
      <c r="F91" s="822"/>
      <c r="G91" s="831"/>
    </row>
    <row r="92" spans="2:7">
      <c r="B92" s="823" t="s">
        <v>777</v>
      </c>
      <c r="C92" s="824">
        <v>1066500.7154955692</v>
      </c>
      <c r="D92" s="824">
        <v>204.02158687430239</v>
      </c>
      <c r="E92" s="825"/>
      <c r="F92" s="825"/>
      <c r="G92" s="831"/>
    </row>
    <row r="93" spans="2:7">
      <c r="B93" s="826" t="s">
        <v>766</v>
      </c>
      <c r="C93" s="824">
        <v>1066500.7154955692</v>
      </c>
      <c r="D93" s="824">
        <v>204.02158687430239</v>
      </c>
      <c r="E93" s="825"/>
      <c r="F93" s="825"/>
      <c r="G93" s="831" t="s">
        <v>774</v>
      </c>
    </row>
    <row r="94" spans="2:7">
      <c r="B94" s="823" t="s">
        <v>117</v>
      </c>
      <c r="C94" s="824">
        <v>326668.34834277339</v>
      </c>
      <c r="D94" s="824">
        <v>14.510278325463272</v>
      </c>
      <c r="E94" s="825"/>
      <c r="F94" s="825"/>
      <c r="G94" s="831"/>
    </row>
    <row r="95" spans="2:7">
      <c r="B95" s="826" t="s">
        <v>768</v>
      </c>
      <c r="C95" s="824">
        <v>326668.34834277339</v>
      </c>
      <c r="D95" s="824">
        <v>14.510278325463272</v>
      </c>
      <c r="E95" s="825">
        <v>1</v>
      </c>
      <c r="F95" s="825">
        <v>1</v>
      </c>
      <c r="G95" s="831"/>
    </row>
    <row r="96" spans="2:7">
      <c r="B96" s="823" t="s">
        <v>113</v>
      </c>
      <c r="C96" s="824">
        <v>11745898.7247796</v>
      </c>
      <c r="D96" s="824">
        <v>801.92343251778505</v>
      </c>
      <c r="E96" s="825"/>
      <c r="F96" s="825"/>
      <c r="G96" s="831" t="s">
        <v>774</v>
      </c>
    </row>
    <row r="97" spans="2:7">
      <c r="B97" s="826" t="s">
        <v>766</v>
      </c>
      <c r="C97" s="824">
        <v>11745898.7247796</v>
      </c>
      <c r="D97" s="824">
        <v>801.92343251778505</v>
      </c>
      <c r="E97" s="825"/>
      <c r="F97" s="825"/>
      <c r="G97" s="831"/>
    </row>
    <row r="98" spans="2:7">
      <c r="B98" s="823" t="s">
        <v>124</v>
      </c>
      <c r="C98" s="824">
        <v>10589.82847231851</v>
      </c>
      <c r="D98" s="824">
        <v>15.088104831206721</v>
      </c>
      <c r="E98" s="825"/>
      <c r="F98" s="825"/>
      <c r="G98" s="831"/>
    </row>
    <row r="99" spans="2:7">
      <c r="B99" s="826" t="s">
        <v>768</v>
      </c>
      <c r="C99" s="824">
        <v>10589.82847231851</v>
      </c>
      <c r="D99" s="824">
        <v>15.088104831206721</v>
      </c>
      <c r="E99" s="825">
        <v>1</v>
      </c>
      <c r="F99" s="825">
        <v>1</v>
      </c>
      <c r="G99" s="831"/>
    </row>
    <row r="100" spans="2:7">
      <c r="B100" s="823" t="s">
        <v>769</v>
      </c>
      <c r="C100" s="824">
        <v>1231687.2729999861</v>
      </c>
      <c r="D100" s="824">
        <v>360.07150000000001</v>
      </c>
      <c r="E100" s="825"/>
      <c r="F100" s="825"/>
      <c r="G100" s="831"/>
    </row>
    <row r="101" spans="2:7">
      <c r="B101" s="826" t="s">
        <v>766</v>
      </c>
      <c r="C101" s="824">
        <v>1226244.422999986</v>
      </c>
      <c r="D101" s="824">
        <v>358.48950000000002</v>
      </c>
      <c r="E101" s="825">
        <v>0.99558098056275024</v>
      </c>
      <c r="F101" s="825">
        <v>0.99560642816773892</v>
      </c>
      <c r="G101" s="831" t="s">
        <v>778</v>
      </c>
    </row>
    <row r="102" spans="2:7">
      <c r="B102" s="826" t="s">
        <v>768</v>
      </c>
      <c r="C102" s="824">
        <v>1109.99</v>
      </c>
      <c r="D102" s="824">
        <v>0.33739999999999998</v>
      </c>
      <c r="E102" s="825">
        <v>9.0119466550663344E-4</v>
      </c>
      <c r="F102" s="825">
        <v>9.3703611643798515E-4</v>
      </c>
      <c r="G102" s="831"/>
    </row>
    <row r="103" spans="2:7">
      <c r="B103" s="826" t="s">
        <v>767</v>
      </c>
      <c r="C103" s="824">
        <v>4332.8600000000006</v>
      </c>
      <c r="D103" s="824">
        <v>1.2445999999999999</v>
      </c>
      <c r="E103" s="825">
        <v>3.5178247717430541E-3</v>
      </c>
      <c r="F103" s="825">
        <v>3.4717892713733594E-3</v>
      </c>
      <c r="G103" s="831"/>
    </row>
    <row r="104" spans="2:7">
      <c r="B104" s="823" t="s">
        <v>120</v>
      </c>
      <c r="C104" s="824">
        <v>192455.36537321363</v>
      </c>
      <c r="D104" s="824">
        <v>52.0172939631981</v>
      </c>
      <c r="E104" s="825"/>
      <c r="F104" s="825"/>
      <c r="G104" s="831"/>
    </row>
    <row r="105" spans="2:7">
      <c r="B105" s="826" t="s">
        <v>768</v>
      </c>
      <c r="C105" s="824">
        <v>170392.74781042364</v>
      </c>
      <c r="D105" s="824">
        <v>30.502179446144709</v>
      </c>
      <c r="E105" s="825">
        <v>0.88536241886524869</v>
      </c>
      <c r="F105" s="825">
        <v>0.58638535614184017</v>
      </c>
      <c r="G105" s="831"/>
    </row>
    <row r="106" spans="2:7">
      <c r="B106" s="826" t="s">
        <v>767</v>
      </c>
      <c r="C106" s="824">
        <v>22062.61756278999</v>
      </c>
      <c r="D106" s="824">
        <v>21.515114517053394</v>
      </c>
      <c r="E106" s="825">
        <v>0.11463758113475134</v>
      </c>
      <c r="F106" s="825">
        <v>0.41361464385815994</v>
      </c>
      <c r="G106" s="831"/>
    </row>
    <row r="107" spans="2:7">
      <c r="B107" s="823" t="s">
        <v>118</v>
      </c>
      <c r="C107" s="824">
        <v>10695648.948750284</v>
      </c>
      <c r="D107" s="824">
        <v>1279.910698351875</v>
      </c>
      <c r="E107" s="825"/>
      <c r="F107" s="825"/>
      <c r="G107" s="831"/>
    </row>
    <row r="108" spans="2:7">
      <c r="B108" s="826" t="s">
        <v>768</v>
      </c>
      <c r="C108" s="824">
        <v>5105060.5527816461</v>
      </c>
      <c r="D108" s="824">
        <v>980.03176719976466</v>
      </c>
      <c r="E108" s="825">
        <v>0.47730255333203875</v>
      </c>
      <c r="F108" s="825">
        <v>0.76570323887575853</v>
      </c>
      <c r="G108" s="831"/>
    </row>
    <row r="109" spans="2:7">
      <c r="B109" s="826" t="s">
        <v>767</v>
      </c>
      <c r="C109" s="824">
        <v>1207904.5195536884</v>
      </c>
      <c r="D109" s="824">
        <v>299.87893115211045</v>
      </c>
      <c r="E109" s="825">
        <v>0.11293419645142935</v>
      </c>
      <c r="F109" s="825">
        <v>0.23429676112424155</v>
      </c>
      <c r="G109" s="831"/>
    </row>
    <row r="110" spans="2:7">
      <c r="B110" s="826" t="s">
        <v>759</v>
      </c>
      <c r="C110" s="824">
        <v>4382683.8764149491</v>
      </c>
      <c r="D110" s="824">
        <v>0</v>
      </c>
      <c r="E110" s="825">
        <v>0.40976325021653193</v>
      </c>
      <c r="F110" s="825"/>
      <c r="G110" s="831"/>
    </row>
    <row r="111" spans="2:7">
      <c r="B111" s="823" t="s">
        <v>119</v>
      </c>
      <c r="C111" s="824">
        <v>76493.308923915509</v>
      </c>
      <c r="D111" s="824">
        <v>17.111908049307669</v>
      </c>
      <c r="E111" s="825"/>
      <c r="F111" s="825"/>
      <c r="G111" s="831"/>
    </row>
    <row r="112" spans="2:7">
      <c r="B112" s="826" t="s">
        <v>768</v>
      </c>
      <c r="C112" s="824">
        <v>26342.482241860002</v>
      </c>
      <c r="D112" s="824">
        <v>5.7982291532971431</v>
      </c>
      <c r="E112" s="825">
        <v>0.34437629398489866</v>
      </c>
      <c r="F112" s="825">
        <v>0.33884176659842058</v>
      </c>
      <c r="G112" s="831"/>
    </row>
    <row r="113" spans="2:7">
      <c r="B113" s="826" t="s">
        <v>767</v>
      </c>
      <c r="C113" s="824">
        <v>50150.826682055507</v>
      </c>
      <c r="D113" s="824">
        <v>11.313678896010526</v>
      </c>
      <c r="E113" s="825">
        <v>0.65562370601510134</v>
      </c>
      <c r="F113" s="825">
        <v>0.66115823340157942</v>
      </c>
      <c r="G113" s="831"/>
    </row>
    <row r="114" spans="2:7">
      <c r="B114" s="823" t="s">
        <v>704</v>
      </c>
      <c r="C114" s="824">
        <v>187706.14999999997</v>
      </c>
      <c r="D114" s="824">
        <v>32.931281779057379</v>
      </c>
      <c r="E114" s="825"/>
      <c r="F114" s="825"/>
      <c r="G114" s="831" t="s">
        <v>774</v>
      </c>
    </row>
    <row r="115" spans="2:7">
      <c r="B115" s="826" t="s">
        <v>766</v>
      </c>
      <c r="C115" s="824">
        <v>187706.14999999997</v>
      </c>
      <c r="D115" s="824">
        <v>32.931281779057379</v>
      </c>
      <c r="E115" s="825"/>
      <c r="F115" s="825"/>
      <c r="G115" s="831"/>
    </row>
    <row r="116" spans="2:7">
      <c r="B116" s="823" t="s">
        <v>116</v>
      </c>
      <c r="C116" s="824">
        <v>5609.6671168000003</v>
      </c>
      <c r="D116" s="824">
        <v>1.6595453</v>
      </c>
      <c r="E116" s="825"/>
      <c r="F116" s="825"/>
      <c r="G116" s="831" t="s">
        <v>774</v>
      </c>
    </row>
    <row r="117" spans="2:7">
      <c r="B117" s="826" t="s">
        <v>766</v>
      </c>
      <c r="C117" s="824">
        <v>5609.6671168000003</v>
      </c>
      <c r="D117" s="824">
        <v>1.6595453</v>
      </c>
      <c r="E117" s="825"/>
      <c r="F117" s="825"/>
      <c r="G117" s="831"/>
    </row>
    <row r="118" spans="2:7">
      <c r="B118" s="823" t="s">
        <v>779</v>
      </c>
      <c r="C118" s="824">
        <v>5930307.6563729541</v>
      </c>
      <c r="D118" s="824">
        <v>406.7085669614757</v>
      </c>
      <c r="E118" s="825"/>
      <c r="F118" s="825"/>
      <c r="G118" s="831" t="s">
        <v>774</v>
      </c>
    </row>
    <row r="119" spans="2:7">
      <c r="B119" s="826" t="s">
        <v>766</v>
      </c>
      <c r="C119" s="824">
        <v>5930307.6563729541</v>
      </c>
      <c r="D119" s="824">
        <v>406.7085669614757</v>
      </c>
      <c r="E119" s="825"/>
      <c r="F119" s="825"/>
      <c r="G119" s="831"/>
    </row>
    <row r="120" spans="2:7">
      <c r="B120" s="830" t="s">
        <v>780</v>
      </c>
      <c r="C120" s="824"/>
      <c r="D120" s="824"/>
      <c r="E120" s="825"/>
      <c r="F120" s="825"/>
      <c r="G120" s="831"/>
    </row>
    <row r="121" spans="2:7">
      <c r="B121" s="823" t="s">
        <v>780</v>
      </c>
      <c r="C121" s="824"/>
      <c r="D121" s="824"/>
      <c r="E121" s="825"/>
      <c r="F121" s="825"/>
      <c r="G121" s="831"/>
    </row>
    <row r="122" spans="2:7">
      <c r="B122" s="826" t="s">
        <v>780</v>
      </c>
      <c r="C122" s="824"/>
      <c r="D122" s="824"/>
      <c r="E122" s="825"/>
      <c r="F122" s="825"/>
      <c r="G122" s="831"/>
    </row>
    <row r="123" spans="2:7">
      <c r="B123" s="830" t="s">
        <v>771</v>
      </c>
      <c r="C123" s="824">
        <v>39304195.034919158</v>
      </c>
      <c r="D123" s="824">
        <v>4494.8040912295355</v>
      </c>
      <c r="E123" s="825"/>
      <c r="F123" s="825"/>
      <c r="G123" s="831"/>
    </row>
  </sheetData>
  <mergeCells count="5">
    <mergeCell ref="B16:X16"/>
    <mergeCell ref="B22:F22"/>
    <mergeCell ref="B23:F23"/>
    <mergeCell ref="B70:F70"/>
    <mergeCell ref="B71:F71"/>
  </mergeCell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24</vt:i4>
      </vt:variant>
    </vt:vector>
  </HeadingPairs>
  <TitlesOfParts>
    <vt:vector size="40" baseType="lpstr">
      <vt:lpstr>Contents</vt:lpstr>
      <vt:lpstr>Instructions</vt:lpstr>
      <vt:lpstr>LRAMVA Checklist Schematic</vt:lpstr>
      <vt:lpstr>DropDownList</vt:lpstr>
      <vt:lpstr>1-a.  Summary of Changes</vt:lpstr>
      <vt:lpstr>1.  LRAMVA Summary</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kWh Check vs IESO</vt:lpstr>
      <vt:lpstr>kW Check vs IESO</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'5.  2015-2020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Sally Blackwell</cp:lastModifiedBy>
  <cp:lastPrinted>2018-08-09T19:30:53Z</cp:lastPrinted>
  <dcterms:created xsi:type="dcterms:W3CDTF">2012-03-05T18:56:04Z</dcterms:created>
  <dcterms:modified xsi:type="dcterms:W3CDTF">2019-02-15T20:26:37Z</dcterms:modified>
</cp:coreProperties>
</file>