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codeName="ThisWorkbook" defaultThemeVersion="124226"/>
  <mc:AlternateContent xmlns:mc="http://schemas.openxmlformats.org/markup-compatibility/2006">
    <mc:Choice Requires="x15">
      <x15ac:absPath xmlns:x15ac="http://schemas.microsoft.com/office/spreadsheetml/2010/11/ac" url="S:\Corporate Planning\2019 IRM Rate Application\Board Staff Questions\"/>
    </mc:Choice>
  </mc:AlternateContent>
  <bookViews>
    <workbookView xWindow="-35340" yWindow="1215" windowWidth="26325" windowHeight="19905" tabRatio="855" firstSheet="1"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IESO programs" sheetId="103" r:id="rId15"/>
  </sheets>
  <externalReferences>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DistRates">[1]Rates!$A$40:$L$51</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LRAM'!$A$1:$AM$534</definedName>
    <definedName name="_xlnm.Print_Area" localSheetId="10">'5.  2015-2020 LRAM'!$A:$BJ</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LRAM'!$B$401</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'[2]LDC Targets'!$A$3:$D$83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0" i="44" l="1"/>
  <c r="I77" i="44" s="1"/>
  <c r="I78" i="44"/>
  <c r="I76" i="44"/>
  <c r="I74" i="44"/>
  <c r="I72" i="44"/>
  <c r="H79" i="44"/>
  <c r="H78" i="44"/>
  <c r="H77" i="44"/>
  <c r="H76" i="44"/>
  <c r="H75" i="44"/>
  <c r="H74" i="44"/>
  <c r="H73" i="44"/>
  <c r="H72" i="44"/>
  <c r="H71" i="44"/>
  <c r="I71" i="44" l="1"/>
  <c r="I79" i="44"/>
  <c r="I73" i="44"/>
  <c r="K35" i="85" l="1"/>
  <c r="M39" i="85"/>
  <c r="K39" i="85"/>
  <c r="M38" i="85"/>
  <c r="K38" i="85"/>
  <c r="M37" i="85"/>
  <c r="K37" i="85"/>
  <c r="M36" i="85"/>
  <c r="K36" i="85"/>
  <c r="M35" i="85"/>
  <c r="M34" i="85"/>
  <c r="K34" i="85"/>
  <c r="M33" i="85"/>
  <c r="K33" i="85"/>
  <c r="M32" i="85"/>
  <c r="K32" i="85"/>
  <c r="L32" i="85" s="1"/>
  <c r="L33" i="85" l="1"/>
  <c r="L34" i="85" s="1"/>
  <c r="L35" i="85"/>
  <c r="L36" i="85" s="1"/>
  <c r="L37" i="85" s="1"/>
  <c r="L38" i="85" s="1"/>
  <c r="L39" i="85" s="1"/>
  <c r="N39" i="85" s="1"/>
  <c r="N44" i="85" s="1"/>
  <c r="N32" i="85"/>
  <c r="N34" i="85"/>
  <c r="N33" i="85"/>
  <c r="N35" i="85" l="1"/>
  <c r="N42" i="85" s="1"/>
  <c r="N37" i="85"/>
  <c r="N43" i="85" s="1"/>
  <c r="N38" i="85"/>
  <c r="N36" i="85"/>
  <c r="D59" i="85" l="1"/>
  <c r="D57" i="85"/>
  <c r="D56" i="85"/>
  <c r="D55" i="85"/>
  <c r="D54" i="85"/>
  <c r="E54" i="85" s="1"/>
  <c r="G54" i="85" l="1"/>
  <c r="E55" i="85"/>
  <c r="Y419" i="79"/>
  <c r="Y236" i="79"/>
  <c r="Y233" i="79"/>
  <c r="Y116" i="79"/>
  <c r="N329" i="46"/>
  <c r="N326" i="46"/>
  <c r="N323" i="46"/>
  <c r="N216" i="46"/>
  <c r="N194" i="46"/>
  <c r="N200" i="46"/>
  <c r="E56" i="85" l="1"/>
  <c r="G55" i="85"/>
  <c r="N339" i="46"/>
  <c r="Y304" i="46"/>
  <c r="E57" i="85" l="1"/>
  <c r="G56" i="85"/>
  <c r="AV55" i="79"/>
  <c r="AW55" i="79"/>
  <c r="AX55" i="79"/>
  <c r="AY55" i="79"/>
  <c r="AZ55" i="79"/>
  <c r="BA55" i="79"/>
  <c r="BB55" i="79"/>
  <c r="BC55" i="79"/>
  <c r="BD55" i="79"/>
  <c r="BE55" i="79"/>
  <c r="BF55" i="79"/>
  <c r="BG55" i="79"/>
  <c r="BH55" i="79"/>
  <c r="AU55" i="79"/>
  <c r="G57" i="85" l="1"/>
  <c r="G58" i="85" s="1"/>
  <c r="BE564" i="79" s="1"/>
  <c r="E59" i="85"/>
  <c r="G59" i="85" s="1"/>
  <c r="G60" i="85" s="1"/>
  <c r="G61" i="85" l="1"/>
  <c r="G62" i="85" s="1"/>
  <c r="G63" i="85" s="1"/>
  <c r="BE579" i="79"/>
  <c r="AL437" i="46"/>
  <c r="AK437" i="46"/>
  <c r="AJ437" i="46"/>
  <c r="AI437" i="46"/>
  <c r="AH437" i="46"/>
  <c r="AG437" i="46"/>
  <c r="AF437" i="46"/>
  <c r="AE437" i="46"/>
  <c r="AD437" i="46"/>
  <c r="AC437" i="46"/>
  <c r="AB437" i="46"/>
  <c r="AA437" i="46"/>
  <c r="Z437" i="46"/>
  <c r="Y437" i="46"/>
  <c r="F39" i="85"/>
  <c r="F38" i="85"/>
  <c r="F37" i="85"/>
  <c r="F36" i="85"/>
  <c r="F35" i="85"/>
  <c r="F34" i="85"/>
  <c r="F33" i="85"/>
  <c r="F32" i="85"/>
  <c r="D39" i="85"/>
  <c r="D38" i="85"/>
  <c r="D37" i="85"/>
  <c r="D36" i="85"/>
  <c r="D35" i="85"/>
  <c r="D34" i="85"/>
  <c r="D33" i="85"/>
  <c r="D32" i="85"/>
  <c r="E32" i="85" s="1"/>
  <c r="E33" i="85" l="1"/>
  <c r="E34" i="85" s="1"/>
  <c r="E35" i="85" s="1"/>
  <c r="E36" i="85" s="1"/>
  <c r="E37" i="85" s="1"/>
  <c r="E38" i="85" s="1"/>
  <c r="E39" i="85" s="1"/>
  <c r="G33" i="85" l="1"/>
  <c r="G32" i="85"/>
  <c r="G34" i="85" l="1"/>
  <c r="G35" i="85"/>
  <c r="G39" i="85" l="1"/>
  <c r="G41" i="85" s="1"/>
  <c r="P41" i="85" s="1"/>
  <c r="AI527" i="46" s="1"/>
  <c r="G37" i="85"/>
  <c r="G36" i="85"/>
  <c r="G38" i="85"/>
  <c r="G40" i="85" l="1"/>
  <c r="P40" i="85" s="1"/>
  <c r="AI514" i="46" s="1"/>
  <c r="G44" i="85"/>
  <c r="P44" i="85" s="1"/>
  <c r="AI530" i="46" s="1"/>
  <c r="G43" i="85"/>
  <c r="P43" i="85" s="1"/>
  <c r="AI529" i="46" s="1"/>
  <c r="G42" i="85"/>
  <c r="P42" i="85" s="1"/>
  <c r="AI528" i="46" s="1"/>
  <c r="E80" i="44" l="1"/>
  <c r="D80" i="44"/>
  <c r="E60" i="44"/>
  <c r="D60" i="44"/>
  <c r="F59" i="44"/>
  <c r="B95" i="45"/>
  <c r="B88" i="45"/>
  <c r="B81" i="45"/>
  <c r="B74" i="45"/>
  <c r="B67" i="45"/>
  <c r="B60" i="45"/>
  <c r="B53" i="45"/>
  <c r="B46" i="45"/>
  <c r="B39" i="45"/>
  <c r="B32" i="45"/>
  <c r="F60" i="44" l="1"/>
  <c r="G76" i="44" s="1"/>
  <c r="C60" i="44"/>
  <c r="F74" i="44"/>
  <c r="B18" i="45"/>
  <c r="B25" i="45"/>
  <c r="B102" i="45"/>
  <c r="F72" i="44" l="1"/>
  <c r="F75" i="44"/>
  <c r="F73" i="44"/>
  <c r="E30" i="44" s="1"/>
  <c r="G74" i="44"/>
  <c r="G75" i="44"/>
  <c r="I75" i="44" s="1"/>
  <c r="I80" i="44" s="1"/>
  <c r="F71" i="44"/>
  <c r="D30" i="44" s="1"/>
  <c r="G72" i="44"/>
  <c r="F76" i="44"/>
  <c r="G73" i="44"/>
  <c r="G71" i="44"/>
  <c r="AW423" i="79"/>
  <c r="AX423" i="79"/>
  <c r="AY423" i="79"/>
  <c r="AZ423" i="79"/>
  <c r="BA423" i="79"/>
  <c r="BB423" i="79"/>
  <c r="BC423" i="79"/>
  <c r="BD423" i="79"/>
  <c r="BE423" i="79"/>
  <c r="BF423" i="79"/>
  <c r="BG423" i="79"/>
  <c r="BH423" i="79"/>
  <c r="AV423" i="79"/>
  <c r="E25" i="85"/>
  <c r="C25" i="85"/>
  <c r="E24" i="85"/>
  <c r="E23" i="85"/>
  <c r="E22" i="85"/>
  <c r="E21" i="85"/>
  <c r="G80" i="44" l="1"/>
  <c r="F80" i="44"/>
  <c r="H423" i="79"/>
  <c r="T423" i="79"/>
  <c r="M437" i="46"/>
  <c r="I437" i="46"/>
  <c r="E437" i="46"/>
  <c r="G437" i="46"/>
  <c r="J437" i="46"/>
  <c r="L437" i="46"/>
  <c r="H437" i="46"/>
  <c r="D437" i="46"/>
  <c r="K437" i="46"/>
  <c r="F437" i="46"/>
  <c r="W423" i="79"/>
  <c r="S423" i="79"/>
  <c r="O423" i="79"/>
  <c r="K423" i="79"/>
  <c r="G423" i="79"/>
  <c r="V423" i="79"/>
  <c r="R423" i="79"/>
  <c r="N423" i="79"/>
  <c r="J423" i="79"/>
  <c r="F423" i="79"/>
  <c r="D25" i="85"/>
  <c r="D423" i="79"/>
  <c r="U423" i="79"/>
  <c r="Q423" i="79"/>
  <c r="M423" i="79"/>
  <c r="I423" i="79"/>
  <c r="E423" i="79"/>
  <c r="X423" i="79"/>
  <c r="P423" i="79"/>
  <c r="L423" i="79"/>
  <c r="H49" i="47" l="1"/>
  <c r="B1110" i="79" l="1"/>
  <c r="B1107" i="79"/>
  <c r="B1104" i="79"/>
  <c r="B1101" i="79"/>
  <c r="B1098" i="79"/>
  <c r="B1095" i="79"/>
  <c r="B1092" i="79"/>
  <c r="B1089" i="79"/>
  <c r="B1086" i="79"/>
  <c r="B1083" i="79"/>
  <c r="B1080" i="79"/>
  <c r="B1077" i="79"/>
  <c r="B1074" i="79"/>
  <c r="B1071" i="79"/>
  <c r="B1067" i="79"/>
  <c r="B1064" i="79"/>
  <c r="B1061" i="79"/>
  <c r="B1057" i="79"/>
  <c r="B1054" i="79"/>
  <c r="B1051" i="79"/>
  <c r="B1048" i="79"/>
  <c r="B1045" i="79"/>
  <c r="B1042" i="79"/>
  <c r="B1039" i="79"/>
  <c r="B1036" i="79"/>
  <c r="B1032" i="79"/>
  <c r="B1029" i="79"/>
  <c r="B1026" i="79"/>
  <c r="B1023" i="79"/>
  <c r="B1018" i="79"/>
  <c r="B1015" i="79"/>
  <c r="B1012" i="79"/>
  <c r="B1009" i="79"/>
  <c r="B1005" i="79"/>
  <c r="B1002" i="79"/>
  <c r="B998" i="79"/>
  <c r="B994" i="79"/>
  <c r="B991" i="79"/>
  <c r="B988" i="79"/>
  <c r="B984" i="79"/>
  <c r="B981" i="79"/>
  <c r="B978" i="79"/>
  <c r="B975" i="79"/>
  <c r="B972" i="79"/>
  <c r="B968" i="79"/>
  <c r="B965" i="79"/>
  <c r="B962" i="79"/>
  <c r="B959" i="79"/>
  <c r="B956" i="79"/>
  <c r="B927" i="79"/>
  <c r="B924" i="79"/>
  <c r="B921" i="79"/>
  <c r="B918" i="79"/>
  <c r="B915" i="79"/>
  <c r="B912" i="79"/>
  <c r="B909" i="79"/>
  <c r="B906" i="79"/>
  <c r="B903" i="79"/>
  <c r="B900" i="79"/>
  <c r="B897" i="79"/>
  <c r="B894" i="79"/>
  <c r="B891" i="79"/>
  <c r="B888" i="79"/>
  <c r="B884" i="79"/>
  <c r="B881" i="79"/>
  <c r="B878" i="79"/>
  <c r="B874" i="79"/>
  <c r="B871" i="79"/>
  <c r="B868" i="79"/>
  <c r="B865" i="79"/>
  <c r="B862" i="79"/>
  <c r="B859" i="79"/>
  <c r="B856" i="79"/>
  <c r="B853" i="79"/>
  <c r="B849" i="79"/>
  <c r="B846" i="79"/>
  <c r="B843" i="79"/>
  <c r="B840" i="79"/>
  <c r="B835" i="79"/>
  <c r="B832" i="79"/>
  <c r="B829" i="79"/>
  <c r="B826" i="79"/>
  <c r="B822" i="79"/>
  <c r="B819" i="79"/>
  <c r="B815" i="79"/>
  <c r="B811" i="79"/>
  <c r="B808" i="79"/>
  <c r="B805" i="79"/>
  <c r="B801" i="79"/>
  <c r="B798" i="79"/>
  <c r="B795" i="79"/>
  <c r="B792" i="79"/>
  <c r="B789" i="79"/>
  <c r="B785" i="79"/>
  <c r="B782" i="79"/>
  <c r="B779" i="79"/>
  <c r="B776" i="79"/>
  <c r="B773" i="79"/>
  <c r="B744" i="79"/>
  <c r="B741" i="79"/>
  <c r="B738" i="79"/>
  <c r="B735" i="79"/>
  <c r="B732" i="79"/>
  <c r="B729" i="79"/>
  <c r="B726" i="79"/>
  <c r="B723" i="79"/>
  <c r="B720" i="79"/>
  <c r="B717" i="79"/>
  <c r="B714" i="79"/>
  <c r="B711" i="79"/>
  <c r="B708" i="79"/>
  <c r="B705" i="79"/>
  <c r="B701" i="79"/>
  <c r="B698" i="79"/>
  <c r="B695" i="79"/>
  <c r="B691" i="79"/>
  <c r="B688" i="79"/>
  <c r="B685" i="79"/>
  <c r="B682" i="79"/>
  <c r="B679" i="79"/>
  <c r="B676" i="79"/>
  <c r="B673" i="79"/>
  <c r="B670" i="79"/>
  <c r="B666" i="79"/>
  <c r="B663" i="79"/>
  <c r="B660" i="79"/>
  <c r="B657" i="79"/>
  <c r="B652" i="79"/>
  <c r="B649" i="79"/>
  <c r="B646" i="79"/>
  <c r="B643" i="79"/>
  <c r="B639" i="79"/>
  <c r="B636" i="79"/>
  <c r="B632" i="79"/>
  <c r="B628" i="79"/>
  <c r="B625" i="79"/>
  <c r="B622" i="79"/>
  <c r="B618" i="79"/>
  <c r="B615" i="79"/>
  <c r="B612" i="79"/>
  <c r="B609" i="79"/>
  <c r="B606" i="79"/>
  <c r="B602" i="79"/>
  <c r="B599" i="79"/>
  <c r="B596" i="79"/>
  <c r="B593" i="79"/>
  <c r="B590" i="79"/>
  <c r="B561" i="79"/>
  <c r="B558" i="79"/>
  <c r="B555" i="79"/>
  <c r="B552" i="79"/>
  <c r="B549" i="79"/>
  <c r="B546" i="79"/>
  <c r="B543" i="79"/>
  <c r="B540" i="79"/>
  <c r="B537" i="79"/>
  <c r="B534" i="79"/>
  <c r="B531" i="79"/>
  <c r="B528" i="79"/>
  <c r="B525" i="79"/>
  <c r="B522" i="79"/>
  <c r="B518" i="79"/>
  <c r="B515" i="79"/>
  <c r="B512" i="79"/>
  <c r="B508" i="79"/>
  <c r="B505" i="79"/>
  <c r="B502" i="79"/>
  <c r="B499" i="79"/>
  <c r="B496" i="79"/>
  <c r="B493" i="79"/>
  <c r="B490" i="79"/>
  <c r="B487" i="79"/>
  <c r="B483" i="79"/>
  <c r="B480" i="79"/>
  <c r="B477" i="79"/>
  <c r="B474" i="79"/>
  <c r="B469" i="79"/>
  <c r="B466" i="79"/>
  <c r="B463" i="79"/>
  <c r="B460" i="79"/>
  <c r="B456" i="79"/>
  <c r="B453" i="79"/>
  <c r="B449" i="79"/>
  <c r="B445" i="79"/>
  <c r="B442" i="79"/>
  <c r="B439" i="79"/>
  <c r="B435" i="79"/>
  <c r="B432" i="79"/>
  <c r="B429" i="79"/>
  <c r="B426" i="79"/>
  <c r="B422" i="79"/>
  <c r="B418" i="79"/>
  <c r="B415" i="79"/>
  <c r="B412" i="79"/>
  <c r="B409" i="79"/>
  <c r="B406" i="79"/>
  <c r="B194" i="79"/>
  <c r="B191" i="79"/>
  <c r="B188" i="79"/>
  <c r="B185" i="79"/>
  <c r="B182" i="79"/>
  <c r="B179" i="79"/>
  <c r="B176" i="79"/>
  <c r="B173" i="79"/>
  <c r="B170" i="79"/>
  <c r="B167" i="79"/>
  <c r="B164" i="79"/>
  <c r="B161" i="79"/>
  <c r="B158" i="79"/>
  <c r="B155" i="79"/>
  <c r="B151" i="79"/>
  <c r="B148" i="79"/>
  <c r="B145" i="79"/>
  <c r="B141" i="79"/>
  <c r="B138" i="79"/>
  <c r="B135" i="79"/>
  <c r="B132" i="79"/>
  <c r="B129" i="79"/>
  <c r="B126" i="79"/>
  <c r="B123" i="79"/>
  <c r="B119" i="79"/>
  <c r="B115" i="79"/>
  <c r="B112" i="79"/>
  <c r="B109" i="79"/>
  <c r="B106" i="79"/>
  <c r="B101" i="79"/>
  <c r="B98" i="79"/>
  <c r="B95" i="79"/>
  <c r="B92" i="79"/>
  <c r="B88" i="79"/>
  <c r="B85" i="79"/>
  <c r="B81" i="79"/>
  <c r="B77" i="79"/>
  <c r="B74" i="79"/>
  <c r="B71" i="79"/>
  <c r="B67" i="79"/>
  <c r="B64" i="79"/>
  <c r="B61" i="79"/>
  <c r="B58" i="79"/>
  <c r="B54" i="79"/>
  <c r="B50" i="79"/>
  <c r="B47" i="79"/>
  <c r="B44" i="79"/>
  <c r="B41" i="79"/>
  <c r="B38" i="79"/>
  <c r="B377" i="79"/>
  <c r="B374" i="79"/>
  <c r="B371" i="79"/>
  <c r="B368" i="79"/>
  <c r="B365" i="79"/>
  <c r="B362" i="79"/>
  <c r="B359" i="79"/>
  <c r="B356" i="79"/>
  <c r="B353" i="79"/>
  <c r="B350" i="79"/>
  <c r="B347" i="79"/>
  <c r="B344" i="79"/>
  <c r="B341" i="79"/>
  <c r="B338" i="79"/>
  <c r="B334" i="79"/>
  <c r="B331" i="79"/>
  <c r="B328" i="79"/>
  <c r="B324" i="79"/>
  <c r="B321" i="79"/>
  <c r="B318" i="79"/>
  <c r="B315" i="79"/>
  <c r="B312" i="79"/>
  <c r="B309" i="79"/>
  <c r="B306" i="79"/>
  <c r="B303" i="79"/>
  <c r="B299" i="79"/>
  <c r="B296" i="79"/>
  <c r="B293" i="79"/>
  <c r="B290" i="79"/>
  <c r="B285" i="79"/>
  <c r="B282" i="79"/>
  <c r="B279" i="79"/>
  <c r="B276" i="79"/>
  <c r="B272" i="79"/>
  <c r="B269" i="79"/>
  <c r="B265" i="79"/>
  <c r="B261" i="79"/>
  <c r="B258" i="79"/>
  <c r="B255" i="79"/>
  <c r="B251" i="79"/>
  <c r="B248" i="79"/>
  <c r="B245" i="79"/>
  <c r="B239" i="79"/>
  <c r="B242" i="79"/>
  <c r="B235" i="79"/>
  <c r="B232" i="79"/>
  <c r="B229" i="79"/>
  <c r="B226" i="79"/>
  <c r="B223" i="79"/>
  <c r="C75" i="103"/>
  <c r="C77" i="103" s="1"/>
  <c r="C79" i="103" s="1"/>
  <c r="C76" i="103"/>
  <c r="C78" i="103" s="1"/>
  <c r="D22" i="45" l="1"/>
  <c r="Z930" i="79" l="1"/>
  <c r="E44" i="44" l="1"/>
  <c r="BI141" i="79" l="1"/>
  <c r="Q46" i="44"/>
  <c r="P46" i="44"/>
  <c r="O46" i="44"/>
  <c r="N46" i="44"/>
  <c r="M46" i="44"/>
  <c r="L46" i="44"/>
  <c r="K46" i="44"/>
  <c r="J46" i="44"/>
  <c r="I46" i="44"/>
  <c r="H46" i="44"/>
  <c r="G46" i="44"/>
  <c r="F46" i="44"/>
  <c r="E46" i="44"/>
  <c r="Z1113" i="79" l="1"/>
  <c r="Z747" i="79"/>
  <c r="Z564" i="79"/>
  <c r="Z380" i="79"/>
  <c r="Z197" i="79"/>
  <c r="O514" i="46"/>
  <c r="O127" i="46"/>
  <c r="D197" i="79"/>
  <c r="Y623" i="79" l="1"/>
  <c r="Y256" i="79"/>
  <c r="Y72" i="79"/>
  <c r="Q50" i="43" l="1"/>
  <c r="N512" i="46" l="1"/>
  <c r="N509" i="46"/>
  <c r="N506" i="46"/>
  <c r="N502" i="46"/>
  <c r="N499" i="46"/>
  <c r="N496" i="46"/>
  <c r="N493" i="46"/>
  <c r="N490" i="46"/>
  <c r="N486" i="46"/>
  <c r="N472" i="46"/>
  <c r="N469" i="46"/>
  <c r="N466" i="46"/>
  <c r="N463" i="46"/>
  <c r="N450" i="46"/>
  <c r="N447" i="46"/>
  <c r="N444" i="46"/>
  <c r="N441" i="46"/>
  <c r="N438" i="46"/>
  <c r="N382" i="46"/>
  <c r="N379" i="46"/>
  <c r="N376" i="46"/>
  <c r="N372" i="46"/>
  <c r="N369" i="46"/>
  <c r="N366" i="46"/>
  <c r="N363" i="46"/>
  <c r="N360" i="46"/>
  <c r="N356" i="46"/>
  <c r="N342"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Y1111" i="79"/>
  <c r="Y1108" i="79"/>
  <c r="Y1105" i="79"/>
  <c r="Y1102" i="79"/>
  <c r="Y1099" i="79"/>
  <c r="Y1096" i="79"/>
  <c r="Y1093" i="79"/>
  <c r="Y1087" i="79"/>
  <c r="Y1084" i="79"/>
  <c r="Y1081" i="79"/>
  <c r="Y1078" i="79"/>
  <c r="Y1075" i="79"/>
  <c r="Y1072" i="79"/>
  <c r="Y1068" i="79"/>
  <c r="Y1065" i="79"/>
  <c r="Y1062" i="79"/>
  <c r="Y1058" i="79"/>
  <c r="Y1055" i="79"/>
  <c r="Y1052" i="79"/>
  <c r="Y1049" i="79"/>
  <c r="Y1046" i="79"/>
  <c r="Y1043" i="79"/>
  <c r="Y1040" i="79"/>
  <c r="Y1037" i="79"/>
  <c r="Y1019" i="79"/>
  <c r="Y1016" i="79"/>
  <c r="Y1013" i="79"/>
  <c r="Y1010" i="79"/>
  <c r="Y1006" i="79"/>
  <c r="Y1003" i="79"/>
  <c r="Y999" i="79"/>
  <c r="Y995" i="79"/>
  <c r="Y992" i="79"/>
  <c r="Y989" i="79"/>
  <c r="Y985" i="79"/>
  <c r="Y982" i="79"/>
  <c r="Y979" i="79"/>
  <c r="Y976" i="79"/>
  <c r="Y973" i="79"/>
  <c r="Y928" i="79"/>
  <c r="Y925" i="79"/>
  <c r="Y922" i="79"/>
  <c r="Y919" i="79"/>
  <c r="Y916" i="79"/>
  <c r="Y913" i="79"/>
  <c r="Y910" i="79"/>
  <c r="Y904" i="79"/>
  <c r="Y901" i="79"/>
  <c r="Y898" i="79"/>
  <c r="Y895" i="79"/>
  <c r="Y892" i="79"/>
  <c r="Y889" i="79"/>
  <c r="Y885" i="79"/>
  <c r="Y882" i="79"/>
  <c r="Y879" i="79"/>
  <c r="Y875" i="79"/>
  <c r="Y872" i="79"/>
  <c r="Y869" i="79"/>
  <c r="Y866" i="79"/>
  <c r="Y863" i="79"/>
  <c r="Y860" i="79"/>
  <c r="Y857" i="79"/>
  <c r="Y854" i="79"/>
  <c r="Y836" i="79"/>
  <c r="Y833" i="79"/>
  <c r="Y830" i="79"/>
  <c r="Y827" i="79"/>
  <c r="Y823" i="79"/>
  <c r="Y820" i="79"/>
  <c r="Y816" i="79"/>
  <c r="Y812" i="79"/>
  <c r="Y809" i="79"/>
  <c r="Y806" i="79"/>
  <c r="Y802" i="79"/>
  <c r="Y799" i="79"/>
  <c r="Y796" i="79"/>
  <c r="Y793" i="79"/>
  <c r="Y790" i="79"/>
  <c r="Y745" i="79"/>
  <c r="Y742" i="79"/>
  <c r="Y739" i="79"/>
  <c r="Y736" i="79"/>
  <c r="Y733" i="79"/>
  <c r="Y730" i="79"/>
  <c r="Y727" i="79"/>
  <c r="Y721" i="79"/>
  <c r="Y718" i="79"/>
  <c r="Y715" i="79"/>
  <c r="Y712" i="79"/>
  <c r="Y709" i="79"/>
  <c r="Y706" i="79"/>
  <c r="Y702" i="79"/>
  <c r="Y699" i="79"/>
  <c r="Y696" i="79"/>
  <c r="Y692" i="79"/>
  <c r="Y689" i="79"/>
  <c r="Y686" i="79"/>
  <c r="Y683" i="79"/>
  <c r="Y680" i="79"/>
  <c r="Y677" i="79"/>
  <c r="Y674" i="79"/>
  <c r="Y671" i="79"/>
  <c r="Y653" i="79"/>
  <c r="Y650" i="79"/>
  <c r="Y647" i="79"/>
  <c r="Y644" i="79"/>
  <c r="Y640" i="79"/>
  <c r="Y637" i="79"/>
  <c r="Y633" i="79"/>
  <c r="Y629" i="79"/>
  <c r="Y626" i="79"/>
  <c r="Y619" i="79"/>
  <c r="Y616" i="79"/>
  <c r="Y613" i="79"/>
  <c r="Y610" i="79"/>
  <c r="Y607" i="79"/>
  <c r="Y562" i="79"/>
  <c r="Y559" i="79"/>
  <c r="Y556" i="79"/>
  <c r="Y553" i="79"/>
  <c r="Y550" i="79"/>
  <c r="Y547" i="79"/>
  <c r="Y544" i="79"/>
  <c r="Y538" i="79"/>
  <c r="Y535" i="79"/>
  <c r="Y532" i="79"/>
  <c r="Y529" i="79"/>
  <c r="Y526" i="79"/>
  <c r="Y523" i="79"/>
  <c r="Y519" i="79"/>
  <c r="Y516" i="79"/>
  <c r="Y513" i="79"/>
  <c r="Y509" i="79"/>
  <c r="Y506" i="79"/>
  <c r="Y503" i="79"/>
  <c r="Y500" i="79"/>
  <c r="Y497" i="79"/>
  <c r="Y494" i="79"/>
  <c r="Y491" i="79"/>
  <c r="Y488" i="79"/>
  <c r="Y470" i="79"/>
  <c r="Y467" i="79"/>
  <c r="Y464" i="79"/>
  <c r="Y461" i="79"/>
  <c r="Y457" i="79"/>
  <c r="Y454" i="79"/>
  <c r="Y450" i="79"/>
  <c r="Y446" i="79"/>
  <c r="Y443" i="79"/>
  <c r="Y436" i="79"/>
  <c r="Y433" i="79"/>
  <c r="Y430" i="79"/>
  <c r="Y427" i="79"/>
  <c r="Y424" i="79"/>
  <c r="Y378" i="79"/>
  <c r="Y375" i="79"/>
  <c r="Y372" i="79"/>
  <c r="Y369" i="79"/>
  <c r="Y366" i="79"/>
  <c r="Y363" i="79"/>
  <c r="Y360" i="79"/>
  <c r="Y354" i="79"/>
  <c r="Y351" i="79"/>
  <c r="Y348" i="79"/>
  <c r="Y345" i="79"/>
  <c r="Y342" i="79"/>
  <c r="Y339" i="79"/>
  <c r="Y335" i="79"/>
  <c r="Y332" i="79"/>
  <c r="Y329" i="79"/>
  <c r="Y325" i="79"/>
  <c r="Y322" i="79"/>
  <c r="Y319" i="79"/>
  <c r="Y316" i="79"/>
  <c r="Y313" i="79"/>
  <c r="Y310" i="79"/>
  <c r="Y307" i="79"/>
  <c r="Y304" i="79"/>
  <c r="Y286" i="79"/>
  <c r="Y283" i="79"/>
  <c r="Y280" i="79"/>
  <c r="Y277" i="79"/>
  <c r="Y273" i="79"/>
  <c r="Y270" i="79"/>
  <c r="Y266" i="79"/>
  <c r="Y262" i="79"/>
  <c r="Y259" i="79"/>
  <c r="Y252" i="79"/>
  <c r="Y246" i="79"/>
  <c r="Y243" i="79"/>
  <c r="Y240" i="79"/>
  <c r="Y195" i="79"/>
  <c r="Y192" i="79"/>
  <c r="Y189" i="79"/>
  <c r="Y186" i="79"/>
  <c r="Y183" i="79"/>
  <c r="Y180" i="79"/>
  <c r="Y177" i="79"/>
  <c r="Y171" i="79"/>
  <c r="Y168" i="79"/>
  <c r="Y165" i="79"/>
  <c r="Y162" i="79"/>
  <c r="Y159" i="79"/>
  <c r="Y156" i="79"/>
  <c r="Y152" i="79"/>
  <c r="Y149" i="79"/>
  <c r="Y142" i="79"/>
  <c r="Y130" i="79"/>
  <c r="Y127" i="79"/>
  <c r="Y124" i="79"/>
  <c r="Y102" i="79"/>
  <c r="Y99" i="79"/>
  <c r="Y96" i="79"/>
  <c r="Y93" i="79"/>
  <c r="Y89" i="79"/>
  <c r="Y75" i="79"/>
  <c r="Y65" i="79"/>
  <c r="Y62" i="79"/>
  <c r="Y56" i="79"/>
  <c r="Y59" i="79"/>
  <c r="BI1107" i="79" l="1"/>
  <c r="BI1110" i="79"/>
  <c r="BA1046" i="79"/>
  <c r="AV1046" i="79"/>
  <c r="AU1033" i="79"/>
  <c r="AU1030" i="79"/>
  <c r="AZ1003" i="79"/>
  <c r="AV1003" i="79"/>
  <c r="AU1003" i="79"/>
  <c r="BI1009" i="79"/>
  <c r="AU1010" i="79"/>
  <c r="BH1006" i="79"/>
  <c r="BI1005" i="79"/>
  <c r="BG1006" i="79"/>
  <c r="BF1006" i="79"/>
  <c r="BE1006" i="79"/>
  <c r="BD1006" i="79"/>
  <c r="BC1006" i="79"/>
  <c r="BB1006" i="79"/>
  <c r="BA1006" i="79"/>
  <c r="AZ1006" i="79"/>
  <c r="AY1006" i="79"/>
  <c r="AX1006" i="79"/>
  <c r="AW1006" i="79"/>
  <c r="AV1006" i="79"/>
  <c r="AU1006" i="79"/>
  <c r="BH1003" i="79"/>
  <c r="BG1003" i="79"/>
  <c r="BF1003" i="79"/>
  <c r="BE1003" i="79"/>
  <c r="BD1003" i="79"/>
  <c r="BC1003" i="79"/>
  <c r="BB1003" i="79"/>
  <c r="BA1003" i="79"/>
  <c r="AY1003" i="79"/>
  <c r="AX1003" i="79"/>
  <c r="AW1003" i="79"/>
  <c r="BI1002" i="79"/>
  <c r="AU999" i="79"/>
  <c r="AU992" i="79"/>
  <c r="AU989" i="79"/>
  <c r="AU985" i="79"/>
  <c r="AU976" i="79"/>
  <c r="AU973" i="79"/>
  <c r="AU969" i="79"/>
  <c r="AU879" i="79"/>
  <c r="BH875" i="79"/>
  <c r="AU854" i="79"/>
  <c r="AU836" i="79"/>
  <c r="AU823" i="79"/>
  <c r="BH823" i="79"/>
  <c r="BG823" i="79"/>
  <c r="BF823" i="79"/>
  <c r="BE823" i="79"/>
  <c r="BD823" i="79"/>
  <c r="BC823" i="79"/>
  <c r="BB823" i="79"/>
  <c r="BA823" i="79"/>
  <c r="AZ823" i="79"/>
  <c r="AY823" i="79"/>
  <c r="AX823" i="79"/>
  <c r="AW823" i="79"/>
  <c r="AV823" i="79"/>
  <c r="BI822" i="79"/>
  <c r="BH820" i="79"/>
  <c r="BG820" i="79"/>
  <c r="BF820" i="79"/>
  <c r="BE820" i="79"/>
  <c r="BD820" i="79"/>
  <c r="BC820" i="79"/>
  <c r="BB820" i="79"/>
  <c r="BA820" i="79"/>
  <c r="AZ820" i="79"/>
  <c r="AY820" i="79"/>
  <c r="AX820" i="79"/>
  <c r="AW820" i="79"/>
  <c r="AV820" i="79"/>
  <c r="AU820" i="79"/>
  <c r="BI819" i="79"/>
  <c r="AU816" i="79"/>
  <c r="AU702" i="79"/>
  <c r="AU696" i="79"/>
  <c r="AU680" i="79"/>
  <c r="BI663" i="79"/>
  <c r="BI660" i="79"/>
  <c r="BI657" i="79"/>
  <c r="AU653" i="79"/>
  <c r="AU650" i="79"/>
  <c r="AU640" i="79"/>
  <c r="AU637" i="79"/>
  <c r="AU633" i="79"/>
  <c r="BH640" i="79"/>
  <c r="BG640" i="79"/>
  <c r="BF640" i="79"/>
  <c r="BE640" i="79"/>
  <c r="BD640" i="79"/>
  <c r="BC640" i="79"/>
  <c r="BB640" i="79"/>
  <c r="BA640" i="79"/>
  <c r="AZ640" i="79"/>
  <c r="AY640" i="79"/>
  <c r="AX640" i="79"/>
  <c r="AW640" i="79"/>
  <c r="AV640" i="79"/>
  <c r="BI639" i="79"/>
  <c r="BH637" i="79"/>
  <c r="BG637" i="79"/>
  <c r="BF637" i="79"/>
  <c r="BE637" i="79"/>
  <c r="BD637" i="79"/>
  <c r="BC637" i="79"/>
  <c r="BB637" i="79"/>
  <c r="BA637" i="79"/>
  <c r="AZ637" i="79"/>
  <c r="AY637" i="79"/>
  <c r="AX637" i="79"/>
  <c r="AW637" i="79"/>
  <c r="AV637" i="79"/>
  <c r="BI636" i="79"/>
  <c r="AU619" i="79"/>
  <c r="AU610" i="79"/>
  <c r="BI522" i="79"/>
  <c r="BI518" i="79"/>
  <c r="AU523" i="79"/>
  <c r="AU454" i="79"/>
  <c r="AU457" i="79"/>
  <c r="BH457" i="79"/>
  <c r="BG457" i="79"/>
  <c r="BF457" i="79"/>
  <c r="BE457" i="79"/>
  <c r="BD457" i="79"/>
  <c r="BC457" i="79"/>
  <c r="BB457" i="79"/>
  <c r="BA457" i="79"/>
  <c r="AZ457" i="79"/>
  <c r="AY457" i="79"/>
  <c r="AX457" i="79"/>
  <c r="AW457" i="79"/>
  <c r="AV457" i="79"/>
  <c r="BI456" i="79"/>
  <c r="BH454" i="79"/>
  <c r="BG454" i="79"/>
  <c r="BF454" i="79"/>
  <c r="BE454" i="79"/>
  <c r="BD454" i="79"/>
  <c r="BC454" i="79"/>
  <c r="BB454" i="79"/>
  <c r="BA454" i="79"/>
  <c r="AZ454" i="79"/>
  <c r="AY454" i="79"/>
  <c r="AX454" i="79"/>
  <c r="AW454" i="79"/>
  <c r="AV454" i="79"/>
  <c r="BI453" i="79"/>
  <c r="AU450" i="79"/>
  <c r="AU372" i="79"/>
  <c r="AU378" i="79"/>
  <c r="BH273" i="79"/>
  <c r="BG273" i="79"/>
  <c r="BF273" i="79"/>
  <c r="BE273" i="79"/>
  <c r="BD273" i="79"/>
  <c r="BC273" i="79"/>
  <c r="BB273" i="79"/>
  <c r="BA273" i="79"/>
  <c r="AZ273" i="79"/>
  <c r="AY273" i="79"/>
  <c r="AX273" i="79"/>
  <c r="AW273" i="79"/>
  <c r="AV273" i="79"/>
  <c r="AU273" i="79"/>
  <c r="BI272" i="79"/>
  <c r="BH270" i="79"/>
  <c r="BG270" i="79"/>
  <c r="BF270" i="79"/>
  <c r="BE270" i="79"/>
  <c r="BD270" i="79"/>
  <c r="BC270" i="79"/>
  <c r="BB270" i="79"/>
  <c r="BA270" i="79"/>
  <c r="AZ270" i="79"/>
  <c r="AY270" i="79"/>
  <c r="AX270" i="79"/>
  <c r="AW270" i="79"/>
  <c r="AV270" i="79"/>
  <c r="AU270" i="79"/>
  <c r="BI269" i="79"/>
  <c r="AU266" i="79"/>
  <c r="AU227" i="79"/>
  <c r="AU224" i="79"/>
  <c r="AU156" i="79"/>
  <c r="BI88" i="79"/>
  <c r="BH89" i="79"/>
  <c r="BG89" i="79"/>
  <c r="BF89" i="79"/>
  <c r="BE89" i="79"/>
  <c r="BD89" i="79"/>
  <c r="BC89" i="79"/>
  <c r="BB89" i="79"/>
  <c r="BA89" i="79"/>
  <c r="AZ89" i="79"/>
  <c r="AY89" i="79"/>
  <c r="AX89" i="79"/>
  <c r="AW89" i="79"/>
  <c r="AV89" i="79"/>
  <c r="AU89" i="79"/>
  <c r="BI81" i="79"/>
  <c r="BH86" i="79"/>
  <c r="BG86" i="79"/>
  <c r="BF86" i="79"/>
  <c r="BE86" i="79"/>
  <c r="BD86" i="79"/>
  <c r="BC86" i="79"/>
  <c r="BB86" i="79"/>
  <c r="BA86" i="79"/>
  <c r="AZ86" i="79"/>
  <c r="AY86" i="79"/>
  <c r="AX86" i="79"/>
  <c r="AW86" i="79"/>
  <c r="AV86" i="79"/>
  <c r="AU86" i="79"/>
  <c r="BI85" i="79"/>
  <c r="AU82" i="79"/>
  <c r="AZ82" i="79"/>
  <c r="BI1101" i="79"/>
  <c r="BI1104" i="79"/>
  <c r="BI1098" i="79"/>
  <c r="BI1095" i="79"/>
  <c r="BI1092" i="79"/>
  <c r="BI1089" i="79"/>
  <c r="BI1086" i="79"/>
  <c r="BI1083" i="79"/>
  <c r="BI1080" i="79"/>
  <c r="BI1077" i="79"/>
  <c r="BI1074" i="79"/>
  <c r="BI1071" i="79"/>
  <c r="BI1067" i="79"/>
  <c r="BI1064" i="79"/>
  <c r="BI1061" i="79"/>
  <c r="BI1057" i="79"/>
  <c r="BI1054" i="79"/>
  <c r="BI1051" i="79"/>
  <c r="BI1048" i="79"/>
  <c r="BI1045" i="79"/>
  <c r="BI1042" i="79"/>
  <c r="BI1039" i="79"/>
  <c r="BI1036" i="79"/>
  <c r="BI1032" i="79"/>
  <c r="BI1029" i="79"/>
  <c r="BI1026" i="79"/>
  <c r="BI1023" i="79"/>
  <c r="BI1018" i="79"/>
  <c r="BI1015" i="79"/>
  <c r="BI1012" i="79"/>
  <c r="BI998" i="79"/>
  <c r="BI994" i="79"/>
  <c r="BI991" i="79"/>
  <c r="BI988" i="79"/>
  <c r="BI984" i="79"/>
  <c r="BI981" i="79"/>
  <c r="BI978" i="79"/>
  <c r="BI975" i="79"/>
  <c r="BI972" i="79"/>
  <c r="BI968" i="79"/>
  <c r="BI965" i="79"/>
  <c r="BI962" i="79"/>
  <c r="BI959" i="79"/>
  <c r="BI956" i="79"/>
  <c r="BI927" i="79"/>
  <c r="BI924" i="79"/>
  <c r="BI921" i="79"/>
  <c r="BI918" i="79"/>
  <c r="BI915" i="79"/>
  <c r="BI912" i="79"/>
  <c r="BI909" i="79"/>
  <c r="BI906" i="79"/>
  <c r="BI903" i="79"/>
  <c r="BI900" i="79"/>
  <c r="BI897" i="79"/>
  <c r="BI894" i="79"/>
  <c r="BI891" i="79"/>
  <c r="BI888" i="79"/>
  <c r="BI884" i="79"/>
  <c r="BI881" i="79"/>
  <c r="BI878" i="79"/>
  <c r="BI874" i="79"/>
  <c r="BI871" i="79"/>
  <c r="BI868" i="79"/>
  <c r="BI865" i="79"/>
  <c r="BI862" i="79"/>
  <c r="BI859" i="79"/>
  <c r="BI856" i="79"/>
  <c r="BI853" i="79"/>
  <c r="BI849" i="79"/>
  <c r="BI846" i="79"/>
  <c r="BI843" i="79"/>
  <c r="BI840" i="79"/>
  <c r="BI835" i="79"/>
  <c r="BI832" i="79"/>
  <c r="BI829" i="79"/>
  <c r="BI826" i="79"/>
  <c r="BI815" i="79"/>
  <c r="BI811" i="79"/>
  <c r="BI808" i="79"/>
  <c r="BI805" i="79"/>
  <c r="BI801" i="79"/>
  <c r="BI798" i="79"/>
  <c r="BI795" i="79"/>
  <c r="BI792" i="79"/>
  <c r="BI789" i="79"/>
  <c r="BI785" i="79"/>
  <c r="BI782" i="79"/>
  <c r="BI779" i="79"/>
  <c r="BI776" i="79"/>
  <c r="BI773" i="79"/>
  <c r="BI744" i="79"/>
  <c r="BI741" i="79"/>
  <c r="BI738" i="79"/>
  <c r="BI735" i="79"/>
  <c r="BI732" i="79"/>
  <c r="BI729" i="79"/>
  <c r="BI726" i="79"/>
  <c r="BI723" i="79"/>
  <c r="BI720" i="79"/>
  <c r="BI717" i="79"/>
  <c r="BI714" i="79"/>
  <c r="BI711" i="79"/>
  <c r="BI708" i="79"/>
  <c r="BI705" i="79"/>
  <c r="BI701" i="79"/>
  <c r="BI698" i="79"/>
  <c r="BI695" i="79"/>
  <c r="BI691" i="79"/>
  <c r="BI688" i="79"/>
  <c r="BI685" i="79"/>
  <c r="BI682" i="79"/>
  <c r="BI679" i="79"/>
  <c r="BI676" i="79"/>
  <c r="BI673" i="79"/>
  <c r="BI670" i="79"/>
  <c r="BI666" i="79"/>
  <c r="BI652" i="79"/>
  <c r="BI649" i="79"/>
  <c r="BI646" i="79"/>
  <c r="BI643" i="79"/>
  <c r="BI632" i="79"/>
  <c r="BI628" i="79"/>
  <c r="BI625" i="79"/>
  <c r="BI622" i="79"/>
  <c r="BI618" i="79"/>
  <c r="BI615" i="79"/>
  <c r="BI612" i="79"/>
  <c r="BI609" i="79"/>
  <c r="BI606" i="79"/>
  <c r="BI602" i="79"/>
  <c r="BI599" i="79"/>
  <c r="BI596" i="79"/>
  <c r="BI593" i="79"/>
  <c r="BI590" i="79"/>
  <c r="BI561" i="79"/>
  <c r="BI558" i="79"/>
  <c r="BI555" i="79"/>
  <c r="BI552" i="79"/>
  <c r="BI549" i="79"/>
  <c r="BI546" i="79"/>
  <c r="BI543" i="79"/>
  <c r="BI540" i="79"/>
  <c r="BI537" i="79"/>
  <c r="BI534" i="79"/>
  <c r="BI531" i="79"/>
  <c r="BI528" i="79"/>
  <c r="BI525" i="79"/>
  <c r="BI515" i="79"/>
  <c r="BI512" i="79"/>
  <c r="BI508" i="79"/>
  <c r="BI505" i="79"/>
  <c r="BI502" i="79"/>
  <c r="BI499" i="79"/>
  <c r="BI496" i="79"/>
  <c r="BI493" i="79"/>
  <c r="BI490" i="79"/>
  <c r="BI487" i="79"/>
  <c r="BI483" i="79"/>
  <c r="BI480" i="79"/>
  <c r="BI477" i="79"/>
  <c r="BI474" i="79"/>
  <c r="BI469" i="79"/>
  <c r="BI466" i="79"/>
  <c r="BI463" i="79"/>
  <c r="BI460" i="79"/>
  <c r="BI449" i="79"/>
  <c r="BI445" i="79"/>
  <c r="BI442" i="79"/>
  <c r="BI439" i="79"/>
  <c r="BI435" i="79"/>
  <c r="BI432" i="79"/>
  <c r="BI429" i="79"/>
  <c r="BI426" i="79"/>
  <c r="BI422" i="79"/>
  <c r="BI415" i="79"/>
  <c r="BI412" i="79"/>
  <c r="BI409" i="79"/>
  <c r="BI406" i="79"/>
  <c r="BI377" i="79"/>
  <c r="BI371" i="79"/>
  <c r="BI374" i="79"/>
  <c r="BI368" i="79"/>
  <c r="BI365" i="79"/>
  <c r="BI362" i="79"/>
  <c r="BI359" i="79"/>
  <c r="BI356" i="79"/>
  <c r="BI353" i="79"/>
  <c r="BI350" i="79"/>
  <c r="BI347" i="79"/>
  <c r="BI344" i="79"/>
  <c r="BI341" i="79"/>
  <c r="BI338" i="79"/>
  <c r="BI334" i="79"/>
  <c r="BI331" i="79"/>
  <c r="BI328" i="79"/>
  <c r="BI324" i="79"/>
  <c r="BI321" i="79"/>
  <c r="BI318" i="79"/>
  <c r="BI315" i="79"/>
  <c r="BI312" i="79"/>
  <c r="BI309" i="79"/>
  <c r="BI306" i="79"/>
  <c r="BI303" i="79"/>
  <c r="BI299" i="79"/>
  <c r="BI296" i="79"/>
  <c r="BI293" i="79"/>
  <c r="BI290" i="79"/>
  <c r="BI285" i="79"/>
  <c r="BI282" i="79"/>
  <c r="BI279" i="79"/>
  <c r="BI276" i="79"/>
  <c r="BI265" i="79"/>
  <c r="BI261" i="79"/>
  <c r="BI258" i="79"/>
  <c r="BI255" i="79"/>
  <c r="BI251" i="79"/>
  <c r="BI248" i="79"/>
  <c r="BI245" i="79"/>
  <c r="BI242" i="79"/>
  <c r="BI239" i="79"/>
  <c r="BI235" i="79"/>
  <c r="BI232" i="79"/>
  <c r="BI229" i="79"/>
  <c r="BI226" i="79"/>
  <c r="BI223" i="79"/>
  <c r="BI194" i="79"/>
  <c r="BI188" i="79"/>
  <c r="BI191" i="79"/>
  <c r="BI185" i="79"/>
  <c r="BI182" i="79"/>
  <c r="BI179" i="79"/>
  <c r="BI176" i="79"/>
  <c r="BI173" i="79"/>
  <c r="BI170" i="79"/>
  <c r="BI167" i="79"/>
  <c r="BI164" i="79"/>
  <c r="BI161" i="79"/>
  <c r="BI158" i="79"/>
  <c r="BI155" i="79"/>
  <c r="BI151" i="79"/>
  <c r="BI148" i="79"/>
  <c r="BI145" i="79"/>
  <c r="BI138" i="79"/>
  <c r="BI135" i="79"/>
  <c r="BI132" i="79"/>
  <c r="BI129" i="79"/>
  <c r="BI126" i="79"/>
  <c r="BI123" i="79"/>
  <c r="BI119" i="79"/>
  <c r="BI115" i="79"/>
  <c r="BI112" i="79"/>
  <c r="BI109" i="79"/>
  <c r="BI106" i="79"/>
  <c r="BI101" i="79"/>
  <c r="BI77" i="79"/>
  <c r="BI95" i="79"/>
  <c r="BI98" i="79"/>
  <c r="BI92" i="79"/>
  <c r="BI74" i="79"/>
  <c r="BI71" i="79"/>
  <c r="BI67" i="79"/>
  <c r="BI64" i="79"/>
  <c r="BI61" i="79"/>
  <c r="BI58" i="79"/>
  <c r="BI54" i="79"/>
  <c r="BI50" i="79"/>
  <c r="BI47" i="79"/>
  <c r="BI44" i="79"/>
  <c r="BI41" i="79"/>
  <c r="BI38" i="79"/>
  <c r="BH1019" i="79"/>
  <c r="BG1019" i="79"/>
  <c r="BF1019" i="79"/>
  <c r="BE1019" i="79"/>
  <c r="BD1019" i="79"/>
  <c r="BC1019" i="79"/>
  <c r="BB1019" i="79"/>
  <c r="BA1019" i="79"/>
  <c r="AZ1019" i="79"/>
  <c r="AY1019" i="79"/>
  <c r="AX1019" i="79"/>
  <c r="AW1019" i="79"/>
  <c r="AV1019" i="79"/>
  <c r="AU1019" i="79"/>
  <c r="BH1016" i="79"/>
  <c r="BG1016" i="79"/>
  <c r="BF1016" i="79"/>
  <c r="BE1016" i="79"/>
  <c r="BD1016" i="79"/>
  <c r="BC1016" i="79"/>
  <c r="BB1016" i="79"/>
  <c r="BA1016" i="79"/>
  <c r="AZ1016" i="79"/>
  <c r="AY1016" i="79"/>
  <c r="AX1016" i="79"/>
  <c r="AW1016" i="79"/>
  <c r="AV1016" i="79"/>
  <c r="AU1016" i="79"/>
  <c r="BH1013" i="79"/>
  <c r="BG1013" i="79"/>
  <c r="BF1013" i="79"/>
  <c r="BE1013" i="79"/>
  <c r="BD1013" i="79"/>
  <c r="BC1013" i="79"/>
  <c r="BB1013" i="79"/>
  <c r="BA1013" i="79"/>
  <c r="AZ1013" i="79"/>
  <c r="AY1013" i="79"/>
  <c r="AX1013" i="79"/>
  <c r="AW1013" i="79"/>
  <c r="AV1013" i="79"/>
  <c r="AU1013" i="79"/>
  <c r="BH1010" i="79"/>
  <c r="BG1010" i="79"/>
  <c r="BF1010" i="79"/>
  <c r="BE1010" i="79"/>
  <c r="BD1010" i="79"/>
  <c r="BC1010" i="79"/>
  <c r="BB1010" i="79"/>
  <c r="BA1010" i="79"/>
  <c r="AZ1010" i="79"/>
  <c r="AY1010" i="79"/>
  <c r="AX1010" i="79"/>
  <c r="AW1010" i="79"/>
  <c r="AV1010" i="79"/>
  <c r="BH836" i="79"/>
  <c r="BG836" i="79"/>
  <c r="BF836" i="79"/>
  <c r="BE836" i="79"/>
  <c r="BD836" i="79"/>
  <c r="BC836" i="79"/>
  <c r="BB836" i="79"/>
  <c r="BA836" i="79"/>
  <c r="AZ836" i="79"/>
  <c r="AY836" i="79"/>
  <c r="AX836" i="79"/>
  <c r="AW836" i="79"/>
  <c r="AV836" i="79"/>
  <c r="BH833" i="79"/>
  <c r="BG833" i="79"/>
  <c r="BF833" i="79"/>
  <c r="BE833" i="79"/>
  <c r="BD833" i="79"/>
  <c r="BC833" i="79"/>
  <c r="BB833" i="79"/>
  <c r="BA833" i="79"/>
  <c r="AZ833" i="79"/>
  <c r="AY833" i="79"/>
  <c r="AX833" i="79"/>
  <c r="AW833" i="79"/>
  <c r="AV833" i="79"/>
  <c r="AU833" i="79"/>
  <c r="BH830" i="79"/>
  <c r="BG830" i="79"/>
  <c r="BF830" i="79"/>
  <c r="BE830" i="79"/>
  <c r="BD830" i="79"/>
  <c r="BC830" i="79"/>
  <c r="BB830" i="79"/>
  <c r="BA830" i="79"/>
  <c r="AZ830" i="79"/>
  <c r="AY830" i="79"/>
  <c r="AX830" i="79"/>
  <c r="AW830" i="79"/>
  <c r="AV830" i="79"/>
  <c r="AU830" i="79"/>
  <c r="BH827" i="79"/>
  <c r="BG827" i="79"/>
  <c r="BF827" i="79"/>
  <c r="BE827" i="79"/>
  <c r="BD827" i="79"/>
  <c r="BC827" i="79"/>
  <c r="BB827" i="79"/>
  <c r="BA827" i="79"/>
  <c r="AZ827" i="79"/>
  <c r="AY827" i="79"/>
  <c r="AX827" i="79"/>
  <c r="AW827" i="79"/>
  <c r="AV827" i="79"/>
  <c r="AU827" i="79"/>
  <c r="N109" i="46" l="1"/>
  <c r="N103" i="46"/>
  <c r="N99" i="46"/>
  <c r="N82" i="46"/>
  <c r="N79" i="46"/>
  <c r="N76" i="46"/>
  <c r="Y86" i="79"/>
  <c r="BH653" i="79"/>
  <c r="BG653" i="79"/>
  <c r="BF653" i="79"/>
  <c r="BE653" i="79"/>
  <c r="BD653" i="79"/>
  <c r="BC653" i="79"/>
  <c r="BB653" i="79"/>
  <c r="BA653" i="79"/>
  <c r="AZ653" i="79"/>
  <c r="AY653" i="79"/>
  <c r="AX653" i="79"/>
  <c r="AW653" i="79"/>
  <c r="AV653" i="79"/>
  <c r="BH650" i="79"/>
  <c r="BG650" i="79"/>
  <c r="BF650" i="79"/>
  <c r="BE650" i="79"/>
  <c r="BD650" i="79"/>
  <c r="BC650" i="79"/>
  <c r="BB650" i="79"/>
  <c r="BA650" i="79"/>
  <c r="AZ650" i="79"/>
  <c r="AY650" i="79"/>
  <c r="AX650" i="79"/>
  <c r="AW650" i="79"/>
  <c r="AV650" i="79"/>
  <c r="BH647" i="79"/>
  <c r="BG647" i="79"/>
  <c r="BF647" i="79"/>
  <c r="BE647" i="79"/>
  <c r="BD647" i="79"/>
  <c r="BC647" i="79"/>
  <c r="BB647" i="79"/>
  <c r="BA647" i="79"/>
  <c r="AZ647" i="79"/>
  <c r="AY647" i="79"/>
  <c r="AX647" i="79"/>
  <c r="AW647" i="79"/>
  <c r="AV647" i="79"/>
  <c r="AU647" i="79"/>
  <c r="BH644" i="79"/>
  <c r="BG644" i="79"/>
  <c r="BF644" i="79"/>
  <c r="BE644" i="79"/>
  <c r="BD644" i="79"/>
  <c r="BC644" i="79"/>
  <c r="BB644" i="79"/>
  <c r="BA644" i="79"/>
  <c r="AZ644" i="79"/>
  <c r="AY644" i="79"/>
  <c r="AX644" i="79"/>
  <c r="AW644" i="79"/>
  <c r="AV644" i="79"/>
  <c r="AU644" i="79"/>
  <c r="BH470" i="79"/>
  <c r="BG470" i="79"/>
  <c r="BF470" i="79"/>
  <c r="BE470" i="79"/>
  <c r="BD470" i="79"/>
  <c r="BC470" i="79"/>
  <c r="BB470" i="79"/>
  <c r="BA470" i="79"/>
  <c r="AZ470" i="79"/>
  <c r="AY470" i="79"/>
  <c r="AX470" i="79"/>
  <c r="AW470" i="79"/>
  <c r="AV470" i="79"/>
  <c r="AU470" i="79"/>
  <c r="BH467" i="79"/>
  <c r="BG467" i="79"/>
  <c r="BF467" i="79"/>
  <c r="BE467" i="79"/>
  <c r="BD467" i="79"/>
  <c r="BC467" i="79"/>
  <c r="BB467" i="79"/>
  <c r="BA467" i="79"/>
  <c r="AZ467" i="79"/>
  <c r="AY467" i="79"/>
  <c r="AX467" i="79"/>
  <c r="AW467" i="79"/>
  <c r="AV467" i="79"/>
  <c r="AU467" i="79"/>
  <c r="BH464" i="79"/>
  <c r="BG464" i="79"/>
  <c r="BF464" i="79"/>
  <c r="BE464" i="79"/>
  <c r="BD464" i="79"/>
  <c r="BC464" i="79"/>
  <c r="BB464" i="79"/>
  <c r="BA464" i="79"/>
  <c r="AZ464" i="79"/>
  <c r="AY464" i="79"/>
  <c r="AX464" i="79"/>
  <c r="AW464" i="79"/>
  <c r="AV464" i="79"/>
  <c r="AU464" i="79"/>
  <c r="BH461" i="79"/>
  <c r="BG461" i="79"/>
  <c r="BF461" i="79"/>
  <c r="BE461" i="79"/>
  <c r="BD461" i="79"/>
  <c r="BC461" i="79"/>
  <c r="BB461" i="79"/>
  <c r="BA461" i="79"/>
  <c r="AZ461" i="79"/>
  <c r="AY461" i="79"/>
  <c r="AX461" i="79"/>
  <c r="AW461" i="79"/>
  <c r="AV461" i="79"/>
  <c r="AU461" i="79"/>
  <c r="BH286" i="79"/>
  <c r="BG286" i="79"/>
  <c r="BF286" i="79"/>
  <c r="BE286" i="79"/>
  <c r="BD286" i="79"/>
  <c r="BC286" i="79"/>
  <c r="BB286" i="79"/>
  <c r="BA286" i="79"/>
  <c r="AZ286" i="79"/>
  <c r="AY286" i="79"/>
  <c r="AX286" i="79"/>
  <c r="AW286" i="79"/>
  <c r="AV286" i="79"/>
  <c r="AU286" i="79"/>
  <c r="BH283" i="79"/>
  <c r="BG283" i="79"/>
  <c r="BF283" i="79"/>
  <c r="BE283" i="79"/>
  <c r="BD283" i="79"/>
  <c r="BC283" i="79"/>
  <c r="BB283" i="79"/>
  <c r="BA283" i="79"/>
  <c r="AZ283" i="79"/>
  <c r="AY283" i="79"/>
  <c r="AX283" i="79"/>
  <c r="AW283" i="79"/>
  <c r="AV283" i="79"/>
  <c r="AU283" i="79"/>
  <c r="BH280" i="79"/>
  <c r="BG280" i="79"/>
  <c r="BF280" i="79"/>
  <c r="BE280" i="79"/>
  <c r="BD280" i="79"/>
  <c r="BC280" i="79"/>
  <c r="BB280" i="79"/>
  <c r="BA280" i="79"/>
  <c r="AZ280" i="79"/>
  <c r="AY280" i="79"/>
  <c r="AX280" i="79"/>
  <c r="AW280" i="79"/>
  <c r="AV280" i="79"/>
  <c r="AU280" i="79"/>
  <c r="BH277" i="79"/>
  <c r="BG277" i="79"/>
  <c r="BF277" i="79"/>
  <c r="BE277" i="79"/>
  <c r="BD277" i="79"/>
  <c r="BC277" i="79"/>
  <c r="BB277" i="79"/>
  <c r="BA277" i="79"/>
  <c r="AZ277" i="79"/>
  <c r="AY277" i="79"/>
  <c r="AX277" i="79"/>
  <c r="AW277" i="79"/>
  <c r="AV277" i="79"/>
  <c r="AU277" i="79"/>
  <c r="AM511" i="46" l="1"/>
  <c r="AL512" i="46"/>
  <c r="AM508" i="46"/>
  <c r="AM505" i="46"/>
  <c r="AM501" i="46"/>
  <c r="AM498" i="46"/>
  <c r="AM495" i="46"/>
  <c r="AM492" i="46"/>
  <c r="AM489" i="46"/>
  <c r="AM485" i="46"/>
  <c r="AM482" i="46"/>
  <c r="AM478" i="46"/>
  <c r="AM474" i="46"/>
  <c r="AM471" i="46"/>
  <c r="AM468" i="46"/>
  <c r="AM465" i="46"/>
  <c r="AM462" i="46"/>
  <c r="AM458" i="46"/>
  <c r="AM455" i="46"/>
  <c r="AM452" i="46"/>
  <c r="AM449" i="46"/>
  <c r="AM446" i="46"/>
  <c r="AM443" i="46"/>
  <c r="AM440" i="46"/>
  <c r="AM436" i="46"/>
  <c r="AM432" i="46"/>
  <c r="AM429" i="46"/>
  <c r="AM426" i="46"/>
  <c r="AM423" i="46"/>
  <c r="AM420" i="46"/>
  <c r="AM417" i="46"/>
  <c r="AM414" i="46"/>
  <c r="AM411" i="46"/>
  <c r="AM408" i="46"/>
  <c r="AM381" i="46"/>
  <c r="Z499" i="46"/>
  <c r="AA499" i="46"/>
  <c r="AB499" i="46"/>
  <c r="AC499" i="46"/>
  <c r="AD499" i="46"/>
  <c r="AE499" i="46"/>
  <c r="AF499" i="46"/>
  <c r="AG499" i="46"/>
  <c r="AH499" i="46"/>
  <c r="AI499" i="46"/>
  <c r="AJ499" i="46"/>
  <c r="AK499" i="46"/>
  <c r="AL499" i="46"/>
  <c r="Z502" i="46"/>
  <c r="AA502" i="46"/>
  <c r="AB502" i="46"/>
  <c r="AC502" i="46"/>
  <c r="AD502" i="46"/>
  <c r="AE502" i="46"/>
  <c r="AF502" i="46"/>
  <c r="AG502" i="46"/>
  <c r="AH502" i="46"/>
  <c r="AI502" i="46"/>
  <c r="AJ502" i="46"/>
  <c r="AK502" i="46"/>
  <c r="AL502" i="46"/>
  <c r="Z506" i="46"/>
  <c r="AA506" i="46"/>
  <c r="AB506" i="46"/>
  <c r="AC506" i="46"/>
  <c r="AD506" i="46"/>
  <c r="AE506" i="46"/>
  <c r="AF506" i="46"/>
  <c r="AG506" i="46"/>
  <c r="AH506" i="46"/>
  <c r="AI506" i="46"/>
  <c r="AJ506" i="46"/>
  <c r="AK506" i="46"/>
  <c r="AL506" i="46"/>
  <c r="Z509" i="46"/>
  <c r="AA509" i="46"/>
  <c r="AB509" i="46"/>
  <c r="AC509" i="46"/>
  <c r="AD509" i="46"/>
  <c r="AE509" i="46"/>
  <c r="AF509" i="46"/>
  <c r="AG509" i="46"/>
  <c r="AH509" i="46"/>
  <c r="AI509" i="46"/>
  <c r="AJ509" i="46"/>
  <c r="AK509" i="46"/>
  <c r="AL509" i="46"/>
  <c r="Z512" i="46"/>
  <c r="AA512" i="46"/>
  <c r="AB512" i="46"/>
  <c r="AC512" i="46"/>
  <c r="AD512" i="46"/>
  <c r="AE512" i="46"/>
  <c r="AF512" i="46"/>
  <c r="AG512" i="46"/>
  <c r="AH512" i="46"/>
  <c r="AI512" i="46"/>
  <c r="AJ512" i="46"/>
  <c r="AK512" i="46"/>
  <c r="Y506" i="46"/>
  <c r="Y509" i="46"/>
  <c r="Y512" i="46"/>
  <c r="Y502" i="46"/>
  <c r="Y499"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BH78" i="79" l="1"/>
  <c r="BG78" i="79"/>
  <c r="BF78" i="79"/>
  <c r="BE78" i="79"/>
  <c r="BD78" i="79"/>
  <c r="BC78" i="79"/>
  <c r="BB78" i="79"/>
  <c r="BA78" i="79"/>
  <c r="AZ78" i="79"/>
  <c r="AY78" i="79"/>
  <c r="AX78" i="79"/>
  <c r="AW78" i="79"/>
  <c r="AV78" i="79"/>
  <c r="AU78" i="79"/>
  <c r="Y78" i="79"/>
  <c r="BH99" i="79"/>
  <c r="BG99" i="79"/>
  <c r="BF99" i="79"/>
  <c r="BE99" i="79"/>
  <c r="BD99" i="79"/>
  <c r="BC99" i="79"/>
  <c r="BB99" i="79"/>
  <c r="BA99" i="79"/>
  <c r="AZ99" i="79"/>
  <c r="AY99" i="79"/>
  <c r="AX99" i="79"/>
  <c r="AW99" i="79"/>
  <c r="AV99" i="79"/>
  <c r="AU99" i="79"/>
  <c r="BH93" i="79"/>
  <c r="BG93" i="79"/>
  <c r="BF93" i="79"/>
  <c r="BE93" i="79"/>
  <c r="BD93" i="79"/>
  <c r="BC93" i="79"/>
  <c r="BB93" i="79"/>
  <c r="BA93" i="79"/>
  <c r="AZ93" i="79"/>
  <c r="AY93" i="79"/>
  <c r="AX93" i="79"/>
  <c r="AW93" i="79"/>
  <c r="AV93" i="79"/>
  <c r="AU93" i="79"/>
  <c r="AL486" i="46"/>
  <c r="AK486" i="46"/>
  <c r="AJ486" i="46"/>
  <c r="AI486" i="46"/>
  <c r="AH486" i="46"/>
  <c r="AG486" i="46"/>
  <c r="AF486" i="46"/>
  <c r="AE486" i="46"/>
  <c r="AD486" i="46"/>
  <c r="AC486" i="46"/>
  <c r="AB486" i="46"/>
  <c r="AA486" i="46"/>
  <c r="Z486" i="46"/>
  <c r="Y486" i="46"/>
  <c r="AL483" i="46"/>
  <c r="AK483" i="46"/>
  <c r="AJ483" i="46"/>
  <c r="AI483" i="46"/>
  <c r="AH483" i="46"/>
  <c r="AG483" i="46"/>
  <c r="AF483" i="46"/>
  <c r="AE483" i="46"/>
  <c r="AD483" i="46"/>
  <c r="AC483" i="46"/>
  <c r="AB483" i="46"/>
  <c r="AA483" i="46"/>
  <c r="Z483" i="46"/>
  <c r="Y483" i="46"/>
  <c r="AL456" i="46"/>
  <c r="AK456" i="46"/>
  <c r="AJ456" i="46"/>
  <c r="AI456" i="46"/>
  <c r="AH456" i="46"/>
  <c r="AG456" i="46"/>
  <c r="AF456" i="46"/>
  <c r="AE456" i="46"/>
  <c r="AD456" i="46"/>
  <c r="AC456" i="46"/>
  <c r="AB456" i="46"/>
  <c r="AA456" i="46"/>
  <c r="Z456" i="46"/>
  <c r="Y456" i="46"/>
  <c r="AL453" i="46"/>
  <c r="AK453" i="46"/>
  <c r="AJ453" i="46"/>
  <c r="AI453" i="46"/>
  <c r="AH453" i="46"/>
  <c r="AG453" i="46"/>
  <c r="AF453" i="46"/>
  <c r="AE453" i="46"/>
  <c r="AD453" i="46"/>
  <c r="AC453" i="46"/>
  <c r="AB453" i="46"/>
  <c r="AA453" i="46"/>
  <c r="Z453" i="46"/>
  <c r="Y453"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Y146" i="79" l="1"/>
  <c r="Y82" i="79"/>
  <c r="AB106" i="46" l="1"/>
  <c r="AA106" i="46"/>
  <c r="BH1111" i="79" l="1"/>
  <c r="BG1111" i="79"/>
  <c r="BF1111" i="79"/>
  <c r="BE1111" i="79"/>
  <c r="BD1111" i="79"/>
  <c r="BC1111" i="79"/>
  <c r="BB1111" i="79"/>
  <c r="BA1111" i="79"/>
  <c r="AZ1111" i="79"/>
  <c r="AY1111" i="79"/>
  <c r="AX1111" i="79"/>
  <c r="AW1111" i="79"/>
  <c r="AV1111" i="79"/>
  <c r="AU1111" i="79"/>
  <c r="BH1108" i="79"/>
  <c r="BG1108" i="79"/>
  <c r="BF1108" i="79"/>
  <c r="BE1108" i="79"/>
  <c r="BD1108" i="79"/>
  <c r="BC1108" i="79"/>
  <c r="BB1108" i="79"/>
  <c r="BA1108" i="79"/>
  <c r="AZ1108" i="79"/>
  <c r="AY1108" i="79"/>
  <c r="AX1108" i="79"/>
  <c r="AW1108" i="79"/>
  <c r="AV1108" i="79"/>
  <c r="AU1108" i="79"/>
  <c r="BH1105" i="79"/>
  <c r="BG1105" i="79"/>
  <c r="BF1105" i="79"/>
  <c r="BE1105" i="79"/>
  <c r="BD1105" i="79"/>
  <c r="BC1105" i="79"/>
  <c r="BB1105" i="79"/>
  <c r="BA1105" i="79"/>
  <c r="AZ1105" i="79"/>
  <c r="AY1105" i="79"/>
  <c r="AX1105" i="79"/>
  <c r="AW1105" i="79"/>
  <c r="AV1105" i="79"/>
  <c r="AU1105" i="79"/>
  <c r="BH1102" i="79"/>
  <c r="BG1102" i="79"/>
  <c r="BF1102" i="79"/>
  <c r="BE1102" i="79"/>
  <c r="BD1102" i="79"/>
  <c r="BC1102" i="79"/>
  <c r="BB1102" i="79"/>
  <c r="BA1102" i="79"/>
  <c r="AZ1102" i="79"/>
  <c r="AY1102" i="79"/>
  <c r="AX1102" i="79"/>
  <c r="AW1102" i="79"/>
  <c r="AV1102" i="79"/>
  <c r="AU1102" i="79"/>
  <c r="BH1099" i="79"/>
  <c r="BG1099" i="79"/>
  <c r="BF1099" i="79"/>
  <c r="BE1099" i="79"/>
  <c r="BD1099" i="79"/>
  <c r="BC1099" i="79"/>
  <c r="BB1099" i="79"/>
  <c r="BA1099" i="79"/>
  <c r="AZ1099" i="79"/>
  <c r="AY1099" i="79"/>
  <c r="AX1099" i="79"/>
  <c r="AW1099" i="79"/>
  <c r="AV1099" i="79"/>
  <c r="AU1099" i="79"/>
  <c r="BH1096" i="79"/>
  <c r="BG1096" i="79"/>
  <c r="BF1096" i="79"/>
  <c r="BE1096" i="79"/>
  <c r="BD1096" i="79"/>
  <c r="BC1096" i="79"/>
  <c r="BB1096" i="79"/>
  <c r="BA1096" i="79"/>
  <c r="AZ1096" i="79"/>
  <c r="AY1096" i="79"/>
  <c r="AX1096" i="79"/>
  <c r="AW1096" i="79"/>
  <c r="AV1096" i="79"/>
  <c r="AU1096" i="79"/>
  <c r="BH1093" i="79"/>
  <c r="BG1093" i="79"/>
  <c r="BF1093" i="79"/>
  <c r="BE1093" i="79"/>
  <c r="BD1093" i="79"/>
  <c r="BC1093" i="79"/>
  <c r="BB1093" i="79"/>
  <c r="BA1093" i="79"/>
  <c r="AZ1093" i="79"/>
  <c r="AY1093" i="79"/>
  <c r="AX1093" i="79"/>
  <c r="AW1093" i="79"/>
  <c r="AV1093" i="79"/>
  <c r="AU1093" i="79"/>
  <c r="BH1090" i="79"/>
  <c r="BG1090" i="79"/>
  <c r="BF1090" i="79"/>
  <c r="BE1090" i="79"/>
  <c r="BD1090" i="79"/>
  <c r="BC1090" i="79"/>
  <c r="BB1090" i="79"/>
  <c r="BA1090" i="79"/>
  <c r="AZ1090" i="79"/>
  <c r="AY1090" i="79"/>
  <c r="AX1090" i="79"/>
  <c r="AW1090" i="79"/>
  <c r="AV1090" i="79"/>
  <c r="AU1090" i="79"/>
  <c r="BH1087" i="79"/>
  <c r="BG1087" i="79"/>
  <c r="BF1087" i="79"/>
  <c r="BE1087" i="79"/>
  <c r="BD1087" i="79"/>
  <c r="BC1087" i="79"/>
  <c r="BB1087" i="79"/>
  <c r="BA1087" i="79"/>
  <c r="AZ1087" i="79"/>
  <c r="AY1087" i="79"/>
  <c r="AX1087" i="79"/>
  <c r="AW1087" i="79"/>
  <c r="AV1087" i="79"/>
  <c r="AU1087" i="79"/>
  <c r="BH1084" i="79"/>
  <c r="BG1084" i="79"/>
  <c r="BF1084" i="79"/>
  <c r="BE1084" i="79"/>
  <c r="BD1084" i="79"/>
  <c r="BC1084" i="79"/>
  <c r="BB1084" i="79"/>
  <c r="BA1084" i="79"/>
  <c r="AZ1084" i="79"/>
  <c r="AY1084" i="79"/>
  <c r="AX1084" i="79"/>
  <c r="AW1084" i="79"/>
  <c r="AV1084" i="79"/>
  <c r="AU1084" i="79"/>
  <c r="BH1081" i="79"/>
  <c r="BG1081" i="79"/>
  <c r="BF1081" i="79"/>
  <c r="BE1081" i="79"/>
  <c r="BD1081" i="79"/>
  <c r="BC1081" i="79"/>
  <c r="BB1081" i="79"/>
  <c r="BA1081" i="79"/>
  <c r="AZ1081" i="79"/>
  <c r="AY1081" i="79"/>
  <c r="AX1081" i="79"/>
  <c r="AW1081" i="79"/>
  <c r="AV1081" i="79"/>
  <c r="AU1081" i="79"/>
  <c r="BH1078" i="79"/>
  <c r="BG1078" i="79"/>
  <c r="BF1078" i="79"/>
  <c r="BE1078" i="79"/>
  <c r="BD1078" i="79"/>
  <c r="BC1078" i="79"/>
  <c r="BB1078" i="79"/>
  <c r="BA1078" i="79"/>
  <c r="AZ1078" i="79"/>
  <c r="AY1078" i="79"/>
  <c r="AX1078" i="79"/>
  <c r="AW1078" i="79"/>
  <c r="AV1078" i="79"/>
  <c r="AU1078" i="79"/>
  <c r="BH1075" i="79"/>
  <c r="BG1075" i="79"/>
  <c r="BF1075" i="79"/>
  <c r="BE1075" i="79"/>
  <c r="BD1075" i="79"/>
  <c r="BC1075" i="79"/>
  <c r="BB1075" i="79"/>
  <c r="BA1075" i="79"/>
  <c r="AZ1075" i="79"/>
  <c r="AY1075" i="79"/>
  <c r="AX1075" i="79"/>
  <c r="AW1075" i="79"/>
  <c r="AV1075" i="79"/>
  <c r="AU1075" i="79"/>
  <c r="BH1072" i="79"/>
  <c r="BG1072" i="79"/>
  <c r="BF1072" i="79"/>
  <c r="BE1072" i="79"/>
  <c r="BD1072" i="79"/>
  <c r="BC1072" i="79"/>
  <c r="BB1072" i="79"/>
  <c r="BA1072" i="79"/>
  <c r="AZ1072" i="79"/>
  <c r="AY1072" i="79"/>
  <c r="AX1072" i="79"/>
  <c r="AW1072" i="79"/>
  <c r="AV1072" i="79"/>
  <c r="AU1072" i="79"/>
  <c r="BH1068" i="79"/>
  <c r="BG1068" i="79"/>
  <c r="BF1068" i="79"/>
  <c r="BE1068" i="79"/>
  <c r="BD1068" i="79"/>
  <c r="BC1068" i="79"/>
  <c r="BB1068" i="79"/>
  <c r="BA1068" i="79"/>
  <c r="AZ1068" i="79"/>
  <c r="AY1068" i="79"/>
  <c r="AX1068" i="79"/>
  <c r="AW1068" i="79"/>
  <c r="AV1068" i="79"/>
  <c r="AU1068" i="79"/>
  <c r="BH1065" i="79"/>
  <c r="BG1065" i="79"/>
  <c r="BF1065" i="79"/>
  <c r="BE1065" i="79"/>
  <c r="BD1065" i="79"/>
  <c r="BC1065" i="79"/>
  <c r="BB1065" i="79"/>
  <c r="BA1065" i="79"/>
  <c r="AZ1065" i="79"/>
  <c r="AY1065" i="79"/>
  <c r="AX1065" i="79"/>
  <c r="AW1065" i="79"/>
  <c r="AV1065" i="79"/>
  <c r="AU1065" i="79"/>
  <c r="BH1062" i="79"/>
  <c r="BG1062" i="79"/>
  <c r="BF1062" i="79"/>
  <c r="BE1062" i="79"/>
  <c r="BD1062" i="79"/>
  <c r="BC1062" i="79"/>
  <c r="BB1062" i="79"/>
  <c r="BA1062" i="79"/>
  <c r="AZ1062" i="79"/>
  <c r="AY1062" i="79"/>
  <c r="AX1062" i="79"/>
  <c r="AW1062" i="79"/>
  <c r="AV1062" i="79"/>
  <c r="AU1062" i="79"/>
  <c r="BH1058" i="79"/>
  <c r="BG1058" i="79"/>
  <c r="BF1058" i="79"/>
  <c r="BE1058" i="79"/>
  <c r="BD1058" i="79"/>
  <c r="BC1058" i="79"/>
  <c r="BB1058" i="79"/>
  <c r="BA1058" i="79"/>
  <c r="AZ1058" i="79"/>
  <c r="AY1058" i="79"/>
  <c r="AX1058" i="79"/>
  <c r="AW1058" i="79"/>
  <c r="AV1058" i="79"/>
  <c r="AU1058" i="79"/>
  <c r="BH1055" i="79"/>
  <c r="BG1055" i="79"/>
  <c r="BF1055" i="79"/>
  <c r="BE1055" i="79"/>
  <c r="BD1055" i="79"/>
  <c r="BC1055" i="79"/>
  <c r="BB1055" i="79"/>
  <c r="BA1055" i="79"/>
  <c r="AZ1055" i="79"/>
  <c r="AY1055" i="79"/>
  <c r="AX1055" i="79"/>
  <c r="AW1055" i="79"/>
  <c r="AV1055" i="79"/>
  <c r="AU1055" i="79"/>
  <c r="BH1052" i="79"/>
  <c r="BG1052" i="79"/>
  <c r="BF1052" i="79"/>
  <c r="BE1052" i="79"/>
  <c r="BD1052" i="79"/>
  <c r="BC1052" i="79"/>
  <c r="BB1052" i="79"/>
  <c r="BA1052" i="79"/>
  <c r="AZ1052" i="79"/>
  <c r="AY1052" i="79"/>
  <c r="AX1052" i="79"/>
  <c r="AW1052" i="79"/>
  <c r="AV1052" i="79"/>
  <c r="AU1052" i="79"/>
  <c r="BH1049" i="79"/>
  <c r="BG1049" i="79"/>
  <c r="BF1049" i="79"/>
  <c r="BE1049" i="79"/>
  <c r="BD1049" i="79"/>
  <c r="BC1049" i="79"/>
  <c r="BB1049" i="79"/>
  <c r="BA1049" i="79"/>
  <c r="AZ1049" i="79"/>
  <c r="AY1049" i="79"/>
  <c r="AX1049" i="79"/>
  <c r="AW1049" i="79"/>
  <c r="AV1049" i="79"/>
  <c r="AU1049" i="79"/>
  <c r="BH1046" i="79"/>
  <c r="BG1046" i="79"/>
  <c r="BF1046" i="79"/>
  <c r="BE1046" i="79"/>
  <c r="BD1046" i="79"/>
  <c r="BC1046" i="79"/>
  <c r="BB1046" i="79"/>
  <c r="AZ1046" i="79"/>
  <c r="AY1046" i="79"/>
  <c r="AX1046" i="79"/>
  <c r="AW1046" i="79"/>
  <c r="AU1046" i="79"/>
  <c r="BH1043" i="79"/>
  <c r="BG1043" i="79"/>
  <c r="BF1043" i="79"/>
  <c r="BE1043" i="79"/>
  <c r="BD1043" i="79"/>
  <c r="BC1043" i="79"/>
  <c r="BB1043" i="79"/>
  <c r="BA1043" i="79"/>
  <c r="AZ1043" i="79"/>
  <c r="AY1043" i="79"/>
  <c r="AX1043" i="79"/>
  <c r="AW1043" i="79"/>
  <c r="AV1043" i="79"/>
  <c r="AU1043" i="79"/>
  <c r="BH1040" i="79"/>
  <c r="BG1040" i="79"/>
  <c r="BF1040" i="79"/>
  <c r="BE1040" i="79"/>
  <c r="BD1040" i="79"/>
  <c r="BC1040" i="79"/>
  <c r="BB1040" i="79"/>
  <c r="BA1040" i="79"/>
  <c r="AZ1040" i="79"/>
  <c r="AY1040" i="79"/>
  <c r="AX1040" i="79"/>
  <c r="AW1040" i="79"/>
  <c r="AV1040" i="79"/>
  <c r="AU1040" i="79"/>
  <c r="BH1037" i="79"/>
  <c r="BG1037" i="79"/>
  <c r="BF1037" i="79"/>
  <c r="BE1037" i="79"/>
  <c r="BD1037" i="79"/>
  <c r="BC1037" i="79"/>
  <c r="BB1037" i="79"/>
  <c r="BA1037" i="79"/>
  <c r="AZ1037" i="79"/>
  <c r="AY1037" i="79"/>
  <c r="AX1037" i="79"/>
  <c r="AW1037" i="79"/>
  <c r="AV1037" i="79"/>
  <c r="AU1037" i="79"/>
  <c r="BH1033" i="79"/>
  <c r="BG1033" i="79"/>
  <c r="BF1033" i="79"/>
  <c r="BE1033" i="79"/>
  <c r="BD1033" i="79"/>
  <c r="BC1033" i="79"/>
  <c r="BB1033" i="79"/>
  <c r="BA1033" i="79"/>
  <c r="AZ1033" i="79"/>
  <c r="AY1033" i="79"/>
  <c r="AX1033" i="79"/>
  <c r="AW1033" i="79"/>
  <c r="AV1033" i="79"/>
  <c r="BH1030" i="79"/>
  <c r="BG1030" i="79"/>
  <c r="BF1030" i="79"/>
  <c r="BE1030" i="79"/>
  <c r="BD1030" i="79"/>
  <c r="BC1030" i="79"/>
  <c r="BB1030" i="79"/>
  <c r="BA1030" i="79"/>
  <c r="AZ1030" i="79"/>
  <c r="AY1030" i="79"/>
  <c r="AX1030" i="79"/>
  <c r="AW1030" i="79"/>
  <c r="AV1030" i="79"/>
  <c r="BH1027" i="79"/>
  <c r="BG1027" i="79"/>
  <c r="BF1027" i="79"/>
  <c r="BE1027" i="79"/>
  <c r="BD1027" i="79"/>
  <c r="BC1027" i="79"/>
  <c r="BB1027" i="79"/>
  <c r="BA1027" i="79"/>
  <c r="AZ1027" i="79"/>
  <c r="AY1027" i="79"/>
  <c r="AX1027" i="79"/>
  <c r="AW1027" i="79"/>
  <c r="AV1027" i="79"/>
  <c r="AU1027" i="79"/>
  <c r="BH1024" i="79"/>
  <c r="BG1024" i="79"/>
  <c r="BF1024" i="79"/>
  <c r="BE1024" i="79"/>
  <c r="BD1024" i="79"/>
  <c r="BC1024" i="79"/>
  <c r="BB1024" i="79"/>
  <c r="BA1024" i="79"/>
  <c r="AZ1024" i="79"/>
  <c r="AY1024" i="79"/>
  <c r="AX1024" i="79"/>
  <c r="AW1024" i="79"/>
  <c r="AV1024" i="79"/>
  <c r="AU1024" i="79"/>
  <c r="BH999" i="79"/>
  <c r="BG999" i="79"/>
  <c r="BF999" i="79"/>
  <c r="BE999" i="79"/>
  <c r="BD999" i="79"/>
  <c r="BC999" i="79"/>
  <c r="BB999" i="79"/>
  <c r="BA999" i="79"/>
  <c r="AZ999" i="79"/>
  <c r="AY999" i="79"/>
  <c r="AX999" i="79"/>
  <c r="AW999" i="79"/>
  <c r="AV999" i="79"/>
  <c r="BH995" i="79"/>
  <c r="BG995" i="79"/>
  <c r="BF995" i="79"/>
  <c r="BE995" i="79"/>
  <c r="BD995" i="79"/>
  <c r="BC995" i="79"/>
  <c r="BB995" i="79"/>
  <c r="BA995" i="79"/>
  <c r="AZ995" i="79"/>
  <c r="AY995" i="79"/>
  <c r="AX995" i="79"/>
  <c r="AW995" i="79"/>
  <c r="AV995" i="79"/>
  <c r="AU995" i="79"/>
  <c r="BH992" i="79"/>
  <c r="BG992" i="79"/>
  <c r="BF992" i="79"/>
  <c r="BE992" i="79"/>
  <c r="BD992" i="79"/>
  <c r="BC992" i="79"/>
  <c r="BB992" i="79"/>
  <c r="BA992" i="79"/>
  <c r="AZ992" i="79"/>
  <c r="AY992" i="79"/>
  <c r="AX992" i="79"/>
  <c r="AW992" i="79"/>
  <c r="AV992" i="79"/>
  <c r="BH989" i="79"/>
  <c r="BG989" i="79"/>
  <c r="BF989" i="79"/>
  <c r="BE989" i="79"/>
  <c r="BD989" i="79"/>
  <c r="BC989" i="79"/>
  <c r="BB989" i="79"/>
  <c r="BA989" i="79"/>
  <c r="AZ989" i="79"/>
  <c r="AY989" i="79"/>
  <c r="AX989" i="79"/>
  <c r="AW989" i="79"/>
  <c r="AV989" i="79"/>
  <c r="BH985" i="79"/>
  <c r="BG985" i="79"/>
  <c r="BF985" i="79"/>
  <c r="BE985" i="79"/>
  <c r="BD985" i="79"/>
  <c r="BC985" i="79"/>
  <c r="BB985" i="79"/>
  <c r="BA985" i="79"/>
  <c r="AZ985" i="79"/>
  <c r="AY985" i="79"/>
  <c r="AX985" i="79"/>
  <c r="AW985" i="79"/>
  <c r="AV985" i="79"/>
  <c r="BH982" i="79"/>
  <c r="BG982" i="79"/>
  <c r="BF982" i="79"/>
  <c r="BE982" i="79"/>
  <c r="BD982" i="79"/>
  <c r="BC982" i="79"/>
  <c r="BB982" i="79"/>
  <c r="BA982" i="79"/>
  <c r="AZ982" i="79"/>
  <c r="AY982" i="79"/>
  <c r="AX982" i="79"/>
  <c r="AW982" i="79"/>
  <c r="AV982" i="79"/>
  <c r="AU982" i="79"/>
  <c r="BH979" i="79"/>
  <c r="BG979" i="79"/>
  <c r="BF979" i="79"/>
  <c r="BE979" i="79"/>
  <c r="BD979" i="79"/>
  <c r="BC979" i="79"/>
  <c r="BB979" i="79"/>
  <c r="BA979" i="79"/>
  <c r="AZ979" i="79"/>
  <c r="AY979" i="79"/>
  <c r="AX979" i="79"/>
  <c r="AW979" i="79"/>
  <c r="AV979" i="79"/>
  <c r="AU979" i="79"/>
  <c r="BH976" i="79"/>
  <c r="BG976" i="79"/>
  <c r="BF976" i="79"/>
  <c r="BE976" i="79"/>
  <c r="BD976" i="79"/>
  <c r="BC976" i="79"/>
  <c r="BB976" i="79"/>
  <c r="BA976" i="79"/>
  <c r="AZ976" i="79"/>
  <c r="AY976" i="79"/>
  <c r="AX976" i="79"/>
  <c r="AW976" i="79"/>
  <c r="AV976" i="79"/>
  <c r="BH973" i="79"/>
  <c r="BG973" i="79"/>
  <c r="BF973" i="79"/>
  <c r="BE973" i="79"/>
  <c r="BD973" i="79"/>
  <c r="BC973" i="79"/>
  <c r="BB973" i="79"/>
  <c r="BA973" i="79"/>
  <c r="AZ973" i="79"/>
  <c r="AY973" i="79"/>
  <c r="AX973" i="79"/>
  <c r="AW973" i="79"/>
  <c r="AV973" i="79"/>
  <c r="BH969" i="79"/>
  <c r="BG969" i="79"/>
  <c r="BF969" i="79"/>
  <c r="BE969" i="79"/>
  <c r="BD969" i="79"/>
  <c r="BC969" i="79"/>
  <c r="BB969" i="79"/>
  <c r="BA969" i="79"/>
  <c r="AZ969" i="79"/>
  <c r="AY969" i="79"/>
  <c r="AX969" i="79"/>
  <c r="AW969" i="79"/>
  <c r="AV969" i="79"/>
  <c r="BH966" i="79"/>
  <c r="BG966" i="79"/>
  <c r="BF966" i="79"/>
  <c r="BE966" i="79"/>
  <c r="BD966" i="79"/>
  <c r="BC966" i="79"/>
  <c r="BB966" i="79"/>
  <c r="BA966" i="79"/>
  <c r="AZ966" i="79"/>
  <c r="AY966" i="79"/>
  <c r="AX966" i="79"/>
  <c r="AW966" i="79"/>
  <c r="AV966" i="79"/>
  <c r="AU966" i="79"/>
  <c r="BH963" i="79"/>
  <c r="BG963" i="79"/>
  <c r="BF963" i="79"/>
  <c r="BE963" i="79"/>
  <c r="BD963" i="79"/>
  <c r="BC963" i="79"/>
  <c r="BB963" i="79"/>
  <c r="BA963" i="79"/>
  <c r="AZ963" i="79"/>
  <c r="AY963" i="79"/>
  <c r="AX963" i="79"/>
  <c r="AW963" i="79"/>
  <c r="AV963" i="79"/>
  <c r="AU963" i="79"/>
  <c r="BH960" i="79"/>
  <c r="BG960" i="79"/>
  <c r="BF960" i="79"/>
  <c r="BE960" i="79"/>
  <c r="BD960" i="79"/>
  <c r="BC960" i="79"/>
  <c r="BB960" i="79"/>
  <c r="BA960" i="79"/>
  <c r="AZ960" i="79"/>
  <c r="AY960" i="79"/>
  <c r="AX960" i="79"/>
  <c r="AW960" i="79"/>
  <c r="AV960" i="79"/>
  <c r="AU960" i="79"/>
  <c r="BH957" i="79"/>
  <c r="BG957" i="79"/>
  <c r="BF957" i="79"/>
  <c r="BE957" i="79"/>
  <c r="BD957" i="79"/>
  <c r="BC957" i="79"/>
  <c r="BB957" i="79"/>
  <c r="BA957" i="79"/>
  <c r="AZ957" i="79"/>
  <c r="AY957" i="79"/>
  <c r="AX957" i="79"/>
  <c r="AW957" i="79"/>
  <c r="AV957" i="79"/>
  <c r="AU957" i="79"/>
  <c r="BH928" i="79"/>
  <c r="BG928" i="79"/>
  <c r="BF928" i="79"/>
  <c r="BE928" i="79"/>
  <c r="BD928" i="79"/>
  <c r="BC928" i="79"/>
  <c r="BB928" i="79"/>
  <c r="BA928" i="79"/>
  <c r="AZ928" i="79"/>
  <c r="AY928" i="79"/>
  <c r="AX928" i="79"/>
  <c r="AW928" i="79"/>
  <c r="AV928" i="79"/>
  <c r="AU928" i="79"/>
  <c r="BH925" i="79"/>
  <c r="BG925" i="79"/>
  <c r="BF925" i="79"/>
  <c r="BE925" i="79"/>
  <c r="BD925" i="79"/>
  <c r="BC925" i="79"/>
  <c r="BB925" i="79"/>
  <c r="BA925" i="79"/>
  <c r="AZ925" i="79"/>
  <c r="AY925" i="79"/>
  <c r="AX925" i="79"/>
  <c r="AW925" i="79"/>
  <c r="AV925" i="79"/>
  <c r="AU925" i="79"/>
  <c r="BH922" i="79"/>
  <c r="BG922" i="79"/>
  <c r="BF922" i="79"/>
  <c r="BE922" i="79"/>
  <c r="BD922" i="79"/>
  <c r="BC922" i="79"/>
  <c r="BB922" i="79"/>
  <c r="BA922" i="79"/>
  <c r="AZ922" i="79"/>
  <c r="AY922" i="79"/>
  <c r="AX922" i="79"/>
  <c r="AW922" i="79"/>
  <c r="AV922" i="79"/>
  <c r="AU922" i="79"/>
  <c r="BH919" i="79"/>
  <c r="BG919" i="79"/>
  <c r="BF919" i="79"/>
  <c r="BE919" i="79"/>
  <c r="BD919" i="79"/>
  <c r="BC919" i="79"/>
  <c r="BB919" i="79"/>
  <c r="BA919" i="79"/>
  <c r="AZ919" i="79"/>
  <c r="AY919" i="79"/>
  <c r="AX919" i="79"/>
  <c r="AW919" i="79"/>
  <c r="AV919" i="79"/>
  <c r="AU919" i="79"/>
  <c r="BH916" i="79"/>
  <c r="BG916" i="79"/>
  <c r="BF916" i="79"/>
  <c r="BE916" i="79"/>
  <c r="BD916" i="79"/>
  <c r="BC916" i="79"/>
  <c r="BB916" i="79"/>
  <c r="BA916" i="79"/>
  <c r="AZ916" i="79"/>
  <c r="AY916" i="79"/>
  <c r="AX916" i="79"/>
  <c r="AW916" i="79"/>
  <c r="AV916" i="79"/>
  <c r="AU916" i="79"/>
  <c r="BH913" i="79"/>
  <c r="BG913" i="79"/>
  <c r="BF913" i="79"/>
  <c r="BE913" i="79"/>
  <c r="BD913" i="79"/>
  <c r="BC913" i="79"/>
  <c r="BB913" i="79"/>
  <c r="BA913" i="79"/>
  <c r="AZ913" i="79"/>
  <c r="AY913" i="79"/>
  <c r="AX913" i="79"/>
  <c r="AW913" i="79"/>
  <c r="AV913" i="79"/>
  <c r="AU913" i="79"/>
  <c r="BH910" i="79"/>
  <c r="BG910" i="79"/>
  <c r="BF910" i="79"/>
  <c r="BE910" i="79"/>
  <c r="BD910" i="79"/>
  <c r="BC910" i="79"/>
  <c r="BB910" i="79"/>
  <c r="BA910" i="79"/>
  <c r="AZ910" i="79"/>
  <c r="AY910" i="79"/>
  <c r="AX910" i="79"/>
  <c r="AW910" i="79"/>
  <c r="AV910" i="79"/>
  <c r="AU910" i="79"/>
  <c r="BH907" i="79"/>
  <c r="BG907" i="79"/>
  <c r="BF907" i="79"/>
  <c r="BE907" i="79"/>
  <c r="BD907" i="79"/>
  <c r="BC907" i="79"/>
  <c r="BB907" i="79"/>
  <c r="BA907" i="79"/>
  <c r="AZ907" i="79"/>
  <c r="AY907" i="79"/>
  <c r="AX907" i="79"/>
  <c r="AW907" i="79"/>
  <c r="AV907" i="79"/>
  <c r="AU907" i="79"/>
  <c r="BH904" i="79"/>
  <c r="BG904" i="79"/>
  <c r="BF904" i="79"/>
  <c r="BE904" i="79"/>
  <c r="BD904" i="79"/>
  <c r="BC904" i="79"/>
  <c r="BB904" i="79"/>
  <c r="BA904" i="79"/>
  <c r="AZ904" i="79"/>
  <c r="AY904" i="79"/>
  <c r="AX904" i="79"/>
  <c r="AW904" i="79"/>
  <c r="AV904" i="79"/>
  <c r="AU904" i="79"/>
  <c r="BH901" i="79"/>
  <c r="BG901" i="79"/>
  <c r="BF901" i="79"/>
  <c r="BE901" i="79"/>
  <c r="BD901" i="79"/>
  <c r="BC901" i="79"/>
  <c r="BB901" i="79"/>
  <c r="BA901" i="79"/>
  <c r="AZ901" i="79"/>
  <c r="AY901" i="79"/>
  <c r="AX901" i="79"/>
  <c r="AW901" i="79"/>
  <c r="AV901" i="79"/>
  <c r="AU901" i="79"/>
  <c r="BH898" i="79"/>
  <c r="BG898" i="79"/>
  <c r="BF898" i="79"/>
  <c r="BE898" i="79"/>
  <c r="BD898" i="79"/>
  <c r="BC898" i="79"/>
  <c r="BB898" i="79"/>
  <c r="BA898" i="79"/>
  <c r="AZ898" i="79"/>
  <c r="AY898" i="79"/>
  <c r="AX898" i="79"/>
  <c r="AW898" i="79"/>
  <c r="AV898" i="79"/>
  <c r="AU898" i="79"/>
  <c r="BH895" i="79"/>
  <c r="BG895" i="79"/>
  <c r="BF895" i="79"/>
  <c r="BE895" i="79"/>
  <c r="BD895" i="79"/>
  <c r="BC895" i="79"/>
  <c r="BB895" i="79"/>
  <c r="BA895" i="79"/>
  <c r="AZ895" i="79"/>
  <c r="AY895" i="79"/>
  <c r="AX895" i="79"/>
  <c r="AW895" i="79"/>
  <c r="AV895" i="79"/>
  <c r="AU895" i="79"/>
  <c r="BH892" i="79"/>
  <c r="BG892" i="79"/>
  <c r="BF892" i="79"/>
  <c r="BE892" i="79"/>
  <c r="BD892" i="79"/>
  <c r="BC892" i="79"/>
  <c r="BB892" i="79"/>
  <c r="BA892" i="79"/>
  <c r="AZ892" i="79"/>
  <c r="AY892" i="79"/>
  <c r="AX892" i="79"/>
  <c r="AW892" i="79"/>
  <c r="AV892" i="79"/>
  <c r="AU892" i="79"/>
  <c r="BH889" i="79"/>
  <c r="BG889" i="79"/>
  <c r="BF889" i="79"/>
  <c r="BE889" i="79"/>
  <c r="BD889" i="79"/>
  <c r="BC889" i="79"/>
  <c r="BB889" i="79"/>
  <c r="BA889" i="79"/>
  <c r="AZ889" i="79"/>
  <c r="AY889" i="79"/>
  <c r="AX889" i="79"/>
  <c r="AW889" i="79"/>
  <c r="AV889" i="79"/>
  <c r="AU889" i="79"/>
  <c r="BH885" i="79"/>
  <c r="BG885" i="79"/>
  <c r="BF885" i="79"/>
  <c r="BE885" i="79"/>
  <c r="BD885" i="79"/>
  <c r="BC885" i="79"/>
  <c r="BB885" i="79"/>
  <c r="BA885" i="79"/>
  <c r="AZ885" i="79"/>
  <c r="AY885" i="79"/>
  <c r="AX885" i="79"/>
  <c r="AW885" i="79"/>
  <c r="AV885" i="79"/>
  <c r="AU885" i="79"/>
  <c r="BH882" i="79"/>
  <c r="BG882" i="79"/>
  <c r="BF882" i="79"/>
  <c r="BE882" i="79"/>
  <c r="BD882" i="79"/>
  <c r="BC882" i="79"/>
  <c r="BB882" i="79"/>
  <c r="BA882" i="79"/>
  <c r="AZ882" i="79"/>
  <c r="AY882" i="79"/>
  <c r="AX882" i="79"/>
  <c r="AW882" i="79"/>
  <c r="AV882" i="79"/>
  <c r="AU882" i="79"/>
  <c r="BH879" i="79"/>
  <c r="BG879" i="79"/>
  <c r="BF879" i="79"/>
  <c r="BE879" i="79"/>
  <c r="BD879" i="79"/>
  <c r="BC879" i="79"/>
  <c r="BB879" i="79"/>
  <c r="BA879" i="79"/>
  <c r="AZ879" i="79"/>
  <c r="AY879" i="79"/>
  <c r="AX879" i="79"/>
  <c r="AW879" i="79"/>
  <c r="AV879" i="79"/>
  <c r="BG875" i="79"/>
  <c r="BF875" i="79"/>
  <c r="BE875" i="79"/>
  <c r="BD875" i="79"/>
  <c r="BC875" i="79"/>
  <c r="BB875" i="79"/>
  <c r="BA875" i="79"/>
  <c r="AZ875" i="79"/>
  <c r="AY875" i="79"/>
  <c r="AX875" i="79"/>
  <c r="AW875" i="79"/>
  <c r="AV875" i="79"/>
  <c r="AU875" i="79"/>
  <c r="BH872" i="79"/>
  <c r="BG872" i="79"/>
  <c r="BF872" i="79"/>
  <c r="BE872" i="79"/>
  <c r="BD872" i="79"/>
  <c r="BC872" i="79"/>
  <c r="BB872" i="79"/>
  <c r="BA872" i="79"/>
  <c r="AZ872" i="79"/>
  <c r="AY872" i="79"/>
  <c r="AX872" i="79"/>
  <c r="AW872" i="79"/>
  <c r="AV872" i="79"/>
  <c r="AU872" i="79"/>
  <c r="BH869" i="79"/>
  <c r="BG869" i="79"/>
  <c r="BF869" i="79"/>
  <c r="BE869" i="79"/>
  <c r="BD869" i="79"/>
  <c r="BC869" i="79"/>
  <c r="BB869" i="79"/>
  <c r="BA869" i="79"/>
  <c r="AZ869" i="79"/>
  <c r="AY869" i="79"/>
  <c r="AX869" i="79"/>
  <c r="AW869" i="79"/>
  <c r="AV869" i="79"/>
  <c r="AU869" i="79"/>
  <c r="BH866" i="79"/>
  <c r="BG866" i="79"/>
  <c r="BF866" i="79"/>
  <c r="BE866" i="79"/>
  <c r="BD866" i="79"/>
  <c r="BC866" i="79"/>
  <c r="BB866" i="79"/>
  <c r="BA866" i="79"/>
  <c r="AZ866" i="79"/>
  <c r="AY866" i="79"/>
  <c r="AX866" i="79"/>
  <c r="AW866" i="79"/>
  <c r="AV866" i="79"/>
  <c r="AU866" i="79"/>
  <c r="BH863" i="79"/>
  <c r="BG863" i="79"/>
  <c r="BF863" i="79"/>
  <c r="BE863" i="79"/>
  <c r="BD863" i="79"/>
  <c r="BC863" i="79"/>
  <c r="BB863" i="79"/>
  <c r="BA863" i="79"/>
  <c r="AZ863" i="79"/>
  <c r="AY863" i="79"/>
  <c r="AX863" i="79"/>
  <c r="AW863" i="79"/>
  <c r="AV863" i="79"/>
  <c r="AU863" i="79"/>
  <c r="BH860" i="79"/>
  <c r="BG860" i="79"/>
  <c r="BF860" i="79"/>
  <c r="BE860" i="79"/>
  <c r="BD860" i="79"/>
  <c r="BC860" i="79"/>
  <c r="BB860" i="79"/>
  <c r="BA860" i="79"/>
  <c r="AZ860" i="79"/>
  <c r="AY860" i="79"/>
  <c r="AX860" i="79"/>
  <c r="AW860" i="79"/>
  <c r="AV860" i="79"/>
  <c r="AU860" i="79"/>
  <c r="BH857" i="79"/>
  <c r="BG857" i="79"/>
  <c r="BF857" i="79"/>
  <c r="BE857" i="79"/>
  <c r="BD857" i="79"/>
  <c r="BC857" i="79"/>
  <c r="BB857" i="79"/>
  <c r="BA857" i="79"/>
  <c r="AZ857" i="79"/>
  <c r="AY857" i="79"/>
  <c r="AX857" i="79"/>
  <c r="AW857" i="79"/>
  <c r="AV857" i="79"/>
  <c r="AU857" i="79"/>
  <c r="BH854" i="79"/>
  <c r="BG854" i="79"/>
  <c r="BF854" i="79"/>
  <c r="BE854" i="79"/>
  <c r="BD854" i="79"/>
  <c r="BC854" i="79"/>
  <c r="BB854" i="79"/>
  <c r="BA854" i="79"/>
  <c r="AZ854" i="79"/>
  <c r="AY854" i="79"/>
  <c r="AX854" i="79"/>
  <c r="AW854" i="79"/>
  <c r="AV854" i="79"/>
  <c r="BH850" i="79"/>
  <c r="BG850" i="79"/>
  <c r="BF850" i="79"/>
  <c r="BE850" i="79"/>
  <c r="BD850" i="79"/>
  <c r="BC850" i="79"/>
  <c r="BB850" i="79"/>
  <c r="BA850" i="79"/>
  <c r="AZ850" i="79"/>
  <c r="AY850" i="79"/>
  <c r="AX850" i="79"/>
  <c r="AW850" i="79"/>
  <c r="AV850" i="79"/>
  <c r="AU850" i="79"/>
  <c r="BH847" i="79"/>
  <c r="BG847" i="79"/>
  <c r="BF847" i="79"/>
  <c r="BE847" i="79"/>
  <c r="BD847" i="79"/>
  <c r="BC847" i="79"/>
  <c r="BB847" i="79"/>
  <c r="BA847" i="79"/>
  <c r="AZ847" i="79"/>
  <c r="AY847" i="79"/>
  <c r="AX847" i="79"/>
  <c r="AW847" i="79"/>
  <c r="AV847" i="79"/>
  <c r="AU847" i="79"/>
  <c r="BH844" i="79"/>
  <c r="BG844" i="79"/>
  <c r="BF844" i="79"/>
  <c r="BE844" i="79"/>
  <c r="BD844" i="79"/>
  <c r="BC844" i="79"/>
  <c r="BB844" i="79"/>
  <c r="BA844" i="79"/>
  <c r="AZ844" i="79"/>
  <c r="AY844" i="79"/>
  <c r="AX844" i="79"/>
  <c r="AW844" i="79"/>
  <c r="AV844" i="79"/>
  <c r="AU844" i="79"/>
  <c r="BH841" i="79"/>
  <c r="BG841" i="79"/>
  <c r="BF841" i="79"/>
  <c r="BE841" i="79"/>
  <c r="BD841" i="79"/>
  <c r="BC841" i="79"/>
  <c r="BB841" i="79"/>
  <c r="BA841" i="79"/>
  <c r="AZ841" i="79"/>
  <c r="AY841" i="79"/>
  <c r="AX841" i="79"/>
  <c r="AW841" i="79"/>
  <c r="AV841" i="79"/>
  <c r="AU841" i="79"/>
  <c r="BH816" i="79"/>
  <c r="BG816" i="79"/>
  <c r="BF816" i="79"/>
  <c r="BE816" i="79"/>
  <c r="BD816" i="79"/>
  <c r="BC816" i="79"/>
  <c r="BB816" i="79"/>
  <c r="BA816" i="79"/>
  <c r="AZ816" i="79"/>
  <c r="AY816" i="79"/>
  <c r="AX816" i="79"/>
  <c r="AW816" i="79"/>
  <c r="AV816" i="79"/>
  <c r="BH812" i="79"/>
  <c r="BG812" i="79"/>
  <c r="BF812" i="79"/>
  <c r="BE812" i="79"/>
  <c r="BD812" i="79"/>
  <c r="BC812" i="79"/>
  <c r="BB812" i="79"/>
  <c r="BA812" i="79"/>
  <c r="AZ812" i="79"/>
  <c r="AY812" i="79"/>
  <c r="AX812" i="79"/>
  <c r="AW812" i="79"/>
  <c r="AV812" i="79"/>
  <c r="AU812" i="79"/>
  <c r="BH809" i="79"/>
  <c r="BG809" i="79"/>
  <c r="BF809" i="79"/>
  <c r="BE809" i="79"/>
  <c r="BD809" i="79"/>
  <c r="BC809" i="79"/>
  <c r="BB809" i="79"/>
  <c r="BA809" i="79"/>
  <c r="AZ809" i="79"/>
  <c r="AY809" i="79"/>
  <c r="AX809" i="79"/>
  <c r="AW809" i="79"/>
  <c r="AV809" i="79"/>
  <c r="AU809" i="79"/>
  <c r="BH806" i="79"/>
  <c r="BG806" i="79"/>
  <c r="BF806" i="79"/>
  <c r="BE806" i="79"/>
  <c r="BD806" i="79"/>
  <c r="BC806" i="79"/>
  <c r="BB806" i="79"/>
  <c r="BA806" i="79"/>
  <c r="AZ806" i="79"/>
  <c r="AY806" i="79"/>
  <c r="AX806" i="79"/>
  <c r="AW806" i="79"/>
  <c r="AV806" i="79"/>
  <c r="AU806" i="79"/>
  <c r="BH802" i="79"/>
  <c r="BG802" i="79"/>
  <c r="BF802" i="79"/>
  <c r="BE802" i="79"/>
  <c r="BD802" i="79"/>
  <c r="BC802" i="79"/>
  <c r="BB802" i="79"/>
  <c r="BA802" i="79"/>
  <c r="AZ802" i="79"/>
  <c r="AY802" i="79"/>
  <c r="AX802" i="79"/>
  <c r="AW802" i="79"/>
  <c r="AV802" i="79"/>
  <c r="AU802" i="79"/>
  <c r="BH799" i="79"/>
  <c r="BG799" i="79"/>
  <c r="BF799" i="79"/>
  <c r="BE799" i="79"/>
  <c r="BD799" i="79"/>
  <c r="BC799" i="79"/>
  <c r="BB799" i="79"/>
  <c r="BA799" i="79"/>
  <c r="AZ799" i="79"/>
  <c r="AY799" i="79"/>
  <c r="AX799" i="79"/>
  <c r="AW799" i="79"/>
  <c r="AV799" i="79"/>
  <c r="AU799" i="79"/>
  <c r="BH796" i="79"/>
  <c r="BG796" i="79"/>
  <c r="BF796" i="79"/>
  <c r="BE796" i="79"/>
  <c r="BD796" i="79"/>
  <c r="BC796" i="79"/>
  <c r="BB796" i="79"/>
  <c r="BA796" i="79"/>
  <c r="AZ796" i="79"/>
  <c r="AY796" i="79"/>
  <c r="AX796" i="79"/>
  <c r="AW796" i="79"/>
  <c r="AV796" i="79"/>
  <c r="AU796" i="79"/>
  <c r="BH793" i="79"/>
  <c r="BG793" i="79"/>
  <c r="BF793" i="79"/>
  <c r="BE793" i="79"/>
  <c r="BD793" i="79"/>
  <c r="BC793" i="79"/>
  <c r="BB793" i="79"/>
  <c r="BA793" i="79"/>
  <c r="AZ793" i="79"/>
  <c r="AY793" i="79"/>
  <c r="AX793" i="79"/>
  <c r="AW793" i="79"/>
  <c r="AV793" i="79"/>
  <c r="AU793" i="79"/>
  <c r="BH790" i="79"/>
  <c r="BG790" i="79"/>
  <c r="BF790" i="79"/>
  <c r="BE790" i="79"/>
  <c r="BD790" i="79"/>
  <c r="BC790" i="79"/>
  <c r="BB790" i="79"/>
  <c r="BA790" i="79"/>
  <c r="AZ790" i="79"/>
  <c r="AY790" i="79"/>
  <c r="AX790" i="79"/>
  <c r="AW790" i="79"/>
  <c r="AV790" i="79"/>
  <c r="AU790" i="79"/>
  <c r="BH786" i="79"/>
  <c r="BG786" i="79"/>
  <c r="BF786" i="79"/>
  <c r="BE786" i="79"/>
  <c r="BD786" i="79"/>
  <c r="BC786" i="79"/>
  <c r="BB786" i="79"/>
  <c r="BA786" i="79"/>
  <c r="AZ786" i="79"/>
  <c r="AY786" i="79"/>
  <c r="AX786" i="79"/>
  <c r="AW786" i="79"/>
  <c r="AV786" i="79"/>
  <c r="AU786" i="79"/>
  <c r="BH783" i="79"/>
  <c r="BG783" i="79"/>
  <c r="BF783" i="79"/>
  <c r="BE783" i="79"/>
  <c r="BD783" i="79"/>
  <c r="BC783" i="79"/>
  <c r="BB783" i="79"/>
  <c r="BA783" i="79"/>
  <c r="AZ783" i="79"/>
  <c r="AY783" i="79"/>
  <c r="AX783" i="79"/>
  <c r="AW783" i="79"/>
  <c r="AV783" i="79"/>
  <c r="AU783" i="79"/>
  <c r="BH780" i="79"/>
  <c r="BG780" i="79"/>
  <c r="BF780" i="79"/>
  <c r="BE780" i="79"/>
  <c r="BD780" i="79"/>
  <c r="BC780" i="79"/>
  <c r="BB780" i="79"/>
  <c r="BA780" i="79"/>
  <c r="AZ780" i="79"/>
  <c r="AY780" i="79"/>
  <c r="AX780" i="79"/>
  <c r="AW780" i="79"/>
  <c r="AV780" i="79"/>
  <c r="AU780" i="79"/>
  <c r="BH777" i="79"/>
  <c r="BG777" i="79"/>
  <c r="BF777" i="79"/>
  <c r="BE777" i="79"/>
  <c r="BD777" i="79"/>
  <c r="BC777" i="79"/>
  <c r="BB777" i="79"/>
  <c r="BA777" i="79"/>
  <c r="AZ777" i="79"/>
  <c r="AY777" i="79"/>
  <c r="AX777" i="79"/>
  <c r="AW777" i="79"/>
  <c r="AV777" i="79"/>
  <c r="AU777" i="79"/>
  <c r="BH774" i="79"/>
  <c r="BG774" i="79"/>
  <c r="BF774" i="79"/>
  <c r="BE774" i="79"/>
  <c r="BD774" i="79"/>
  <c r="BC774" i="79"/>
  <c r="BB774" i="79"/>
  <c r="BA774" i="79"/>
  <c r="AZ774" i="79"/>
  <c r="AY774" i="79"/>
  <c r="AX774" i="79"/>
  <c r="AW774" i="79"/>
  <c r="AV774" i="79"/>
  <c r="AU774" i="79"/>
  <c r="BH745" i="79"/>
  <c r="BG745" i="79"/>
  <c r="BF745" i="79"/>
  <c r="BE745" i="79"/>
  <c r="BD745" i="79"/>
  <c r="BC745" i="79"/>
  <c r="BB745" i="79"/>
  <c r="BA745" i="79"/>
  <c r="AZ745" i="79"/>
  <c r="AY745" i="79"/>
  <c r="AX745" i="79"/>
  <c r="AW745" i="79"/>
  <c r="AV745" i="79"/>
  <c r="AU745" i="79"/>
  <c r="BH742" i="79"/>
  <c r="BG742" i="79"/>
  <c r="BF742" i="79"/>
  <c r="BE742" i="79"/>
  <c r="BD742" i="79"/>
  <c r="BC742" i="79"/>
  <c r="BB742" i="79"/>
  <c r="BA742" i="79"/>
  <c r="AZ742" i="79"/>
  <c r="AY742" i="79"/>
  <c r="AX742" i="79"/>
  <c r="AW742" i="79"/>
  <c r="AV742" i="79"/>
  <c r="AU742" i="79"/>
  <c r="BH739" i="79"/>
  <c r="BG739" i="79"/>
  <c r="BF739" i="79"/>
  <c r="BE739" i="79"/>
  <c r="BD739" i="79"/>
  <c r="BC739" i="79"/>
  <c r="BB739" i="79"/>
  <c r="BA739" i="79"/>
  <c r="AZ739" i="79"/>
  <c r="AY739" i="79"/>
  <c r="AX739" i="79"/>
  <c r="AW739" i="79"/>
  <c r="AV739" i="79"/>
  <c r="AU739" i="79"/>
  <c r="BH736" i="79"/>
  <c r="BG736" i="79"/>
  <c r="BF736" i="79"/>
  <c r="BE736" i="79"/>
  <c r="BD736" i="79"/>
  <c r="BC736" i="79"/>
  <c r="BB736" i="79"/>
  <c r="BA736" i="79"/>
  <c r="AZ736" i="79"/>
  <c r="AY736" i="79"/>
  <c r="AX736" i="79"/>
  <c r="AW736" i="79"/>
  <c r="AV736" i="79"/>
  <c r="AU736" i="79"/>
  <c r="BH733" i="79"/>
  <c r="BG733" i="79"/>
  <c r="BF733" i="79"/>
  <c r="BE733" i="79"/>
  <c r="BD733" i="79"/>
  <c r="BC733" i="79"/>
  <c r="BB733" i="79"/>
  <c r="BA733" i="79"/>
  <c r="AZ733" i="79"/>
  <c r="AY733" i="79"/>
  <c r="AX733" i="79"/>
  <c r="AW733" i="79"/>
  <c r="AV733" i="79"/>
  <c r="AU733" i="79"/>
  <c r="BH730" i="79"/>
  <c r="BG730" i="79"/>
  <c r="BF730" i="79"/>
  <c r="BE730" i="79"/>
  <c r="BD730" i="79"/>
  <c r="BC730" i="79"/>
  <c r="BB730" i="79"/>
  <c r="BA730" i="79"/>
  <c r="AZ730" i="79"/>
  <c r="AY730" i="79"/>
  <c r="AX730" i="79"/>
  <c r="AW730" i="79"/>
  <c r="AV730" i="79"/>
  <c r="AU730" i="79"/>
  <c r="BH727" i="79"/>
  <c r="BG727" i="79"/>
  <c r="BF727" i="79"/>
  <c r="BE727" i="79"/>
  <c r="BD727" i="79"/>
  <c r="BC727" i="79"/>
  <c r="BB727" i="79"/>
  <c r="BA727" i="79"/>
  <c r="AZ727" i="79"/>
  <c r="AY727" i="79"/>
  <c r="AX727" i="79"/>
  <c r="AW727" i="79"/>
  <c r="AV727" i="79"/>
  <c r="AU727" i="79"/>
  <c r="BH724" i="79"/>
  <c r="BG724" i="79"/>
  <c r="BF724" i="79"/>
  <c r="BE724" i="79"/>
  <c r="BD724" i="79"/>
  <c r="BC724" i="79"/>
  <c r="BB724" i="79"/>
  <c r="BA724" i="79"/>
  <c r="AZ724" i="79"/>
  <c r="AY724" i="79"/>
  <c r="AX724" i="79"/>
  <c r="AW724" i="79"/>
  <c r="AV724" i="79"/>
  <c r="AU724" i="79"/>
  <c r="BH721" i="79"/>
  <c r="BG721" i="79"/>
  <c r="BF721" i="79"/>
  <c r="BE721" i="79"/>
  <c r="BD721" i="79"/>
  <c r="BC721" i="79"/>
  <c r="BB721" i="79"/>
  <c r="BA721" i="79"/>
  <c r="AZ721" i="79"/>
  <c r="AY721" i="79"/>
  <c r="AX721" i="79"/>
  <c r="AW721" i="79"/>
  <c r="AV721" i="79"/>
  <c r="AU721" i="79"/>
  <c r="BH718" i="79"/>
  <c r="BG718" i="79"/>
  <c r="BF718" i="79"/>
  <c r="BE718" i="79"/>
  <c r="BD718" i="79"/>
  <c r="BC718" i="79"/>
  <c r="BB718" i="79"/>
  <c r="BA718" i="79"/>
  <c r="AZ718" i="79"/>
  <c r="AY718" i="79"/>
  <c r="AX718" i="79"/>
  <c r="AW718" i="79"/>
  <c r="AV718" i="79"/>
  <c r="AU718" i="79"/>
  <c r="BH715" i="79"/>
  <c r="BG715" i="79"/>
  <c r="BF715" i="79"/>
  <c r="BE715" i="79"/>
  <c r="BD715" i="79"/>
  <c r="BC715" i="79"/>
  <c r="BB715" i="79"/>
  <c r="BA715" i="79"/>
  <c r="AZ715" i="79"/>
  <c r="AY715" i="79"/>
  <c r="AX715" i="79"/>
  <c r="AW715" i="79"/>
  <c r="AV715" i="79"/>
  <c r="AU715" i="79"/>
  <c r="BH712" i="79"/>
  <c r="BG712" i="79"/>
  <c r="BF712" i="79"/>
  <c r="BE712" i="79"/>
  <c r="BD712" i="79"/>
  <c r="BC712" i="79"/>
  <c r="BB712" i="79"/>
  <c r="BA712" i="79"/>
  <c r="AZ712" i="79"/>
  <c r="AY712" i="79"/>
  <c r="AX712" i="79"/>
  <c r="AW712" i="79"/>
  <c r="AV712" i="79"/>
  <c r="AU712" i="79"/>
  <c r="BH709" i="79"/>
  <c r="BG709" i="79"/>
  <c r="BF709" i="79"/>
  <c r="BE709" i="79"/>
  <c r="BD709" i="79"/>
  <c r="BC709" i="79"/>
  <c r="BB709" i="79"/>
  <c r="BA709" i="79"/>
  <c r="AZ709" i="79"/>
  <c r="AY709" i="79"/>
  <c r="AX709" i="79"/>
  <c r="AW709" i="79"/>
  <c r="AV709" i="79"/>
  <c r="AU709" i="79"/>
  <c r="BH706" i="79"/>
  <c r="BG706" i="79"/>
  <c r="BF706" i="79"/>
  <c r="BE706" i="79"/>
  <c r="BD706" i="79"/>
  <c r="BC706" i="79"/>
  <c r="BB706" i="79"/>
  <c r="BA706" i="79"/>
  <c r="AZ706" i="79"/>
  <c r="AY706" i="79"/>
  <c r="AX706" i="79"/>
  <c r="AW706" i="79"/>
  <c r="AV706" i="79"/>
  <c r="AU706" i="79"/>
  <c r="BH702" i="79"/>
  <c r="BG702" i="79"/>
  <c r="BF702" i="79"/>
  <c r="BE702" i="79"/>
  <c r="BD702" i="79"/>
  <c r="BC702" i="79"/>
  <c r="BB702" i="79"/>
  <c r="BA702" i="79"/>
  <c r="AZ702" i="79"/>
  <c r="AY702" i="79"/>
  <c r="AX702" i="79"/>
  <c r="AW702" i="79"/>
  <c r="AV702" i="79"/>
  <c r="BH699" i="79"/>
  <c r="BG699" i="79"/>
  <c r="BF699" i="79"/>
  <c r="BE699" i="79"/>
  <c r="BD699" i="79"/>
  <c r="BC699" i="79"/>
  <c r="BB699" i="79"/>
  <c r="BA699" i="79"/>
  <c r="AZ699" i="79"/>
  <c r="AY699" i="79"/>
  <c r="AX699" i="79"/>
  <c r="AW699" i="79"/>
  <c r="AV699" i="79"/>
  <c r="AU699" i="79"/>
  <c r="BH696" i="79"/>
  <c r="BG696" i="79"/>
  <c r="BF696" i="79"/>
  <c r="BE696" i="79"/>
  <c r="BD696" i="79"/>
  <c r="BC696" i="79"/>
  <c r="BB696" i="79"/>
  <c r="BA696" i="79"/>
  <c r="AZ696" i="79"/>
  <c r="AY696" i="79"/>
  <c r="AX696" i="79"/>
  <c r="AW696" i="79"/>
  <c r="AV696" i="79"/>
  <c r="BH692" i="79"/>
  <c r="BG692" i="79"/>
  <c r="BF692" i="79"/>
  <c r="BE692" i="79"/>
  <c r="BD692" i="79"/>
  <c r="BC692" i="79"/>
  <c r="BB692" i="79"/>
  <c r="BA692" i="79"/>
  <c r="AZ692" i="79"/>
  <c r="AY692" i="79"/>
  <c r="AX692" i="79"/>
  <c r="AW692" i="79"/>
  <c r="AV692" i="79"/>
  <c r="AU692" i="79"/>
  <c r="BH689" i="79"/>
  <c r="BG689" i="79"/>
  <c r="BF689" i="79"/>
  <c r="BE689" i="79"/>
  <c r="BD689" i="79"/>
  <c r="BC689" i="79"/>
  <c r="BB689" i="79"/>
  <c r="BA689" i="79"/>
  <c r="AZ689" i="79"/>
  <c r="AY689" i="79"/>
  <c r="AX689" i="79"/>
  <c r="AW689" i="79"/>
  <c r="AV689" i="79"/>
  <c r="AU689" i="79"/>
  <c r="BH686" i="79"/>
  <c r="BG686" i="79"/>
  <c r="BF686" i="79"/>
  <c r="BE686" i="79"/>
  <c r="BD686" i="79"/>
  <c r="BC686" i="79"/>
  <c r="BB686" i="79"/>
  <c r="BA686" i="79"/>
  <c r="AZ686" i="79"/>
  <c r="AY686" i="79"/>
  <c r="AX686" i="79"/>
  <c r="AW686" i="79"/>
  <c r="AV686" i="79"/>
  <c r="AU686" i="79"/>
  <c r="BH683" i="79"/>
  <c r="BG683" i="79"/>
  <c r="BF683" i="79"/>
  <c r="BE683" i="79"/>
  <c r="BD683" i="79"/>
  <c r="BC683" i="79"/>
  <c r="BB683" i="79"/>
  <c r="BA683" i="79"/>
  <c r="AZ683" i="79"/>
  <c r="AY683" i="79"/>
  <c r="AX683" i="79"/>
  <c r="AW683" i="79"/>
  <c r="AV683" i="79"/>
  <c r="AU683" i="79"/>
  <c r="BH680" i="79"/>
  <c r="BG680" i="79"/>
  <c r="BF680" i="79"/>
  <c r="BE680" i="79"/>
  <c r="BD680" i="79"/>
  <c r="BC680" i="79"/>
  <c r="BB680" i="79"/>
  <c r="BA680" i="79"/>
  <c r="AZ680" i="79"/>
  <c r="AY680" i="79"/>
  <c r="AX680" i="79"/>
  <c r="AW680" i="79"/>
  <c r="AV680" i="79"/>
  <c r="BH677" i="79"/>
  <c r="BG677" i="79"/>
  <c r="BF677" i="79"/>
  <c r="BE677" i="79"/>
  <c r="BD677" i="79"/>
  <c r="BC677" i="79"/>
  <c r="BB677" i="79"/>
  <c r="BA677" i="79"/>
  <c r="AZ677" i="79"/>
  <c r="AY677" i="79"/>
  <c r="AX677" i="79"/>
  <c r="AW677" i="79"/>
  <c r="AV677" i="79"/>
  <c r="AU677" i="79"/>
  <c r="BH674" i="79"/>
  <c r="BG674" i="79"/>
  <c r="BF674" i="79"/>
  <c r="BE674" i="79"/>
  <c r="BD674" i="79"/>
  <c r="BC674" i="79"/>
  <c r="BB674" i="79"/>
  <c r="BA674" i="79"/>
  <c r="AZ674" i="79"/>
  <c r="AY674" i="79"/>
  <c r="AX674" i="79"/>
  <c r="AW674" i="79"/>
  <c r="AV674" i="79"/>
  <c r="AU674" i="79"/>
  <c r="BH671" i="79"/>
  <c r="BG671" i="79"/>
  <c r="BF671" i="79"/>
  <c r="BE671" i="79"/>
  <c r="BD671" i="79"/>
  <c r="BC671" i="79"/>
  <c r="BB671" i="79"/>
  <c r="BA671" i="79"/>
  <c r="AZ671" i="79"/>
  <c r="AY671" i="79"/>
  <c r="AX671" i="79"/>
  <c r="AW671" i="79"/>
  <c r="AV671" i="79"/>
  <c r="AU671" i="79"/>
  <c r="BH667" i="79"/>
  <c r="BG667" i="79"/>
  <c r="BF667" i="79"/>
  <c r="BE667" i="79"/>
  <c r="BD667" i="79"/>
  <c r="BC667" i="79"/>
  <c r="BB667" i="79"/>
  <c r="BA667" i="79"/>
  <c r="AZ667" i="79"/>
  <c r="AY667" i="79"/>
  <c r="AX667" i="79"/>
  <c r="AW667" i="79"/>
  <c r="AV667" i="79"/>
  <c r="AU667" i="79"/>
  <c r="BH664" i="79"/>
  <c r="BG664" i="79"/>
  <c r="BF664" i="79"/>
  <c r="BE664" i="79"/>
  <c r="BD664" i="79"/>
  <c r="BC664" i="79"/>
  <c r="BB664" i="79"/>
  <c r="BA664" i="79"/>
  <c r="AZ664" i="79"/>
  <c r="AY664" i="79"/>
  <c r="AX664" i="79"/>
  <c r="AW664" i="79"/>
  <c r="AV664" i="79"/>
  <c r="AU664" i="79"/>
  <c r="BH661" i="79"/>
  <c r="BG661" i="79"/>
  <c r="BF661" i="79"/>
  <c r="BE661" i="79"/>
  <c r="BD661" i="79"/>
  <c r="BC661" i="79"/>
  <c r="BB661" i="79"/>
  <c r="BA661" i="79"/>
  <c r="AZ661" i="79"/>
  <c r="AY661" i="79"/>
  <c r="AX661" i="79"/>
  <c r="AW661" i="79"/>
  <c r="AV661" i="79"/>
  <c r="AU661" i="79"/>
  <c r="BH658" i="79"/>
  <c r="BG658" i="79"/>
  <c r="BF658" i="79"/>
  <c r="BE658" i="79"/>
  <c r="BD658" i="79"/>
  <c r="BC658" i="79"/>
  <c r="BB658" i="79"/>
  <c r="BA658" i="79"/>
  <c r="AZ658" i="79"/>
  <c r="AY658" i="79"/>
  <c r="AX658" i="79"/>
  <c r="AW658" i="79"/>
  <c r="AV658" i="79"/>
  <c r="AU658" i="79"/>
  <c r="BH633" i="79"/>
  <c r="BG633" i="79"/>
  <c r="BF633" i="79"/>
  <c r="BE633" i="79"/>
  <c r="BD633" i="79"/>
  <c r="BC633" i="79"/>
  <c r="BB633" i="79"/>
  <c r="BA633" i="79"/>
  <c r="AZ633" i="79"/>
  <c r="AY633" i="79"/>
  <c r="AX633" i="79"/>
  <c r="AW633" i="79"/>
  <c r="AV633" i="79"/>
  <c r="BH629" i="79"/>
  <c r="BG629" i="79"/>
  <c r="BF629" i="79"/>
  <c r="BE629" i="79"/>
  <c r="BD629" i="79"/>
  <c r="BC629" i="79"/>
  <c r="BB629" i="79"/>
  <c r="BA629" i="79"/>
  <c r="AZ629" i="79"/>
  <c r="AY629" i="79"/>
  <c r="AX629" i="79"/>
  <c r="AW629" i="79"/>
  <c r="AV629" i="79"/>
  <c r="AU629" i="79"/>
  <c r="BH626" i="79"/>
  <c r="BG626" i="79"/>
  <c r="BF626" i="79"/>
  <c r="BE626" i="79"/>
  <c r="BD626" i="79"/>
  <c r="BC626" i="79"/>
  <c r="BB626" i="79"/>
  <c r="BA626" i="79"/>
  <c r="AZ626" i="79"/>
  <c r="AY626" i="79"/>
  <c r="AX626" i="79"/>
  <c r="AW626" i="79"/>
  <c r="AV626" i="79"/>
  <c r="AU626" i="79"/>
  <c r="BH623" i="79"/>
  <c r="BG623" i="79"/>
  <c r="BF623" i="79"/>
  <c r="BE623" i="79"/>
  <c r="BD623" i="79"/>
  <c r="BC623" i="79"/>
  <c r="BB623" i="79"/>
  <c r="BA623" i="79"/>
  <c r="AZ623" i="79"/>
  <c r="AY623" i="79"/>
  <c r="AX623" i="79"/>
  <c r="AW623" i="79"/>
  <c r="AV623" i="79"/>
  <c r="AU623" i="79"/>
  <c r="BH619" i="79"/>
  <c r="BG619" i="79"/>
  <c r="BF619" i="79"/>
  <c r="BE619" i="79"/>
  <c r="BD619" i="79"/>
  <c r="BC619" i="79"/>
  <c r="BB619" i="79"/>
  <c r="BA619" i="79"/>
  <c r="AZ619" i="79"/>
  <c r="AY619" i="79"/>
  <c r="AX619" i="79"/>
  <c r="AW619" i="79"/>
  <c r="AV619" i="79"/>
  <c r="BH616" i="79"/>
  <c r="BG616" i="79"/>
  <c r="BF616" i="79"/>
  <c r="BE616" i="79"/>
  <c r="BD616" i="79"/>
  <c r="BC616" i="79"/>
  <c r="BB616" i="79"/>
  <c r="BA616" i="79"/>
  <c r="AZ616" i="79"/>
  <c r="AY616" i="79"/>
  <c r="AX616" i="79"/>
  <c r="AW616" i="79"/>
  <c r="AV616" i="79"/>
  <c r="AU616" i="79"/>
  <c r="BH613" i="79"/>
  <c r="BG613" i="79"/>
  <c r="BF613" i="79"/>
  <c r="BE613" i="79"/>
  <c r="BD613" i="79"/>
  <c r="BC613" i="79"/>
  <c r="BB613" i="79"/>
  <c r="BA613" i="79"/>
  <c r="AZ613" i="79"/>
  <c r="AY613" i="79"/>
  <c r="AX613" i="79"/>
  <c r="AW613" i="79"/>
  <c r="AV613" i="79"/>
  <c r="AU613" i="79"/>
  <c r="BH610" i="79"/>
  <c r="BG610" i="79"/>
  <c r="BF610" i="79"/>
  <c r="BE610" i="79"/>
  <c r="BD610" i="79"/>
  <c r="BC610" i="79"/>
  <c r="BB610" i="79"/>
  <c r="BA610" i="79"/>
  <c r="AZ610" i="79"/>
  <c r="AY610" i="79"/>
  <c r="AX610" i="79"/>
  <c r="AW610" i="79"/>
  <c r="AV610" i="79"/>
  <c r="BH607" i="79"/>
  <c r="BG607" i="79"/>
  <c r="BF607" i="79"/>
  <c r="BE607" i="79"/>
  <c r="BD607" i="79"/>
  <c r="BC607" i="79"/>
  <c r="BB607" i="79"/>
  <c r="BA607" i="79"/>
  <c r="AZ607" i="79"/>
  <c r="AY607" i="79"/>
  <c r="AX607" i="79"/>
  <c r="AW607" i="79"/>
  <c r="AV607" i="79"/>
  <c r="AU607" i="79"/>
  <c r="BH603" i="79"/>
  <c r="BG603" i="79"/>
  <c r="BF603" i="79"/>
  <c r="BE603" i="79"/>
  <c r="BD603" i="79"/>
  <c r="BC603" i="79"/>
  <c r="BB603" i="79"/>
  <c r="BA603" i="79"/>
  <c r="AZ603" i="79"/>
  <c r="AY603" i="79"/>
  <c r="AX603" i="79"/>
  <c r="AW603" i="79"/>
  <c r="AV603" i="79"/>
  <c r="AU603" i="79"/>
  <c r="BH600" i="79"/>
  <c r="BG600" i="79"/>
  <c r="BF600" i="79"/>
  <c r="BE600" i="79"/>
  <c r="BD600" i="79"/>
  <c r="BC600" i="79"/>
  <c r="BB600" i="79"/>
  <c r="BA600" i="79"/>
  <c r="AZ600" i="79"/>
  <c r="AY600" i="79"/>
  <c r="AX600" i="79"/>
  <c r="AW600" i="79"/>
  <c r="AV600" i="79"/>
  <c r="AU600" i="79"/>
  <c r="BH597" i="79"/>
  <c r="BG597" i="79"/>
  <c r="BF597" i="79"/>
  <c r="BE597" i="79"/>
  <c r="BD597" i="79"/>
  <c r="BC597" i="79"/>
  <c r="BB597" i="79"/>
  <c r="BA597" i="79"/>
  <c r="AZ597" i="79"/>
  <c r="AY597" i="79"/>
  <c r="AX597" i="79"/>
  <c r="AW597" i="79"/>
  <c r="AV597" i="79"/>
  <c r="AU597" i="79"/>
  <c r="BH594" i="79"/>
  <c r="BG594" i="79"/>
  <c r="BF594" i="79"/>
  <c r="BE594" i="79"/>
  <c r="BD594" i="79"/>
  <c r="BC594" i="79"/>
  <c r="BB594" i="79"/>
  <c r="BA594" i="79"/>
  <c r="AZ594" i="79"/>
  <c r="AY594" i="79"/>
  <c r="AX594" i="79"/>
  <c r="AW594" i="79"/>
  <c r="AV594" i="79"/>
  <c r="AU594" i="79"/>
  <c r="BH591" i="79"/>
  <c r="BG591" i="79"/>
  <c r="BF591" i="79"/>
  <c r="BE591" i="79"/>
  <c r="BD591" i="79"/>
  <c r="BC591" i="79"/>
  <c r="BB591" i="79"/>
  <c r="BA591" i="79"/>
  <c r="AZ591" i="79"/>
  <c r="AY591" i="79"/>
  <c r="AX591" i="79"/>
  <c r="AW591" i="79"/>
  <c r="AV591" i="79"/>
  <c r="AU591" i="79"/>
  <c r="BH562" i="79"/>
  <c r="BG562" i="79"/>
  <c r="BF562" i="79"/>
  <c r="BE562" i="79"/>
  <c r="BD562" i="79"/>
  <c r="BC562" i="79"/>
  <c r="BB562" i="79"/>
  <c r="BA562" i="79"/>
  <c r="AZ562" i="79"/>
  <c r="AY562" i="79"/>
  <c r="AX562" i="79"/>
  <c r="AW562" i="79"/>
  <c r="AV562" i="79"/>
  <c r="AU562" i="79"/>
  <c r="BH559" i="79"/>
  <c r="BG559" i="79"/>
  <c r="BF559" i="79"/>
  <c r="BE559" i="79"/>
  <c r="BD559" i="79"/>
  <c r="BC559" i="79"/>
  <c r="BB559" i="79"/>
  <c r="BA559" i="79"/>
  <c r="AZ559" i="79"/>
  <c r="AY559" i="79"/>
  <c r="AX559" i="79"/>
  <c r="AW559" i="79"/>
  <c r="AV559" i="79"/>
  <c r="AU559" i="79"/>
  <c r="BH556" i="79"/>
  <c r="BG556" i="79"/>
  <c r="BF556" i="79"/>
  <c r="BE556" i="79"/>
  <c r="BD556" i="79"/>
  <c r="BC556" i="79"/>
  <c r="BB556" i="79"/>
  <c r="BA556" i="79"/>
  <c r="AZ556" i="79"/>
  <c r="AY556" i="79"/>
  <c r="AX556" i="79"/>
  <c r="AW556" i="79"/>
  <c r="AV556" i="79"/>
  <c r="AU556" i="79"/>
  <c r="BH553" i="79"/>
  <c r="BG553" i="79"/>
  <c r="BF553" i="79"/>
  <c r="BE553" i="79"/>
  <c r="BD553" i="79"/>
  <c r="BC553" i="79"/>
  <c r="BB553" i="79"/>
  <c r="BA553" i="79"/>
  <c r="AZ553" i="79"/>
  <c r="AY553" i="79"/>
  <c r="AX553" i="79"/>
  <c r="AW553" i="79"/>
  <c r="AV553" i="79"/>
  <c r="AU553" i="79"/>
  <c r="BH550" i="79"/>
  <c r="BG550" i="79"/>
  <c r="BF550" i="79"/>
  <c r="BE550" i="79"/>
  <c r="BD550" i="79"/>
  <c r="BC550" i="79"/>
  <c r="BB550" i="79"/>
  <c r="BA550" i="79"/>
  <c r="AZ550" i="79"/>
  <c r="AY550" i="79"/>
  <c r="AX550" i="79"/>
  <c r="AW550" i="79"/>
  <c r="AV550" i="79"/>
  <c r="AU550" i="79"/>
  <c r="BH547" i="79"/>
  <c r="BG547" i="79"/>
  <c r="BF547" i="79"/>
  <c r="BE547" i="79"/>
  <c r="BD547" i="79"/>
  <c r="BC547" i="79"/>
  <c r="BB547" i="79"/>
  <c r="BA547" i="79"/>
  <c r="AZ547" i="79"/>
  <c r="AY547" i="79"/>
  <c r="AX547" i="79"/>
  <c r="AW547" i="79"/>
  <c r="AV547" i="79"/>
  <c r="AU547" i="79"/>
  <c r="BH544" i="79"/>
  <c r="BG544" i="79"/>
  <c r="BF544" i="79"/>
  <c r="BE544" i="79"/>
  <c r="BD544" i="79"/>
  <c r="BC544" i="79"/>
  <c r="BB544" i="79"/>
  <c r="BA544" i="79"/>
  <c r="AZ544" i="79"/>
  <c r="AY544" i="79"/>
  <c r="AX544" i="79"/>
  <c r="AW544" i="79"/>
  <c r="AV544" i="79"/>
  <c r="AU544" i="79"/>
  <c r="BH541" i="79"/>
  <c r="BG541" i="79"/>
  <c r="BF541" i="79"/>
  <c r="BE541" i="79"/>
  <c r="BD541" i="79"/>
  <c r="BC541" i="79"/>
  <c r="BB541" i="79"/>
  <c r="BA541" i="79"/>
  <c r="AZ541" i="79"/>
  <c r="AY541" i="79"/>
  <c r="AX541" i="79"/>
  <c r="AW541" i="79"/>
  <c r="AV541" i="79"/>
  <c r="AU541" i="79"/>
  <c r="BH538" i="79"/>
  <c r="BG538" i="79"/>
  <c r="BF538" i="79"/>
  <c r="BE538" i="79"/>
  <c r="BD538" i="79"/>
  <c r="BC538" i="79"/>
  <c r="BB538" i="79"/>
  <c r="BA538" i="79"/>
  <c r="AZ538" i="79"/>
  <c r="AY538" i="79"/>
  <c r="AX538" i="79"/>
  <c r="AW538" i="79"/>
  <c r="AV538" i="79"/>
  <c r="AU538" i="79"/>
  <c r="BH535" i="79"/>
  <c r="BG535" i="79"/>
  <c r="BF535" i="79"/>
  <c r="BE535" i="79"/>
  <c r="BD535" i="79"/>
  <c r="BC535" i="79"/>
  <c r="BB535" i="79"/>
  <c r="BA535" i="79"/>
  <c r="AZ535" i="79"/>
  <c r="AY535" i="79"/>
  <c r="AX535" i="79"/>
  <c r="AW535" i="79"/>
  <c r="AV535" i="79"/>
  <c r="AU535" i="79"/>
  <c r="BH532" i="79"/>
  <c r="BG532" i="79"/>
  <c r="BF532" i="79"/>
  <c r="BE532" i="79"/>
  <c r="BD532" i="79"/>
  <c r="BC532" i="79"/>
  <c r="BB532" i="79"/>
  <c r="BA532" i="79"/>
  <c r="AZ532" i="79"/>
  <c r="AY532" i="79"/>
  <c r="AX532" i="79"/>
  <c r="AW532" i="79"/>
  <c r="AV532" i="79"/>
  <c r="AU532" i="79"/>
  <c r="BH529" i="79"/>
  <c r="BG529" i="79"/>
  <c r="BF529" i="79"/>
  <c r="BE529" i="79"/>
  <c r="BD529" i="79"/>
  <c r="BC529" i="79"/>
  <c r="BB529" i="79"/>
  <c r="BA529" i="79"/>
  <c r="AZ529" i="79"/>
  <c r="AY529" i="79"/>
  <c r="AX529" i="79"/>
  <c r="AW529" i="79"/>
  <c r="AV529" i="79"/>
  <c r="AU529" i="79"/>
  <c r="BH526" i="79"/>
  <c r="BG526" i="79"/>
  <c r="BF526" i="79"/>
  <c r="BE526" i="79"/>
  <c r="BD526" i="79"/>
  <c r="BC526" i="79"/>
  <c r="BB526" i="79"/>
  <c r="BA526" i="79"/>
  <c r="AZ526" i="79"/>
  <c r="AY526" i="79"/>
  <c r="AX526" i="79"/>
  <c r="AW526" i="79"/>
  <c r="AV526" i="79"/>
  <c r="AU526" i="79"/>
  <c r="BH523" i="79"/>
  <c r="BG523" i="79"/>
  <c r="BF523" i="79"/>
  <c r="BE523" i="79"/>
  <c r="BD523" i="79"/>
  <c r="BC523" i="79"/>
  <c r="BB523" i="79"/>
  <c r="BA523" i="79"/>
  <c r="AZ523" i="79"/>
  <c r="AY523" i="79"/>
  <c r="AX523" i="79"/>
  <c r="AW523" i="79"/>
  <c r="AV523" i="79"/>
  <c r="BH519" i="79"/>
  <c r="BG519" i="79"/>
  <c r="BF519" i="79"/>
  <c r="BE519" i="79"/>
  <c r="BD519" i="79"/>
  <c r="BC519" i="79"/>
  <c r="BB519" i="79"/>
  <c r="BA519" i="79"/>
  <c r="AZ519" i="79"/>
  <c r="AY519" i="79"/>
  <c r="AX519" i="79"/>
  <c r="AW519" i="79"/>
  <c r="AV519" i="79"/>
  <c r="AU519" i="79"/>
  <c r="BH516" i="79"/>
  <c r="BG516" i="79"/>
  <c r="BF516" i="79"/>
  <c r="BE516" i="79"/>
  <c r="BD516" i="79"/>
  <c r="BC516" i="79"/>
  <c r="BB516" i="79"/>
  <c r="BA516" i="79"/>
  <c r="AZ516" i="79"/>
  <c r="AY516" i="79"/>
  <c r="AX516" i="79"/>
  <c r="AW516" i="79"/>
  <c r="AV516" i="79"/>
  <c r="AU516" i="79"/>
  <c r="BH513" i="79"/>
  <c r="BG513" i="79"/>
  <c r="BF513" i="79"/>
  <c r="BE513" i="79"/>
  <c r="BD513" i="79"/>
  <c r="BC513" i="79"/>
  <c r="BB513" i="79"/>
  <c r="BA513" i="79"/>
  <c r="AZ513" i="79"/>
  <c r="AY513" i="79"/>
  <c r="AX513" i="79"/>
  <c r="AW513" i="79"/>
  <c r="AV513" i="79"/>
  <c r="AU513" i="79"/>
  <c r="BH509" i="79"/>
  <c r="BG509" i="79"/>
  <c r="BF509" i="79"/>
  <c r="BE509" i="79"/>
  <c r="BD509" i="79"/>
  <c r="BC509" i="79"/>
  <c r="BB509" i="79"/>
  <c r="BA509" i="79"/>
  <c r="AZ509" i="79"/>
  <c r="AY509" i="79"/>
  <c r="AX509" i="79"/>
  <c r="AW509" i="79"/>
  <c r="AV509" i="79"/>
  <c r="AU509" i="79"/>
  <c r="BH506" i="79"/>
  <c r="BG506" i="79"/>
  <c r="BF506" i="79"/>
  <c r="BE506" i="79"/>
  <c r="BD506" i="79"/>
  <c r="BC506" i="79"/>
  <c r="BB506" i="79"/>
  <c r="BA506" i="79"/>
  <c r="AZ506" i="79"/>
  <c r="AY506" i="79"/>
  <c r="AX506" i="79"/>
  <c r="AW506" i="79"/>
  <c r="AV506" i="79"/>
  <c r="AU506" i="79"/>
  <c r="BH503" i="79"/>
  <c r="BG503" i="79"/>
  <c r="BF503" i="79"/>
  <c r="BE503" i="79"/>
  <c r="BD503" i="79"/>
  <c r="BC503" i="79"/>
  <c r="BB503" i="79"/>
  <c r="BA503" i="79"/>
  <c r="AZ503" i="79"/>
  <c r="AY503" i="79"/>
  <c r="AX503" i="79"/>
  <c r="AW503" i="79"/>
  <c r="AV503" i="79"/>
  <c r="AU503" i="79"/>
  <c r="BH500" i="79"/>
  <c r="BG500" i="79"/>
  <c r="BF500" i="79"/>
  <c r="BE500" i="79"/>
  <c r="BD500" i="79"/>
  <c r="BC500" i="79"/>
  <c r="BB500" i="79"/>
  <c r="BA500" i="79"/>
  <c r="AZ500" i="79"/>
  <c r="AY500" i="79"/>
  <c r="AX500" i="79"/>
  <c r="AW500" i="79"/>
  <c r="AV500" i="79"/>
  <c r="AU500" i="79"/>
  <c r="BH497" i="79"/>
  <c r="BG497" i="79"/>
  <c r="BF497" i="79"/>
  <c r="BE497" i="79"/>
  <c r="BD497" i="79"/>
  <c r="BC497" i="79"/>
  <c r="BB497" i="79"/>
  <c r="BA497" i="79"/>
  <c r="AZ497" i="79"/>
  <c r="AY497" i="79"/>
  <c r="AX497" i="79"/>
  <c r="AW497" i="79"/>
  <c r="AV497" i="79"/>
  <c r="AU497" i="79"/>
  <c r="BH494" i="79"/>
  <c r="BG494" i="79"/>
  <c r="BF494" i="79"/>
  <c r="BE494" i="79"/>
  <c r="BD494" i="79"/>
  <c r="BC494" i="79"/>
  <c r="BB494" i="79"/>
  <c r="BA494" i="79"/>
  <c r="AZ494" i="79"/>
  <c r="AY494" i="79"/>
  <c r="AX494" i="79"/>
  <c r="AW494" i="79"/>
  <c r="AV494" i="79"/>
  <c r="AU494" i="79"/>
  <c r="BH491" i="79"/>
  <c r="BG491" i="79"/>
  <c r="BF491" i="79"/>
  <c r="BE491" i="79"/>
  <c r="BD491" i="79"/>
  <c r="BC491" i="79"/>
  <c r="BB491" i="79"/>
  <c r="BA491" i="79"/>
  <c r="AZ491" i="79"/>
  <c r="AY491" i="79"/>
  <c r="AX491" i="79"/>
  <c r="AW491" i="79"/>
  <c r="AV491" i="79"/>
  <c r="AU491" i="79"/>
  <c r="BH488" i="79"/>
  <c r="BG488" i="79"/>
  <c r="BF488" i="79"/>
  <c r="BE488" i="79"/>
  <c r="BD488" i="79"/>
  <c r="BC488" i="79"/>
  <c r="BB488" i="79"/>
  <c r="BA488" i="79"/>
  <c r="AZ488" i="79"/>
  <c r="AY488" i="79"/>
  <c r="AX488" i="79"/>
  <c r="AW488" i="79"/>
  <c r="AV488" i="79"/>
  <c r="AU488" i="79"/>
  <c r="BH484" i="79"/>
  <c r="BG484" i="79"/>
  <c r="BF484" i="79"/>
  <c r="BE484" i="79"/>
  <c r="BD484" i="79"/>
  <c r="BC484" i="79"/>
  <c r="BB484" i="79"/>
  <c r="BA484" i="79"/>
  <c r="AZ484" i="79"/>
  <c r="AY484" i="79"/>
  <c r="AX484" i="79"/>
  <c r="AW484" i="79"/>
  <c r="AV484" i="79"/>
  <c r="AU484" i="79"/>
  <c r="BH481" i="79"/>
  <c r="BG481" i="79"/>
  <c r="BF481" i="79"/>
  <c r="BE481" i="79"/>
  <c r="BD481" i="79"/>
  <c r="BC481" i="79"/>
  <c r="BB481" i="79"/>
  <c r="BA481" i="79"/>
  <c r="AZ481" i="79"/>
  <c r="AY481" i="79"/>
  <c r="AX481" i="79"/>
  <c r="AW481" i="79"/>
  <c r="AV481" i="79"/>
  <c r="AU481" i="79"/>
  <c r="BH478" i="79"/>
  <c r="BG478" i="79"/>
  <c r="BF478" i="79"/>
  <c r="BE478" i="79"/>
  <c r="BD478" i="79"/>
  <c r="BC478" i="79"/>
  <c r="BB478" i="79"/>
  <c r="BA478" i="79"/>
  <c r="AZ478" i="79"/>
  <c r="AY478" i="79"/>
  <c r="AX478" i="79"/>
  <c r="AW478" i="79"/>
  <c r="AV478" i="79"/>
  <c r="AU478" i="79"/>
  <c r="BH475" i="79"/>
  <c r="BG475" i="79"/>
  <c r="BF475" i="79"/>
  <c r="BE475" i="79"/>
  <c r="BD475" i="79"/>
  <c r="BC475" i="79"/>
  <c r="BB475" i="79"/>
  <c r="BA475" i="79"/>
  <c r="AZ475" i="79"/>
  <c r="AY475" i="79"/>
  <c r="AX475" i="79"/>
  <c r="AW475" i="79"/>
  <c r="AV475" i="79"/>
  <c r="AU475" i="79"/>
  <c r="BH450" i="79"/>
  <c r="BG450" i="79"/>
  <c r="BF450" i="79"/>
  <c r="BE450" i="79"/>
  <c r="BD450" i="79"/>
  <c r="BC450" i="79"/>
  <c r="BB450" i="79"/>
  <c r="BA450" i="79"/>
  <c r="AZ450" i="79"/>
  <c r="AY450" i="79"/>
  <c r="AX450" i="79"/>
  <c r="AW450" i="79"/>
  <c r="AV450" i="79"/>
  <c r="BH446" i="79"/>
  <c r="BG446" i="79"/>
  <c r="BF446" i="79"/>
  <c r="BE446" i="79"/>
  <c r="BD446" i="79"/>
  <c r="BC446" i="79"/>
  <c r="BB446" i="79"/>
  <c r="BA446" i="79"/>
  <c r="AZ446" i="79"/>
  <c r="AY446" i="79"/>
  <c r="AX446" i="79"/>
  <c r="AW446" i="79"/>
  <c r="AV446" i="79"/>
  <c r="AU446" i="79"/>
  <c r="BH443" i="79"/>
  <c r="BG443" i="79"/>
  <c r="BF443" i="79"/>
  <c r="BE443" i="79"/>
  <c r="BD443" i="79"/>
  <c r="BC443" i="79"/>
  <c r="BB443" i="79"/>
  <c r="BA443" i="79"/>
  <c r="AZ443" i="79"/>
  <c r="AY443" i="79"/>
  <c r="AX443" i="79"/>
  <c r="AW443" i="79"/>
  <c r="AV443" i="79"/>
  <c r="AU443" i="79"/>
  <c r="BH440" i="79"/>
  <c r="BG440" i="79"/>
  <c r="BF440" i="79"/>
  <c r="BE440" i="79"/>
  <c r="BD440" i="79"/>
  <c r="BC440" i="79"/>
  <c r="BB440" i="79"/>
  <c r="BA440" i="79"/>
  <c r="AZ440" i="79"/>
  <c r="AY440" i="79"/>
  <c r="AX440" i="79"/>
  <c r="AW440" i="79"/>
  <c r="AV440" i="79"/>
  <c r="AU440" i="79"/>
  <c r="BH436" i="79"/>
  <c r="BG436" i="79"/>
  <c r="BF436" i="79"/>
  <c r="BE436" i="79"/>
  <c r="BD436" i="79"/>
  <c r="BC436" i="79"/>
  <c r="BB436" i="79"/>
  <c r="BA436" i="79"/>
  <c r="AZ436" i="79"/>
  <c r="AY436" i="79"/>
  <c r="AX436" i="79"/>
  <c r="AW436" i="79"/>
  <c r="AV436" i="79"/>
  <c r="AU436" i="79"/>
  <c r="BH433" i="79"/>
  <c r="BG433" i="79"/>
  <c r="BF433" i="79"/>
  <c r="BE433" i="79"/>
  <c r="BD433" i="79"/>
  <c r="BC433" i="79"/>
  <c r="BB433" i="79"/>
  <c r="BA433" i="79"/>
  <c r="AZ433" i="79"/>
  <c r="AY433" i="79"/>
  <c r="AX433" i="79"/>
  <c r="AW433" i="79"/>
  <c r="AV433" i="79"/>
  <c r="AU433" i="79"/>
  <c r="BH430" i="79"/>
  <c r="BG430" i="79"/>
  <c r="BF430" i="79"/>
  <c r="BE430" i="79"/>
  <c r="BD430" i="79"/>
  <c r="BC430" i="79"/>
  <c r="BB430" i="79"/>
  <c r="BA430" i="79"/>
  <c r="AZ430" i="79"/>
  <c r="AY430" i="79"/>
  <c r="AX430" i="79"/>
  <c r="AV430" i="79"/>
  <c r="AU430" i="79"/>
  <c r="BH427" i="79"/>
  <c r="BG427" i="79"/>
  <c r="BF427" i="79"/>
  <c r="BE427" i="79"/>
  <c r="BD427" i="79"/>
  <c r="BC427" i="79"/>
  <c r="BB427" i="79"/>
  <c r="BA427" i="79"/>
  <c r="AZ427" i="79"/>
  <c r="AY427" i="79"/>
  <c r="AX427" i="79"/>
  <c r="AW427" i="79"/>
  <c r="AV427" i="79"/>
  <c r="AU427" i="79"/>
  <c r="BH424" i="79"/>
  <c r="BG424" i="79"/>
  <c r="BF424" i="79"/>
  <c r="BE424" i="79"/>
  <c r="BD424" i="79"/>
  <c r="BC424" i="79"/>
  <c r="BB424" i="79"/>
  <c r="BA424" i="79"/>
  <c r="AZ424" i="79"/>
  <c r="AY424" i="79"/>
  <c r="AX424" i="79"/>
  <c r="AW424" i="79"/>
  <c r="AV424" i="79"/>
  <c r="AU424" i="79"/>
  <c r="BH419" i="79"/>
  <c r="BG419" i="79"/>
  <c r="BF419" i="79"/>
  <c r="BE419" i="79"/>
  <c r="BD419" i="79"/>
  <c r="BC419" i="79"/>
  <c r="BB419" i="79"/>
  <c r="BA419" i="79"/>
  <c r="AZ419" i="79"/>
  <c r="AY419" i="79"/>
  <c r="AX419" i="79"/>
  <c r="AW419" i="79"/>
  <c r="AV419" i="79"/>
  <c r="BI418" i="79" s="1"/>
  <c r="AU419" i="79"/>
  <c r="BH416" i="79"/>
  <c r="BG416" i="79"/>
  <c r="BF416" i="79"/>
  <c r="BE416" i="79"/>
  <c r="BD416" i="79"/>
  <c r="BC416" i="79"/>
  <c r="BB416" i="79"/>
  <c r="BA416" i="79"/>
  <c r="AZ416" i="79"/>
  <c r="AY416" i="79"/>
  <c r="AX416" i="79"/>
  <c r="AW416" i="79"/>
  <c r="AV416" i="79"/>
  <c r="AU416" i="79"/>
  <c r="BH413" i="79"/>
  <c r="BG413" i="79"/>
  <c r="BF413" i="79"/>
  <c r="BE413" i="79"/>
  <c r="BD413" i="79"/>
  <c r="BC413" i="79"/>
  <c r="BB413" i="79"/>
  <c r="BA413" i="79"/>
  <c r="AZ413" i="79"/>
  <c r="AY413" i="79"/>
  <c r="AX413" i="79"/>
  <c r="AW413" i="79"/>
  <c r="AV413" i="79"/>
  <c r="AU413" i="79"/>
  <c r="BH410" i="79"/>
  <c r="BG410" i="79"/>
  <c r="BF410" i="79"/>
  <c r="BE410" i="79"/>
  <c r="BD410" i="79"/>
  <c r="BC410" i="79"/>
  <c r="BB410" i="79"/>
  <c r="BA410" i="79"/>
  <c r="AZ410" i="79"/>
  <c r="AY410" i="79"/>
  <c r="AX410" i="79"/>
  <c r="AW410" i="79"/>
  <c r="AV410" i="79"/>
  <c r="AU410" i="79"/>
  <c r="BH407" i="79"/>
  <c r="BG407" i="79"/>
  <c r="BF407" i="79"/>
  <c r="BE407" i="79"/>
  <c r="BD407" i="79"/>
  <c r="BC407" i="79"/>
  <c r="BB407" i="79"/>
  <c r="BA407" i="79"/>
  <c r="AZ407" i="79"/>
  <c r="AY407" i="79"/>
  <c r="AX407" i="79"/>
  <c r="AW407" i="79"/>
  <c r="AV407" i="79"/>
  <c r="AU407" i="79"/>
  <c r="BH378" i="79"/>
  <c r="BG378" i="79"/>
  <c r="BF378" i="79"/>
  <c r="BE378" i="79"/>
  <c r="BD378" i="79"/>
  <c r="BC378" i="79"/>
  <c r="BB378" i="79"/>
  <c r="BA378" i="79"/>
  <c r="AZ378" i="79"/>
  <c r="AY378" i="79"/>
  <c r="AX378" i="79"/>
  <c r="AW378" i="79"/>
  <c r="AV378" i="79"/>
  <c r="BH375" i="79"/>
  <c r="BG375" i="79"/>
  <c r="BF375" i="79"/>
  <c r="BE375" i="79"/>
  <c r="BD375" i="79"/>
  <c r="BC375" i="79"/>
  <c r="BB375" i="79"/>
  <c r="BA375" i="79"/>
  <c r="AZ375" i="79"/>
  <c r="AY375" i="79"/>
  <c r="AX375" i="79"/>
  <c r="AW375" i="79"/>
  <c r="AV375" i="79"/>
  <c r="AU375" i="79"/>
  <c r="BH372" i="79"/>
  <c r="BG372" i="79"/>
  <c r="BF372" i="79"/>
  <c r="BE372" i="79"/>
  <c r="BD372" i="79"/>
  <c r="BC372" i="79"/>
  <c r="BB372" i="79"/>
  <c r="BA372" i="79"/>
  <c r="AZ372" i="79"/>
  <c r="AY372" i="79"/>
  <c r="AX372" i="79"/>
  <c r="AW372" i="79"/>
  <c r="AV372" i="79"/>
  <c r="BH369" i="79"/>
  <c r="BG369" i="79"/>
  <c r="BF369" i="79"/>
  <c r="BE369" i="79"/>
  <c r="BD369" i="79"/>
  <c r="BC369" i="79"/>
  <c r="BB369" i="79"/>
  <c r="BA369" i="79"/>
  <c r="AZ369" i="79"/>
  <c r="AY369" i="79"/>
  <c r="AX369" i="79"/>
  <c r="AW369" i="79"/>
  <c r="AV369" i="79"/>
  <c r="AU369" i="79"/>
  <c r="BH366" i="79"/>
  <c r="BG366" i="79"/>
  <c r="BF366" i="79"/>
  <c r="BE366" i="79"/>
  <c r="BD366" i="79"/>
  <c r="BC366" i="79"/>
  <c r="BB366" i="79"/>
  <c r="BA366" i="79"/>
  <c r="AZ366" i="79"/>
  <c r="AY366" i="79"/>
  <c r="AX366" i="79"/>
  <c r="AW366" i="79"/>
  <c r="AV366" i="79"/>
  <c r="AU366" i="79"/>
  <c r="BH363" i="79"/>
  <c r="BG363" i="79"/>
  <c r="BF363" i="79"/>
  <c r="BE363" i="79"/>
  <c r="BD363" i="79"/>
  <c r="BC363" i="79"/>
  <c r="BB363" i="79"/>
  <c r="BA363" i="79"/>
  <c r="AZ363" i="79"/>
  <c r="AY363" i="79"/>
  <c r="AX363" i="79"/>
  <c r="AW363" i="79"/>
  <c r="AV363" i="79"/>
  <c r="AU363" i="79"/>
  <c r="BH360" i="79"/>
  <c r="BG360" i="79"/>
  <c r="BF360" i="79"/>
  <c r="BE360" i="79"/>
  <c r="BD360" i="79"/>
  <c r="BC360" i="79"/>
  <c r="BB360" i="79"/>
  <c r="BA360" i="79"/>
  <c r="AZ360" i="79"/>
  <c r="AY360" i="79"/>
  <c r="AX360" i="79"/>
  <c r="AW360" i="79"/>
  <c r="AV360" i="79"/>
  <c r="AU360" i="79"/>
  <c r="BH357" i="79"/>
  <c r="BG357" i="79"/>
  <c r="BF357" i="79"/>
  <c r="BE357" i="79"/>
  <c r="BD357" i="79"/>
  <c r="BC357" i="79"/>
  <c r="BB357" i="79"/>
  <c r="BA357" i="79"/>
  <c r="AZ357" i="79"/>
  <c r="AY357" i="79"/>
  <c r="AX357" i="79"/>
  <c r="AW357" i="79"/>
  <c r="AV357" i="79"/>
  <c r="AU357" i="79"/>
  <c r="BH354" i="79"/>
  <c r="BG354" i="79"/>
  <c r="BF354" i="79"/>
  <c r="BE354" i="79"/>
  <c r="BD354" i="79"/>
  <c r="BC354" i="79"/>
  <c r="BB354" i="79"/>
  <c r="BA354" i="79"/>
  <c r="AZ354" i="79"/>
  <c r="AY354" i="79"/>
  <c r="AX354" i="79"/>
  <c r="AW354" i="79"/>
  <c r="AV354" i="79"/>
  <c r="AU354" i="79"/>
  <c r="BH351" i="79"/>
  <c r="BG351" i="79"/>
  <c r="BF351" i="79"/>
  <c r="BE351" i="79"/>
  <c r="BD351" i="79"/>
  <c r="BC351" i="79"/>
  <c r="BB351" i="79"/>
  <c r="BA351" i="79"/>
  <c r="AZ351" i="79"/>
  <c r="AY351" i="79"/>
  <c r="AX351" i="79"/>
  <c r="AW351" i="79"/>
  <c r="AV351" i="79"/>
  <c r="AU351" i="79"/>
  <c r="BH348" i="79"/>
  <c r="BG348" i="79"/>
  <c r="BF348" i="79"/>
  <c r="BE348" i="79"/>
  <c r="BD348" i="79"/>
  <c r="BC348" i="79"/>
  <c r="BB348" i="79"/>
  <c r="BA348" i="79"/>
  <c r="AZ348" i="79"/>
  <c r="AY348" i="79"/>
  <c r="AX348" i="79"/>
  <c r="AW348" i="79"/>
  <c r="AV348" i="79"/>
  <c r="AU348" i="79"/>
  <c r="BH345" i="79"/>
  <c r="BG345" i="79"/>
  <c r="BF345" i="79"/>
  <c r="BE345" i="79"/>
  <c r="BD345" i="79"/>
  <c r="BC345" i="79"/>
  <c r="BB345" i="79"/>
  <c r="BA345" i="79"/>
  <c r="AZ345" i="79"/>
  <c r="AY345" i="79"/>
  <c r="AX345" i="79"/>
  <c r="AW345" i="79"/>
  <c r="AV345" i="79"/>
  <c r="AU345" i="79"/>
  <c r="BH342" i="79"/>
  <c r="BG342" i="79"/>
  <c r="BF342" i="79"/>
  <c r="BE342" i="79"/>
  <c r="BD342" i="79"/>
  <c r="BC342" i="79"/>
  <c r="BB342" i="79"/>
  <c r="BA342" i="79"/>
  <c r="AZ342" i="79"/>
  <c r="AY342" i="79"/>
  <c r="AX342" i="79"/>
  <c r="AW342" i="79"/>
  <c r="AV342" i="79"/>
  <c r="AU342" i="79"/>
  <c r="BH339" i="79"/>
  <c r="BG339" i="79"/>
  <c r="BF339" i="79"/>
  <c r="BE339" i="79"/>
  <c r="BD339" i="79"/>
  <c r="BC339" i="79"/>
  <c r="BB339" i="79"/>
  <c r="BA339" i="79"/>
  <c r="AZ339" i="79"/>
  <c r="AY339" i="79"/>
  <c r="AX339" i="79"/>
  <c r="AW339" i="79"/>
  <c r="AV339" i="79"/>
  <c r="AU339" i="79"/>
  <c r="BH335" i="79"/>
  <c r="BG335" i="79"/>
  <c r="BF335" i="79"/>
  <c r="BE335" i="79"/>
  <c r="BD335" i="79"/>
  <c r="BC335" i="79"/>
  <c r="BB335" i="79"/>
  <c r="BA335" i="79"/>
  <c r="AZ335" i="79"/>
  <c r="AY335" i="79"/>
  <c r="AX335" i="79"/>
  <c r="AW335" i="79"/>
  <c r="AV335" i="79"/>
  <c r="AU335" i="79"/>
  <c r="BH332" i="79"/>
  <c r="BG332" i="79"/>
  <c r="BF332" i="79"/>
  <c r="BE332" i="79"/>
  <c r="BD332" i="79"/>
  <c r="BC332" i="79"/>
  <c r="BB332" i="79"/>
  <c r="BA332" i="79"/>
  <c r="AZ332" i="79"/>
  <c r="AY332" i="79"/>
  <c r="AX332" i="79"/>
  <c r="AW332" i="79"/>
  <c r="AV332" i="79"/>
  <c r="AU332" i="79"/>
  <c r="BH329" i="79"/>
  <c r="BG329" i="79"/>
  <c r="BF329" i="79"/>
  <c r="BE329" i="79"/>
  <c r="BD329" i="79"/>
  <c r="BC329" i="79"/>
  <c r="BB329" i="79"/>
  <c r="BA329" i="79"/>
  <c r="AZ329" i="79"/>
  <c r="AY329" i="79"/>
  <c r="AX329" i="79"/>
  <c r="AW329" i="79"/>
  <c r="AV329" i="79"/>
  <c r="AU329" i="79"/>
  <c r="BH325" i="79"/>
  <c r="BG325" i="79"/>
  <c r="BF325" i="79"/>
  <c r="BE325" i="79"/>
  <c r="BD325" i="79"/>
  <c r="BC325" i="79"/>
  <c r="BB325" i="79"/>
  <c r="BA325" i="79"/>
  <c r="AZ325" i="79"/>
  <c r="AY325" i="79"/>
  <c r="AX325" i="79"/>
  <c r="AW325" i="79"/>
  <c r="AV325" i="79"/>
  <c r="AU325" i="79"/>
  <c r="BH322" i="79"/>
  <c r="BG322" i="79"/>
  <c r="BF322" i="79"/>
  <c r="BE322" i="79"/>
  <c r="BD322" i="79"/>
  <c r="BC322" i="79"/>
  <c r="BB322" i="79"/>
  <c r="BA322" i="79"/>
  <c r="AZ322" i="79"/>
  <c r="AY322" i="79"/>
  <c r="AX322" i="79"/>
  <c r="AW322" i="79"/>
  <c r="AV322" i="79"/>
  <c r="AU322" i="79"/>
  <c r="BH319" i="79"/>
  <c r="BG319" i="79"/>
  <c r="BF319" i="79"/>
  <c r="BE319" i="79"/>
  <c r="BD319" i="79"/>
  <c r="BC319" i="79"/>
  <c r="BB319" i="79"/>
  <c r="BA319" i="79"/>
  <c r="AZ319" i="79"/>
  <c r="AY319" i="79"/>
  <c r="AX319" i="79"/>
  <c r="AW319" i="79"/>
  <c r="AV319" i="79"/>
  <c r="AU319" i="79"/>
  <c r="BH316" i="79"/>
  <c r="BG316" i="79"/>
  <c r="BF316" i="79"/>
  <c r="BE316" i="79"/>
  <c r="BD316" i="79"/>
  <c r="BC316" i="79"/>
  <c r="BB316" i="79"/>
  <c r="BA316" i="79"/>
  <c r="AZ316" i="79"/>
  <c r="AY316" i="79"/>
  <c r="AX316" i="79"/>
  <c r="AW316" i="79"/>
  <c r="AV316" i="79"/>
  <c r="AU316" i="79"/>
  <c r="BH313" i="79"/>
  <c r="BG313" i="79"/>
  <c r="BF313" i="79"/>
  <c r="BE313" i="79"/>
  <c r="BD313" i="79"/>
  <c r="BC313" i="79"/>
  <c r="BB313" i="79"/>
  <c r="BA313" i="79"/>
  <c r="AZ313" i="79"/>
  <c r="AY313" i="79"/>
  <c r="AX313" i="79"/>
  <c r="AW313" i="79"/>
  <c r="AV313" i="79"/>
  <c r="AU313" i="79"/>
  <c r="BH310" i="79"/>
  <c r="BG310" i="79"/>
  <c r="BF310" i="79"/>
  <c r="BE310" i="79"/>
  <c r="BD310" i="79"/>
  <c r="BC310" i="79"/>
  <c r="BB310" i="79"/>
  <c r="BA310" i="79"/>
  <c r="AZ310" i="79"/>
  <c r="AY310" i="79"/>
  <c r="AX310" i="79"/>
  <c r="AW310" i="79"/>
  <c r="AV310" i="79"/>
  <c r="AU310" i="79"/>
  <c r="BH307" i="79"/>
  <c r="BG307" i="79"/>
  <c r="BF307" i="79"/>
  <c r="BE307" i="79"/>
  <c r="BD307" i="79"/>
  <c r="BC307" i="79"/>
  <c r="BB307" i="79"/>
  <c r="BA307" i="79"/>
  <c r="AZ307" i="79"/>
  <c r="AY307" i="79"/>
  <c r="AX307" i="79"/>
  <c r="AW307" i="79"/>
  <c r="AV307" i="79"/>
  <c r="AU307" i="79"/>
  <c r="BH304" i="79"/>
  <c r="BG304" i="79"/>
  <c r="BF304" i="79"/>
  <c r="BE304" i="79"/>
  <c r="BD304" i="79"/>
  <c r="BC304" i="79"/>
  <c r="BB304" i="79"/>
  <c r="BA304" i="79"/>
  <c r="AZ304" i="79"/>
  <c r="AY304" i="79"/>
  <c r="AX304" i="79"/>
  <c r="AW304" i="79"/>
  <c r="AV304" i="79"/>
  <c r="AU304" i="79"/>
  <c r="BH300" i="79"/>
  <c r="BG300" i="79"/>
  <c r="BF300" i="79"/>
  <c r="BE300" i="79"/>
  <c r="BD300" i="79"/>
  <c r="BC300" i="79"/>
  <c r="BB300" i="79"/>
  <c r="BA300" i="79"/>
  <c r="AZ300" i="79"/>
  <c r="AY300" i="79"/>
  <c r="AX300" i="79"/>
  <c r="AW300" i="79"/>
  <c r="AV300" i="79"/>
  <c r="AU300" i="79"/>
  <c r="BH297" i="79"/>
  <c r="BG297" i="79"/>
  <c r="BF297" i="79"/>
  <c r="BE297" i="79"/>
  <c r="BD297" i="79"/>
  <c r="BC297" i="79"/>
  <c r="BB297" i="79"/>
  <c r="BA297" i="79"/>
  <c r="AZ297" i="79"/>
  <c r="AY297" i="79"/>
  <c r="AX297" i="79"/>
  <c r="AW297" i="79"/>
  <c r="AV297" i="79"/>
  <c r="AU297" i="79"/>
  <c r="BH294" i="79"/>
  <c r="BG294" i="79"/>
  <c r="BF294" i="79"/>
  <c r="BE294" i="79"/>
  <c r="BD294" i="79"/>
  <c r="BC294" i="79"/>
  <c r="BB294" i="79"/>
  <c r="BA294" i="79"/>
  <c r="AZ294" i="79"/>
  <c r="AY294" i="79"/>
  <c r="AX294" i="79"/>
  <c r="AW294" i="79"/>
  <c r="AV294" i="79"/>
  <c r="AU294" i="79"/>
  <c r="BH291" i="79"/>
  <c r="BG291" i="79"/>
  <c r="BF291" i="79"/>
  <c r="BE291" i="79"/>
  <c r="BD291" i="79"/>
  <c r="BC291" i="79"/>
  <c r="BB291" i="79"/>
  <c r="BA291" i="79"/>
  <c r="AZ291" i="79"/>
  <c r="AY291" i="79"/>
  <c r="AX291" i="79"/>
  <c r="AW291" i="79"/>
  <c r="AV291" i="79"/>
  <c r="AU291" i="79"/>
  <c r="BH266" i="79"/>
  <c r="BG266" i="79"/>
  <c r="BF266" i="79"/>
  <c r="BE266" i="79"/>
  <c r="BD266" i="79"/>
  <c r="BC266" i="79"/>
  <c r="BB266" i="79"/>
  <c r="BA266" i="79"/>
  <c r="AZ266" i="79"/>
  <c r="AY266" i="79"/>
  <c r="AX266" i="79"/>
  <c r="AW266" i="79"/>
  <c r="AV266" i="79"/>
  <c r="BH262" i="79"/>
  <c r="BG262" i="79"/>
  <c r="BF262" i="79"/>
  <c r="BE262" i="79"/>
  <c r="BD262" i="79"/>
  <c r="BC262" i="79"/>
  <c r="BB262" i="79"/>
  <c r="BA262" i="79"/>
  <c r="AZ262" i="79"/>
  <c r="AY262" i="79"/>
  <c r="AX262" i="79"/>
  <c r="AW262" i="79"/>
  <c r="AV262" i="79"/>
  <c r="AU262" i="79"/>
  <c r="BH259" i="79"/>
  <c r="BG259" i="79"/>
  <c r="BF259" i="79"/>
  <c r="BE259" i="79"/>
  <c r="BD259" i="79"/>
  <c r="BC259" i="79"/>
  <c r="BB259" i="79"/>
  <c r="BA259" i="79"/>
  <c r="AZ259" i="79"/>
  <c r="AY259" i="79"/>
  <c r="AX259" i="79"/>
  <c r="AW259" i="79"/>
  <c r="AV259" i="79"/>
  <c r="AU259" i="79"/>
  <c r="BH256" i="79"/>
  <c r="BG256" i="79"/>
  <c r="BF256" i="79"/>
  <c r="BE256" i="79"/>
  <c r="BD256" i="79"/>
  <c r="BC256" i="79"/>
  <c r="BB256" i="79"/>
  <c r="BA256" i="79"/>
  <c r="AZ256" i="79"/>
  <c r="AY256" i="79"/>
  <c r="AX256" i="79"/>
  <c r="AW256" i="79"/>
  <c r="AV256" i="79"/>
  <c r="AU256" i="79"/>
  <c r="BH252" i="79"/>
  <c r="BG252" i="79"/>
  <c r="BF252" i="79"/>
  <c r="BE252" i="79"/>
  <c r="BD252" i="79"/>
  <c r="BC252" i="79"/>
  <c r="BB252" i="79"/>
  <c r="BA252" i="79"/>
  <c r="AZ252" i="79"/>
  <c r="AY252" i="79"/>
  <c r="AX252" i="79"/>
  <c r="AW252" i="79"/>
  <c r="AV252" i="79"/>
  <c r="AU252" i="79"/>
  <c r="BH249" i="79"/>
  <c r="BG249" i="79"/>
  <c r="BF249" i="79"/>
  <c r="BE249" i="79"/>
  <c r="BD249" i="79"/>
  <c r="BC249" i="79"/>
  <c r="BB249" i="79"/>
  <c r="BA249" i="79"/>
  <c r="AZ249" i="79"/>
  <c r="AY249" i="79"/>
  <c r="AX249" i="79"/>
  <c r="AW249" i="79"/>
  <c r="AV249" i="79"/>
  <c r="AU249" i="79"/>
  <c r="BH246" i="79"/>
  <c r="BG246" i="79"/>
  <c r="BF246" i="79"/>
  <c r="BE246" i="79"/>
  <c r="BD246" i="79"/>
  <c r="BH243" i="79"/>
  <c r="BG243" i="79"/>
  <c r="BF243" i="79"/>
  <c r="BE243" i="79"/>
  <c r="BD243" i="79"/>
  <c r="BA243" i="79"/>
  <c r="AU243" i="79"/>
  <c r="BH240" i="79"/>
  <c r="BG240" i="79"/>
  <c r="BF240" i="79"/>
  <c r="BE240" i="79"/>
  <c r="BD240" i="79"/>
  <c r="BC240" i="79"/>
  <c r="BB240" i="79"/>
  <c r="BA240" i="79"/>
  <c r="AZ240" i="79"/>
  <c r="AY240" i="79"/>
  <c r="AX240" i="79"/>
  <c r="AW240" i="79"/>
  <c r="AV240" i="79"/>
  <c r="AU240" i="79"/>
  <c r="BH236" i="79"/>
  <c r="BG236" i="79"/>
  <c r="BF236" i="79"/>
  <c r="BE236" i="79"/>
  <c r="BD236" i="79"/>
  <c r="BA236" i="79"/>
  <c r="BH233" i="79"/>
  <c r="BG233" i="79"/>
  <c r="BF233" i="79"/>
  <c r="BE233" i="79"/>
  <c r="BD233" i="79"/>
  <c r="BA233" i="79"/>
  <c r="AU233" i="79"/>
  <c r="BH230" i="79"/>
  <c r="BG230" i="79"/>
  <c r="BF230" i="79"/>
  <c r="BE230" i="79"/>
  <c r="BD230" i="79"/>
  <c r="BC230" i="79"/>
  <c r="BB230" i="79"/>
  <c r="BA230" i="79"/>
  <c r="AZ230" i="79"/>
  <c r="AY230" i="79"/>
  <c r="AX230" i="79"/>
  <c r="AW230" i="79"/>
  <c r="AV230" i="79"/>
  <c r="AU230" i="79"/>
  <c r="BH227" i="79"/>
  <c r="BG227" i="79"/>
  <c r="BF227" i="79"/>
  <c r="BE227" i="79"/>
  <c r="BD227" i="79"/>
  <c r="BC227" i="79"/>
  <c r="BB227" i="79"/>
  <c r="BA227" i="79"/>
  <c r="AZ227" i="79"/>
  <c r="AY227" i="79"/>
  <c r="AX227" i="79"/>
  <c r="AW227" i="79"/>
  <c r="AV227" i="79"/>
  <c r="BH224" i="79"/>
  <c r="BG224" i="79"/>
  <c r="BF224" i="79"/>
  <c r="BE224" i="79"/>
  <c r="BD224" i="79"/>
  <c r="BC224" i="79"/>
  <c r="BB224" i="79"/>
  <c r="BA224" i="79"/>
  <c r="AZ224" i="79"/>
  <c r="AY224" i="79"/>
  <c r="AX224" i="79"/>
  <c r="AW224" i="79"/>
  <c r="AV224" i="79"/>
  <c r="BH195" i="79"/>
  <c r="BG195" i="79"/>
  <c r="BF195" i="79"/>
  <c r="BE195" i="79"/>
  <c r="BD195" i="79"/>
  <c r="BC195" i="79"/>
  <c r="BB195" i="79"/>
  <c r="BA195" i="79"/>
  <c r="AZ195" i="79"/>
  <c r="AY195" i="79"/>
  <c r="AX195" i="79"/>
  <c r="AW195" i="79"/>
  <c r="AV195" i="79"/>
  <c r="AU195" i="79"/>
  <c r="BH192" i="79"/>
  <c r="BG192" i="79"/>
  <c r="BF192" i="79"/>
  <c r="BE192" i="79"/>
  <c r="BD192" i="79"/>
  <c r="BC192" i="79"/>
  <c r="BB192" i="79"/>
  <c r="BA192" i="79"/>
  <c r="AZ192" i="79"/>
  <c r="AY192" i="79"/>
  <c r="AX192" i="79"/>
  <c r="AW192" i="79"/>
  <c r="AV192" i="79"/>
  <c r="AU192" i="79"/>
  <c r="BH189" i="79"/>
  <c r="BG189" i="79"/>
  <c r="BF189" i="79"/>
  <c r="BE189" i="79"/>
  <c r="BD189" i="79"/>
  <c r="BC189" i="79"/>
  <c r="BB189" i="79"/>
  <c r="BA189" i="79"/>
  <c r="AZ189" i="79"/>
  <c r="AY189" i="79"/>
  <c r="AX189" i="79"/>
  <c r="AW189" i="79"/>
  <c r="AV189" i="79"/>
  <c r="AU189" i="79"/>
  <c r="BH186" i="79"/>
  <c r="BG186" i="79"/>
  <c r="BF186" i="79"/>
  <c r="BE186" i="79"/>
  <c r="BD186" i="79"/>
  <c r="BC186" i="79"/>
  <c r="BB186" i="79"/>
  <c r="BA186" i="79"/>
  <c r="AZ186" i="79"/>
  <c r="AY186" i="79"/>
  <c r="AX186" i="79"/>
  <c r="AW186" i="79"/>
  <c r="AV186" i="79"/>
  <c r="AU186" i="79"/>
  <c r="BH183" i="79"/>
  <c r="BG183" i="79"/>
  <c r="BF183" i="79"/>
  <c r="BE183" i="79"/>
  <c r="BD183" i="79"/>
  <c r="BC183" i="79"/>
  <c r="BB183" i="79"/>
  <c r="BA183" i="79"/>
  <c r="AZ183" i="79"/>
  <c r="AY183" i="79"/>
  <c r="AX183" i="79"/>
  <c r="AW183" i="79"/>
  <c r="AV183" i="79"/>
  <c r="AU183" i="79"/>
  <c r="BH180" i="79"/>
  <c r="BG180" i="79"/>
  <c r="BF180" i="79"/>
  <c r="BE180" i="79"/>
  <c r="BD180" i="79"/>
  <c r="BC180" i="79"/>
  <c r="BB180" i="79"/>
  <c r="BA180" i="79"/>
  <c r="AZ180" i="79"/>
  <c r="AY180" i="79"/>
  <c r="AX180" i="79"/>
  <c r="AW180" i="79"/>
  <c r="AV180" i="79"/>
  <c r="AU180" i="79"/>
  <c r="BH177" i="79"/>
  <c r="BG177" i="79"/>
  <c r="BF177" i="79"/>
  <c r="BE177" i="79"/>
  <c r="BD177" i="79"/>
  <c r="BC177" i="79"/>
  <c r="BB177" i="79"/>
  <c r="BA177" i="79"/>
  <c r="AZ177" i="79"/>
  <c r="AY177" i="79"/>
  <c r="AX177" i="79"/>
  <c r="AW177" i="79"/>
  <c r="AV177" i="79"/>
  <c r="AU177" i="79"/>
  <c r="BH174" i="79"/>
  <c r="BG174" i="79"/>
  <c r="BF174" i="79"/>
  <c r="BE174" i="79"/>
  <c r="BD174" i="79"/>
  <c r="BC174" i="79"/>
  <c r="BB174" i="79"/>
  <c r="BA174" i="79"/>
  <c r="AZ174" i="79"/>
  <c r="AY174" i="79"/>
  <c r="AX174" i="79"/>
  <c r="AW174" i="79"/>
  <c r="AV174" i="79"/>
  <c r="AU174" i="79"/>
  <c r="BH171" i="79"/>
  <c r="BG171" i="79"/>
  <c r="BF171" i="79"/>
  <c r="BE171" i="79"/>
  <c r="BD171" i="79"/>
  <c r="BC171" i="79"/>
  <c r="BB171" i="79"/>
  <c r="BA171" i="79"/>
  <c r="AZ171" i="79"/>
  <c r="AY171" i="79"/>
  <c r="AX171" i="79"/>
  <c r="AW171" i="79"/>
  <c r="AV171" i="79"/>
  <c r="AU171" i="79"/>
  <c r="BH168" i="79"/>
  <c r="BG168" i="79"/>
  <c r="BF168" i="79"/>
  <c r="BE168" i="79"/>
  <c r="BD168" i="79"/>
  <c r="BC168" i="79"/>
  <c r="BB168" i="79"/>
  <c r="BA168" i="79"/>
  <c r="AZ168" i="79"/>
  <c r="AY168" i="79"/>
  <c r="AX168" i="79"/>
  <c r="AW168" i="79"/>
  <c r="AV168" i="79"/>
  <c r="AU168" i="79"/>
  <c r="BH165" i="79"/>
  <c r="BG165" i="79"/>
  <c r="BF165" i="79"/>
  <c r="BE165" i="79"/>
  <c r="BD165" i="79"/>
  <c r="BC165" i="79"/>
  <c r="BB165" i="79"/>
  <c r="BA165" i="79"/>
  <c r="AZ165" i="79"/>
  <c r="AY165" i="79"/>
  <c r="AX165" i="79"/>
  <c r="AW165" i="79"/>
  <c r="AV165" i="79"/>
  <c r="AU165" i="79"/>
  <c r="BH162" i="79"/>
  <c r="BG162" i="79"/>
  <c r="BF162" i="79"/>
  <c r="BE162" i="79"/>
  <c r="BD162" i="79"/>
  <c r="BC162" i="79"/>
  <c r="BB162" i="79"/>
  <c r="BA162" i="79"/>
  <c r="AZ162" i="79"/>
  <c r="AY162" i="79"/>
  <c r="AX162" i="79"/>
  <c r="AW162" i="79"/>
  <c r="AV162" i="79"/>
  <c r="AU162" i="79"/>
  <c r="BH159" i="79"/>
  <c r="BG159" i="79"/>
  <c r="BF159" i="79"/>
  <c r="BE159" i="79"/>
  <c r="BD159" i="79"/>
  <c r="BC159" i="79"/>
  <c r="BB159" i="79"/>
  <c r="BA159" i="79"/>
  <c r="AZ159" i="79"/>
  <c r="AY159" i="79"/>
  <c r="AX159" i="79"/>
  <c r="AW159" i="79"/>
  <c r="AV159" i="79"/>
  <c r="AU159" i="79"/>
  <c r="BH156" i="79"/>
  <c r="BG156" i="79"/>
  <c r="BF156" i="79"/>
  <c r="BE156" i="79"/>
  <c r="BD156" i="79"/>
  <c r="BC156" i="79"/>
  <c r="BB156" i="79"/>
  <c r="BA156" i="79"/>
  <c r="AZ156" i="79"/>
  <c r="AY156" i="79"/>
  <c r="AX156" i="79"/>
  <c r="AW156" i="79"/>
  <c r="AV156" i="79"/>
  <c r="BH152" i="79"/>
  <c r="BG152" i="79"/>
  <c r="BF152" i="79"/>
  <c r="BE152" i="79"/>
  <c r="BD152" i="79"/>
  <c r="BC152" i="79"/>
  <c r="BB152" i="79"/>
  <c r="BA152" i="79"/>
  <c r="AZ152" i="79"/>
  <c r="AY152" i="79"/>
  <c r="AX152" i="79"/>
  <c r="AW152" i="79"/>
  <c r="AV152" i="79"/>
  <c r="AU152" i="79"/>
  <c r="BH149" i="79"/>
  <c r="BG149" i="79"/>
  <c r="BF149" i="79"/>
  <c r="BE149" i="79"/>
  <c r="BD149" i="79"/>
  <c r="BC149" i="79"/>
  <c r="BB149" i="79"/>
  <c r="BA149" i="79"/>
  <c r="AZ149" i="79"/>
  <c r="AY149" i="79"/>
  <c r="AX149" i="79"/>
  <c r="AW149" i="79"/>
  <c r="AV149" i="79"/>
  <c r="AU149" i="79"/>
  <c r="BH146" i="79"/>
  <c r="BG146" i="79"/>
  <c r="BF146" i="79"/>
  <c r="BE146" i="79"/>
  <c r="BD146" i="79"/>
  <c r="BC146" i="79"/>
  <c r="BB146" i="79"/>
  <c r="BA146" i="79"/>
  <c r="AZ146" i="79"/>
  <c r="AY146" i="79"/>
  <c r="AX146" i="79"/>
  <c r="AW146" i="79"/>
  <c r="AV146" i="79"/>
  <c r="AU146" i="79"/>
  <c r="BH142" i="79"/>
  <c r="BG142" i="79"/>
  <c r="BF142" i="79"/>
  <c r="BE142" i="79"/>
  <c r="BD142" i="79"/>
  <c r="BC142" i="79"/>
  <c r="BB142" i="79"/>
  <c r="BA142" i="79"/>
  <c r="AZ142" i="79"/>
  <c r="AY142" i="79"/>
  <c r="AX142" i="79"/>
  <c r="AW142" i="79"/>
  <c r="AV142" i="79"/>
  <c r="AU142" i="79"/>
  <c r="BH139" i="79"/>
  <c r="BG139" i="79"/>
  <c r="BF139" i="79"/>
  <c r="BE139" i="79"/>
  <c r="BD139" i="79"/>
  <c r="BC139" i="79"/>
  <c r="BB139" i="79"/>
  <c r="BA139" i="79"/>
  <c r="AZ139" i="79"/>
  <c r="AY139" i="79"/>
  <c r="AX139" i="79"/>
  <c r="AW139" i="79"/>
  <c r="AV139" i="79"/>
  <c r="AU139" i="79"/>
  <c r="BH136" i="79"/>
  <c r="BG136" i="79"/>
  <c r="BF136" i="79"/>
  <c r="BE136" i="79"/>
  <c r="BD136" i="79"/>
  <c r="BC136" i="79"/>
  <c r="BB136" i="79"/>
  <c r="BA136" i="79"/>
  <c r="AZ136" i="79"/>
  <c r="AY136" i="79"/>
  <c r="AX136" i="79"/>
  <c r="AW136" i="79"/>
  <c r="AV136" i="79"/>
  <c r="AU136" i="79"/>
  <c r="BH133" i="79"/>
  <c r="BG133" i="79"/>
  <c r="BF133" i="79"/>
  <c r="BE133" i="79"/>
  <c r="BD133" i="79"/>
  <c r="BC133" i="79"/>
  <c r="BB133" i="79"/>
  <c r="BA133" i="79"/>
  <c r="AZ133" i="79"/>
  <c r="AY133" i="79"/>
  <c r="AX133" i="79"/>
  <c r="AW133" i="79"/>
  <c r="AV133" i="79"/>
  <c r="AU133" i="79"/>
  <c r="BH130" i="79"/>
  <c r="BG130" i="79"/>
  <c r="BF130" i="79"/>
  <c r="BE130" i="79"/>
  <c r="BD130" i="79"/>
  <c r="BC130" i="79"/>
  <c r="BB130" i="79"/>
  <c r="BA130" i="79"/>
  <c r="AZ130" i="79"/>
  <c r="AY130" i="79"/>
  <c r="AX130" i="79"/>
  <c r="AW130" i="79"/>
  <c r="AV130" i="79"/>
  <c r="AU130" i="79"/>
  <c r="BH127" i="79"/>
  <c r="BG127" i="79"/>
  <c r="BF127" i="79"/>
  <c r="BE127" i="79"/>
  <c r="BD127" i="79"/>
  <c r="BC127" i="79"/>
  <c r="BB127" i="79"/>
  <c r="BA127" i="79"/>
  <c r="AZ127" i="79"/>
  <c r="AY127" i="79"/>
  <c r="AX127" i="79"/>
  <c r="AW127" i="79"/>
  <c r="AV127" i="79"/>
  <c r="AU127" i="79"/>
  <c r="BH124" i="79"/>
  <c r="BG124" i="79"/>
  <c r="BF124" i="79"/>
  <c r="BE124" i="79"/>
  <c r="BD124" i="79"/>
  <c r="BC124" i="79"/>
  <c r="BB124" i="79"/>
  <c r="BA124" i="79"/>
  <c r="AZ124" i="79"/>
  <c r="AY124" i="79"/>
  <c r="AX124" i="79"/>
  <c r="AW124" i="79"/>
  <c r="AV124" i="79"/>
  <c r="BH121" i="79"/>
  <c r="BG121" i="79"/>
  <c r="BF121" i="79"/>
  <c r="BE121" i="79"/>
  <c r="BD121" i="79"/>
  <c r="BC121" i="79"/>
  <c r="BB121" i="79"/>
  <c r="BA121" i="79"/>
  <c r="AZ121" i="79"/>
  <c r="AY121" i="79"/>
  <c r="AX121" i="79"/>
  <c r="AW121" i="79"/>
  <c r="AV121" i="79"/>
  <c r="AU121" i="79"/>
  <c r="BH116" i="79"/>
  <c r="BG116" i="79"/>
  <c r="BF116" i="79"/>
  <c r="BE116" i="79"/>
  <c r="BD116" i="79"/>
  <c r="BC116" i="79"/>
  <c r="BB116" i="79"/>
  <c r="BA116" i="79"/>
  <c r="AZ116" i="79"/>
  <c r="AY116" i="79"/>
  <c r="AX116" i="79"/>
  <c r="AW116" i="79"/>
  <c r="AV116" i="79"/>
  <c r="AU116" i="79"/>
  <c r="BH113" i="79"/>
  <c r="BG113" i="79"/>
  <c r="BF113" i="79"/>
  <c r="BE113" i="79"/>
  <c r="BD113" i="79"/>
  <c r="BC113" i="79"/>
  <c r="BB113" i="79"/>
  <c r="BA113" i="79"/>
  <c r="AZ113" i="79"/>
  <c r="AY113" i="79"/>
  <c r="AX113" i="79"/>
  <c r="AW113" i="79"/>
  <c r="AV113" i="79"/>
  <c r="AU113" i="79"/>
  <c r="BH110" i="79"/>
  <c r="BG110" i="79"/>
  <c r="BF110" i="79"/>
  <c r="BE110" i="79"/>
  <c r="BD110" i="79"/>
  <c r="BC110" i="79"/>
  <c r="BB110" i="79"/>
  <c r="BA110" i="79"/>
  <c r="AZ110" i="79"/>
  <c r="AY110" i="79"/>
  <c r="AX110" i="79"/>
  <c r="AW110" i="79"/>
  <c r="AV110" i="79"/>
  <c r="AU110" i="79"/>
  <c r="BH107" i="79"/>
  <c r="BG107" i="79"/>
  <c r="BF107" i="79"/>
  <c r="BE107" i="79"/>
  <c r="BD107" i="79"/>
  <c r="BC107" i="79"/>
  <c r="BB107" i="79"/>
  <c r="BA107" i="79"/>
  <c r="AZ107" i="79"/>
  <c r="AY107" i="79"/>
  <c r="AX107" i="79"/>
  <c r="AW107" i="79"/>
  <c r="AV107" i="79"/>
  <c r="AU107" i="79"/>
  <c r="BH102" i="79"/>
  <c r="BG102" i="79"/>
  <c r="BF102" i="79"/>
  <c r="BE102" i="79"/>
  <c r="BD102" i="79"/>
  <c r="BC102" i="79"/>
  <c r="BB102" i="79"/>
  <c r="BA102" i="79"/>
  <c r="AZ102" i="79"/>
  <c r="AY102" i="79"/>
  <c r="AX102" i="79"/>
  <c r="AW102" i="79"/>
  <c r="AV102" i="79"/>
  <c r="AU102" i="79"/>
  <c r="BH96" i="79"/>
  <c r="BG96" i="79"/>
  <c r="BF96" i="79"/>
  <c r="BE96" i="79"/>
  <c r="BD96" i="79"/>
  <c r="BC96" i="79"/>
  <c r="BB96" i="79"/>
  <c r="BA96" i="79"/>
  <c r="AZ96" i="79"/>
  <c r="AY96" i="79"/>
  <c r="AX96" i="79"/>
  <c r="AW96" i="79"/>
  <c r="AV96" i="79"/>
  <c r="AU96" i="79"/>
  <c r="BH82" i="79"/>
  <c r="BG82" i="79"/>
  <c r="BF82" i="79"/>
  <c r="BE82" i="79"/>
  <c r="BD82" i="79"/>
  <c r="BC82" i="79"/>
  <c r="BB82" i="79"/>
  <c r="BA82" i="79"/>
  <c r="AY82" i="79"/>
  <c r="AX82" i="79"/>
  <c r="AW82" i="79"/>
  <c r="AV82" i="79"/>
  <c r="BH75" i="79"/>
  <c r="BG75" i="79"/>
  <c r="BF75" i="79"/>
  <c r="BE75" i="79"/>
  <c r="BD75" i="79"/>
  <c r="BC75" i="79"/>
  <c r="BB75" i="79"/>
  <c r="BA75" i="79"/>
  <c r="AZ75" i="79"/>
  <c r="AY75" i="79"/>
  <c r="AX75" i="79"/>
  <c r="AW75" i="79"/>
  <c r="AV75" i="79"/>
  <c r="AU75" i="79"/>
  <c r="BH72" i="79"/>
  <c r="BG72" i="79"/>
  <c r="BF72" i="79"/>
  <c r="BE72" i="79"/>
  <c r="BD72" i="79"/>
  <c r="BC72" i="79"/>
  <c r="BB72" i="79"/>
  <c r="BA72" i="79"/>
  <c r="AZ72" i="79"/>
  <c r="AY72" i="79"/>
  <c r="AX72" i="79"/>
  <c r="AW72" i="79"/>
  <c r="AV72" i="79"/>
  <c r="AU72" i="79"/>
  <c r="BH68" i="79"/>
  <c r="BG68" i="79"/>
  <c r="BF68" i="79"/>
  <c r="BE68" i="79"/>
  <c r="BD68" i="79"/>
  <c r="BC68" i="79"/>
  <c r="BB68" i="79"/>
  <c r="BA68" i="79"/>
  <c r="AZ68" i="79"/>
  <c r="AY68" i="79"/>
  <c r="AX68" i="79"/>
  <c r="AW68" i="79"/>
  <c r="AV68" i="79"/>
  <c r="AU68" i="79"/>
  <c r="BH65" i="79"/>
  <c r="BG65" i="79"/>
  <c r="BF65" i="79"/>
  <c r="BE65" i="79"/>
  <c r="BD65" i="79"/>
  <c r="BC65" i="79"/>
  <c r="BB65" i="79"/>
  <c r="BA65" i="79"/>
  <c r="AZ65" i="79"/>
  <c r="AY65" i="79"/>
  <c r="AX65" i="79"/>
  <c r="AW65" i="79"/>
  <c r="AV65" i="79"/>
  <c r="AU65" i="79"/>
  <c r="BH62" i="79"/>
  <c r="BG62" i="79"/>
  <c r="BF62" i="79"/>
  <c r="BE62" i="79"/>
  <c r="BD62" i="79"/>
  <c r="BC62" i="79"/>
  <c r="BB62" i="79"/>
  <c r="BA62" i="79"/>
  <c r="AZ62" i="79"/>
  <c r="AY62" i="79"/>
  <c r="AX62" i="79"/>
  <c r="AW62" i="79"/>
  <c r="AV62" i="79"/>
  <c r="AU62" i="79"/>
  <c r="BH59" i="79"/>
  <c r="BG59" i="79"/>
  <c r="BF59" i="79"/>
  <c r="BE59" i="79"/>
  <c r="BD59" i="79"/>
  <c r="BC59" i="79"/>
  <c r="BB59" i="79"/>
  <c r="BA59" i="79"/>
  <c r="AZ59" i="79"/>
  <c r="AY59" i="79"/>
  <c r="AX59" i="79"/>
  <c r="AW59" i="79"/>
  <c r="AV59" i="79"/>
  <c r="AU59" i="79"/>
  <c r="BH56" i="79"/>
  <c r="BG56" i="79"/>
  <c r="BF56" i="79"/>
  <c r="BE56" i="79"/>
  <c r="BD56" i="79"/>
  <c r="BC56" i="79"/>
  <c r="BB56" i="79"/>
  <c r="BA56" i="79"/>
  <c r="AZ56" i="79"/>
  <c r="AY56" i="79"/>
  <c r="AX56" i="79"/>
  <c r="AW56" i="79"/>
  <c r="AV56" i="79"/>
  <c r="AU56" i="79"/>
  <c r="BH51" i="79"/>
  <c r="BG51" i="79"/>
  <c r="BF51" i="79"/>
  <c r="BE51" i="79"/>
  <c r="BD51" i="79"/>
  <c r="BC51" i="79"/>
  <c r="BB51" i="79"/>
  <c r="BA51" i="79"/>
  <c r="AZ51" i="79"/>
  <c r="AY51" i="79"/>
  <c r="AX51" i="79"/>
  <c r="AW51" i="79"/>
  <c r="AV51" i="79"/>
  <c r="AU51" i="79"/>
  <c r="BH48" i="79"/>
  <c r="BG48" i="79"/>
  <c r="BF48" i="79"/>
  <c r="BE48" i="79"/>
  <c r="BD48" i="79"/>
  <c r="BC48" i="79"/>
  <c r="BB48" i="79"/>
  <c r="BA48" i="79"/>
  <c r="AZ48" i="79"/>
  <c r="AY48" i="79"/>
  <c r="AX48" i="79"/>
  <c r="AW48" i="79"/>
  <c r="AV48" i="79"/>
  <c r="AU48" i="79"/>
  <c r="BH45" i="79"/>
  <c r="BG45" i="79"/>
  <c r="BF45" i="79"/>
  <c r="BE45" i="79"/>
  <c r="BD45" i="79"/>
  <c r="BC45" i="79"/>
  <c r="BB45" i="79"/>
  <c r="BA45" i="79"/>
  <c r="AZ45" i="79"/>
  <c r="AY45" i="79"/>
  <c r="AX45" i="79"/>
  <c r="AW45" i="79"/>
  <c r="AV45" i="79"/>
  <c r="AU45" i="79"/>
  <c r="BH42" i="79"/>
  <c r="BG42" i="79"/>
  <c r="BF42" i="79"/>
  <c r="BE42" i="79"/>
  <c r="BD42" i="79"/>
  <c r="BC42" i="79"/>
  <c r="BB42" i="79"/>
  <c r="BA42" i="79"/>
  <c r="AZ42" i="79"/>
  <c r="AY42" i="79"/>
  <c r="AX42" i="79"/>
  <c r="AW42" i="79"/>
  <c r="AV42" i="79"/>
  <c r="AU42" i="79"/>
  <c r="BH39" i="79"/>
  <c r="BG39" i="79"/>
  <c r="BF39" i="79"/>
  <c r="BE39" i="79"/>
  <c r="BD39" i="79"/>
  <c r="BC39" i="79"/>
  <c r="BB39" i="79"/>
  <c r="BA39" i="79"/>
  <c r="AZ39" i="79"/>
  <c r="AY39" i="79"/>
  <c r="AX39" i="79"/>
  <c r="AW39" i="79"/>
  <c r="AV39" i="79"/>
  <c r="Y136" i="79"/>
  <c r="Y133" i="79"/>
  <c r="Y121" i="79"/>
  <c r="Y68" i="79"/>
  <c r="AL496" i="46"/>
  <c r="AK496" i="46"/>
  <c r="AJ496" i="46"/>
  <c r="AI496" i="46"/>
  <c r="AH496" i="46"/>
  <c r="AG496" i="46"/>
  <c r="AF496" i="46"/>
  <c r="AE496" i="46"/>
  <c r="AD496" i="46"/>
  <c r="AC496" i="46"/>
  <c r="AB496" i="46"/>
  <c r="AA496" i="46"/>
  <c r="Z496" i="46"/>
  <c r="Y496" i="46"/>
  <c r="AL493" i="46"/>
  <c r="AK493" i="46"/>
  <c r="AJ493" i="46"/>
  <c r="AI493" i="46"/>
  <c r="AH493" i="46"/>
  <c r="AG493" i="46"/>
  <c r="AF493" i="46"/>
  <c r="AE493" i="46"/>
  <c r="AD493" i="46"/>
  <c r="AC493" i="46"/>
  <c r="AB493" i="46"/>
  <c r="AA493" i="46"/>
  <c r="Z493" i="46"/>
  <c r="Y493" i="46"/>
  <c r="AL490" i="46"/>
  <c r="AK490" i="46"/>
  <c r="AJ490" i="46"/>
  <c r="AI490" i="46"/>
  <c r="AH490" i="46"/>
  <c r="AG490" i="46"/>
  <c r="AF490" i="46"/>
  <c r="AE490" i="46"/>
  <c r="AD490" i="46"/>
  <c r="AC490" i="46"/>
  <c r="AB490" i="46"/>
  <c r="AA490" i="46"/>
  <c r="Z490" i="46"/>
  <c r="Y490" i="46"/>
  <c r="AL479" i="46"/>
  <c r="AK479" i="46"/>
  <c r="AJ479" i="46"/>
  <c r="AI479" i="46"/>
  <c r="AH479" i="46"/>
  <c r="AG479" i="46"/>
  <c r="AF479" i="46"/>
  <c r="AE479" i="46"/>
  <c r="AD479" i="46"/>
  <c r="AC479" i="46"/>
  <c r="AB479" i="46"/>
  <c r="AA479" i="46"/>
  <c r="Z479" i="46"/>
  <c r="Y479" i="46"/>
  <c r="AL475" i="46"/>
  <c r="AK475" i="46"/>
  <c r="AJ475" i="46"/>
  <c r="AI475" i="46"/>
  <c r="AH475" i="46"/>
  <c r="AG475" i="46"/>
  <c r="AF475" i="46"/>
  <c r="AE475" i="46"/>
  <c r="AD475" i="46"/>
  <c r="AC475" i="46"/>
  <c r="AB475" i="46"/>
  <c r="AA475" i="46"/>
  <c r="Z475" i="46"/>
  <c r="Y475" i="46"/>
  <c r="AL472" i="46"/>
  <c r="AK472" i="46"/>
  <c r="AJ472" i="46"/>
  <c r="AI472" i="46"/>
  <c r="AH472" i="46"/>
  <c r="AG472" i="46"/>
  <c r="AF472" i="46"/>
  <c r="AE472" i="46"/>
  <c r="AD472" i="46"/>
  <c r="AC472" i="46"/>
  <c r="AB472" i="46"/>
  <c r="AA472" i="46"/>
  <c r="Z472" i="46"/>
  <c r="Y472" i="46"/>
  <c r="AL469" i="46"/>
  <c r="AK469" i="46"/>
  <c r="AJ469" i="46"/>
  <c r="AI469" i="46"/>
  <c r="AH469" i="46"/>
  <c r="AG469" i="46"/>
  <c r="AF469" i="46"/>
  <c r="AE469" i="46"/>
  <c r="AD469" i="46"/>
  <c r="AC469" i="46"/>
  <c r="AB469" i="46"/>
  <c r="AA469" i="46"/>
  <c r="Z469" i="46"/>
  <c r="Y469" i="46"/>
  <c r="AL466" i="46"/>
  <c r="AK466" i="46"/>
  <c r="AJ466" i="46"/>
  <c r="AI466" i="46"/>
  <c r="AH466" i="46"/>
  <c r="AG466" i="46"/>
  <c r="AF466" i="46"/>
  <c r="AE466" i="46"/>
  <c r="AD466" i="46"/>
  <c r="AC466" i="46"/>
  <c r="AB466" i="46"/>
  <c r="AA466" i="46"/>
  <c r="Z466" i="46"/>
  <c r="Y466" i="46"/>
  <c r="AL463" i="46"/>
  <c r="AK463" i="46"/>
  <c r="AJ463" i="46"/>
  <c r="AI463" i="46"/>
  <c r="AH463" i="46"/>
  <c r="AG463" i="46"/>
  <c r="AF463" i="46"/>
  <c r="AE463" i="46"/>
  <c r="AD463" i="46"/>
  <c r="AC463" i="46"/>
  <c r="AB463" i="46"/>
  <c r="AA463" i="46"/>
  <c r="Z463" i="46"/>
  <c r="Y463" i="46"/>
  <c r="AL459" i="46"/>
  <c r="AK459" i="46"/>
  <c r="AJ459" i="46"/>
  <c r="AI459" i="46"/>
  <c r="AH459" i="46"/>
  <c r="AG459" i="46"/>
  <c r="AF459" i="46"/>
  <c r="AE459" i="46"/>
  <c r="AD459" i="46"/>
  <c r="AC459" i="46"/>
  <c r="AB459" i="46"/>
  <c r="AA459" i="46"/>
  <c r="Z459" i="46"/>
  <c r="Y459" i="46"/>
  <c r="AL450" i="46"/>
  <c r="AK450" i="46"/>
  <c r="AJ450" i="46"/>
  <c r="AI450" i="46"/>
  <c r="AH450" i="46"/>
  <c r="AG450" i="46"/>
  <c r="AF450" i="46"/>
  <c r="AE450" i="46"/>
  <c r="AD450" i="46"/>
  <c r="AC450" i="46"/>
  <c r="AB450" i="46"/>
  <c r="AA450" i="46"/>
  <c r="Z450" i="46"/>
  <c r="Y450" i="46"/>
  <c r="AL447" i="46"/>
  <c r="AK447" i="46"/>
  <c r="AJ447" i="46"/>
  <c r="AI447" i="46"/>
  <c r="AH447" i="46"/>
  <c r="AG447" i="46"/>
  <c r="AF447" i="46"/>
  <c r="AE447" i="46"/>
  <c r="AD447" i="46"/>
  <c r="AC447" i="46"/>
  <c r="AB447" i="46"/>
  <c r="AA447" i="46"/>
  <c r="Z447" i="46"/>
  <c r="Y447" i="46"/>
  <c r="AL444" i="46"/>
  <c r="AK444" i="46"/>
  <c r="AJ444" i="46"/>
  <c r="AI444" i="46"/>
  <c r="AH444" i="46"/>
  <c r="AG444" i="46"/>
  <c r="AF444" i="46"/>
  <c r="AE444" i="46"/>
  <c r="AD444" i="46"/>
  <c r="AC444" i="46"/>
  <c r="AB444" i="46"/>
  <c r="AA444" i="46"/>
  <c r="Z444" i="46"/>
  <c r="Y444" i="46"/>
  <c r="AL441" i="46"/>
  <c r="AK441" i="46"/>
  <c r="AJ441" i="46"/>
  <c r="AI441" i="46"/>
  <c r="AH441" i="46"/>
  <c r="AG441" i="46"/>
  <c r="AF441" i="46"/>
  <c r="AE441" i="46"/>
  <c r="AD441" i="46"/>
  <c r="AC441" i="46"/>
  <c r="AB441" i="46"/>
  <c r="AA441" i="46"/>
  <c r="Z441" i="46"/>
  <c r="Y441" i="46"/>
  <c r="AL438" i="46"/>
  <c r="AK438" i="46"/>
  <c r="AJ438" i="46"/>
  <c r="AI438" i="46"/>
  <c r="AH438" i="46"/>
  <c r="AG438" i="46"/>
  <c r="AF438" i="46"/>
  <c r="AE438" i="46"/>
  <c r="AD438" i="46"/>
  <c r="AC438" i="46"/>
  <c r="AB438" i="46"/>
  <c r="AA438" i="46"/>
  <c r="Z438" i="46"/>
  <c r="Y438"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M174"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U763" i="79" l="1"/>
  <c r="AU947" i="79"/>
  <c r="Y268" i="46"/>
  <c r="Y265" i="46"/>
  <c r="Y527" i="46"/>
  <c r="Y395" i="46"/>
  <c r="Y135" i="46"/>
  <c r="E3" i="80"/>
  <c r="E2" i="80"/>
  <c r="P50" i="43" l="1"/>
  <c r="O50" i="43"/>
  <c r="N50" i="43"/>
  <c r="M50" i="43"/>
  <c r="L50" i="43"/>
  <c r="K50" i="43"/>
  <c r="J50" i="43"/>
  <c r="I50" i="43"/>
  <c r="H50" i="43"/>
  <c r="G50" i="43"/>
  <c r="F50" i="43"/>
  <c r="AW35" i="79" s="1"/>
  <c r="E50" i="43"/>
  <c r="D50" i="43"/>
  <c r="F28" i="44" l="1"/>
  <c r="Z23" i="46"/>
  <c r="AA23" i="46"/>
  <c r="AB23" i="46"/>
  <c r="AC23" i="46"/>
  <c r="AD23" i="46"/>
  <c r="AE23" i="46"/>
  <c r="AF23" i="46"/>
  <c r="AG23" i="46"/>
  <c r="AH23" i="46"/>
  <c r="AI23" i="46"/>
  <c r="AJ23" i="46"/>
  <c r="AK23" i="46"/>
  <c r="AL23" i="46"/>
  <c r="E22" i="45"/>
  <c r="E36" i="45"/>
  <c r="N51" i="46"/>
  <c r="Z138" i="46" l="1"/>
  <c r="Z140" i="46"/>
  <c r="Z142" i="46"/>
  <c r="Z139" i="46"/>
  <c r="Z141" i="46"/>
  <c r="Z143" i="46"/>
  <c r="AU764" i="79"/>
  <c r="AU581" i="79"/>
  <c r="AU579" i="79"/>
  <c r="AU580" i="79"/>
  <c r="AU394" i="79"/>
  <c r="AU397" i="79"/>
  <c r="AU396" i="79"/>
  <c r="AU395" i="79"/>
  <c r="AV396" i="79"/>
  <c r="AV394" i="79"/>
  <c r="AV395" i="79"/>
  <c r="Y532" i="46"/>
  <c r="Z530" i="46"/>
  <c r="Z532" i="46"/>
  <c r="Z531" i="46"/>
  <c r="Z527" i="46"/>
  <c r="Z529" i="46"/>
  <c r="Z528" i="46"/>
  <c r="Y528" i="46"/>
  <c r="Y529" i="46"/>
  <c r="Y531" i="46"/>
  <c r="Y530"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BI953" i="79" l="1"/>
  <c r="BI770" i="79"/>
  <c r="BI587" i="79"/>
  <c r="BI403" i="79"/>
  <c r="BI220" i="79"/>
  <c r="BI35" i="79"/>
  <c r="AM406" i="46"/>
  <c r="AM277" i="46"/>
  <c r="AM148" i="46"/>
  <c r="AM20" i="46"/>
  <c r="G113" i="45"/>
  <c r="E113" i="45"/>
  <c r="B109" i="45"/>
  <c r="N113" i="45"/>
  <c r="M113" i="45"/>
  <c r="L113" i="45"/>
  <c r="K113" i="45"/>
  <c r="J113" i="45"/>
  <c r="I113" i="45"/>
  <c r="H113" i="45"/>
  <c r="F113" i="45"/>
  <c r="D113" i="45"/>
  <c r="F106" i="45"/>
  <c r="E106" i="45"/>
  <c r="N106" i="45"/>
  <c r="M106" i="45"/>
  <c r="L106" i="45"/>
  <c r="K106" i="45"/>
  <c r="J106" i="45"/>
  <c r="I106" i="45"/>
  <c r="H106" i="45"/>
  <c r="G106" i="45"/>
  <c r="D106" i="45"/>
  <c r="E99" i="45"/>
  <c r="N99" i="45"/>
  <c r="M99" i="45"/>
  <c r="L99" i="45"/>
  <c r="K99" i="45"/>
  <c r="J99" i="45"/>
  <c r="I99" i="45"/>
  <c r="H99" i="45"/>
  <c r="G99" i="45"/>
  <c r="F99" i="45"/>
  <c r="D99" i="45"/>
  <c r="E92" i="45"/>
  <c r="N92" i="45"/>
  <c r="M92" i="45"/>
  <c r="L92" i="45"/>
  <c r="K92" i="45"/>
  <c r="J92" i="45"/>
  <c r="I92" i="45"/>
  <c r="D92" i="45"/>
  <c r="H143" i="47"/>
  <c r="N85" i="45"/>
  <c r="M85" i="45"/>
  <c r="L85" i="45"/>
  <c r="K85" i="45"/>
  <c r="J85" i="45"/>
  <c r="I85" i="45"/>
  <c r="E85" i="45"/>
  <c r="D85" i="45"/>
  <c r="E78" i="45"/>
  <c r="D78" i="45"/>
  <c r="N78" i="45"/>
  <c r="M78" i="45"/>
  <c r="L78" i="45"/>
  <c r="K78" i="45"/>
  <c r="J78" i="45"/>
  <c r="I78" i="45"/>
  <c r="N71" i="45"/>
  <c r="M71" i="45"/>
  <c r="L71" i="45"/>
  <c r="K71" i="45"/>
  <c r="J71" i="45"/>
  <c r="I71" i="45"/>
  <c r="E71" i="45"/>
  <c r="D71" i="45"/>
  <c r="C28" i="44"/>
  <c r="C13" i="44"/>
  <c r="Q51" i="43"/>
  <c r="P123" i="45" s="1"/>
  <c r="P51" i="43"/>
  <c r="O123" i="45" s="1"/>
  <c r="O51" i="43"/>
  <c r="N123" i="45" s="1"/>
  <c r="N51" i="43"/>
  <c r="N43" i="44" s="1"/>
  <c r="M51" i="43"/>
  <c r="M14" i="44" s="1"/>
  <c r="M18" i="44" s="1"/>
  <c r="L51" i="43"/>
  <c r="L29" i="44" s="1"/>
  <c r="L33" i="44" s="1"/>
  <c r="K51" i="43"/>
  <c r="K29"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BF36" i="79"/>
  <c r="BF210" i="79" s="1"/>
  <c r="BB36" i="79"/>
  <c r="BF221" i="79"/>
  <c r="BB221" i="79"/>
  <c r="BF404" i="79"/>
  <c r="BB404" i="79"/>
  <c r="BF588" i="79"/>
  <c r="BB588" i="79"/>
  <c r="BF771" i="79"/>
  <c r="BB771" i="79"/>
  <c r="BF954" i="79"/>
  <c r="BB954" i="79"/>
  <c r="K14" i="44"/>
  <c r="K18" i="44" s="1"/>
  <c r="O14" i="44"/>
  <c r="O18" i="44" s="1"/>
  <c r="O29" i="44"/>
  <c r="O33" i="44" s="1"/>
  <c r="O43" i="44"/>
  <c r="C95" i="45" s="1"/>
  <c r="AF21" i="46"/>
  <c r="AI149" i="46"/>
  <c r="AI278" i="46"/>
  <c r="AI407" i="46"/>
  <c r="BE36" i="79"/>
  <c r="BE221" i="79"/>
  <c r="BE404" i="79"/>
  <c r="BE588" i="79"/>
  <c r="BE771" i="79"/>
  <c r="BE954" i="79"/>
  <c r="M43" i="44"/>
  <c r="AL21" i="46"/>
  <c r="AL149" i="46"/>
  <c r="AH149" i="46"/>
  <c r="AL278" i="46"/>
  <c r="AH278" i="46"/>
  <c r="AL407" i="46"/>
  <c r="AH407" i="46"/>
  <c r="BH36" i="79"/>
  <c r="BD36" i="79"/>
  <c r="BH221" i="79"/>
  <c r="BD221" i="79"/>
  <c r="BH404" i="79"/>
  <c r="BD404" i="79"/>
  <c r="BH588" i="79"/>
  <c r="BD588" i="79"/>
  <c r="BH771" i="79"/>
  <c r="BD771" i="79"/>
  <c r="BH954" i="79"/>
  <c r="BD954" i="79"/>
  <c r="N29" i="44"/>
  <c r="N33" i="44" s="1"/>
  <c r="K43" i="44"/>
  <c r="K53" i="44" s="1"/>
  <c r="AH21" i="46"/>
  <c r="AK21" i="46"/>
  <c r="AK149" i="46"/>
  <c r="AG149" i="46"/>
  <c r="AK278" i="46"/>
  <c r="AG278" i="46"/>
  <c r="AK407" i="46"/>
  <c r="AG407" i="46"/>
  <c r="BG36" i="79"/>
  <c r="BC36" i="79"/>
  <c r="BG221" i="79"/>
  <c r="BC221" i="79"/>
  <c r="BG404" i="79"/>
  <c r="BC404" i="79"/>
  <c r="BG588" i="79"/>
  <c r="BC588" i="79"/>
  <c r="BG771" i="79"/>
  <c r="BC771" i="79"/>
  <c r="BG954" i="79"/>
  <c r="BG1113" i="79" s="1"/>
  <c r="BC954" i="79"/>
  <c r="K122" i="45"/>
  <c r="BG403" i="79"/>
  <c r="AJ20" i="46"/>
  <c r="BC587" i="79"/>
  <c r="AG148" i="46"/>
  <c r="AK406" i="46"/>
  <c r="BB770" i="79"/>
  <c r="BC35" i="79"/>
  <c r="L13" i="44"/>
  <c r="P13" i="44"/>
  <c r="S14" i="47"/>
  <c r="AF148" i="46"/>
  <c r="AK277" i="46"/>
  <c r="AG406" i="46"/>
  <c r="BB35" i="79"/>
  <c r="BE403" i="79"/>
  <c r="BG770" i="79"/>
  <c r="BF953" i="79"/>
  <c r="N28" i="44"/>
  <c r="Q14" i="47"/>
  <c r="AI20" i="46"/>
  <c r="AK148" i="46"/>
  <c r="AI277" i="46"/>
  <c r="BG35" i="79"/>
  <c r="BF220" i="79"/>
  <c r="BC403" i="79"/>
  <c r="BF770" i="79"/>
  <c r="BB953" i="79"/>
  <c r="O122" i="45"/>
  <c r="U14" i="47"/>
  <c r="AG20" i="46"/>
  <c r="AK20" i="46"/>
  <c r="AJ148" i="46"/>
  <c r="AG277" i="46"/>
  <c r="BF35" i="79"/>
  <c r="BB220" i="79"/>
  <c r="BG587" i="79"/>
  <c r="BC770" i="79"/>
  <c r="V14" i="47"/>
  <c r="AL406" i="46"/>
  <c r="AH406" i="46"/>
  <c r="BH587" i="79"/>
  <c r="BD587" i="79"/>
  <c r="N13" i="44"/>
  <c r="M122" i="45"/>
  <c r="M28" i="44"/>
  <c r="Q42" i="44"/>
  <c r="R14" i="47"/>
  <c r="AH20" i="46"/>
  <c r="AL277" i="46"/>
  <c r="AH277" i="46"/>
  <c r="BE220" i="79"/>
  <c r="BH403" i="79"/>
  <c r="BD403" i="79"/>
  <c r="BE953" i="79"/>
  <c r="Q28" i="44"/>
  <c r="M42" i="44"/>
  <c r="AI148" i="46"/>
  <c r="AJ406" i="46"/>
  <c r="AF406" i="46"/>
  <c r="BE35" i="79"/>
  <c r="BH220" i="79"/>
  <c r="BD220" i="79"/>
  <c r="BF587" i="79"/>
  <c r="BB587" i="79"/>
  <c r="BE770" i="79"/>
  <c r="BH953" i="79"/>
  <c r="BD953" i="79"/>
  <c r="T14" i="47"/>
  <c r="P14" i="47"/>
  <c r="AF20" i="46"/>
  <c r="AL20" i="46"/>
  <c r="AL148" i="46"/>
  <c r="AH148" i="46"/>
  <c r="AJ277" i="46"/>
  <c r="AF277" i="46"/>
  <c r="AI406" i="46"/>
  <c r="BH35" i="79"/>
  <c r="BD35" i="79"/>
  <c r="BG220" i="79"/>
  <c r="BC220" i="79"/>
  <c r="BF403" i="79"/>
  <c r="BB403" i="79"/>
  <c r="BE587" i="79"/>
  <c r="BH770" i="79"/>
  <c r="BD770" i="79"/>
  <c r="BG953" i="79"/>
  <c r="BC95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2" i="46" l="1"/>
  <c r="AL530"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1" i="44"/>
  <c r="K52"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BG947" i="79"/>
  <c r="BG930" i="79"/>
  <c r="BG581" i="79"/>
  <c r="BG580" i="79"/>
  <c r="BG564" i="79"/>
  <c r="BG579" i="79"/>
  <c r="BG214" i="79"/>
  <c r="BG213" i="79"/>
  <c r="BG197" i="79"/>
  <c r="BG212" i="79"/>
  <c r="BG211" i="79"/>
  <c r="BG210" i="79"/>
  <c r="BG764" i="79"/>
  <c r="BG747" i="79"/>
  <c r="BG763" i="79"/>
  <c r="BG395" i="79"/>
  <c r="BG397" i="79"/>
  <c r="BG396" i="79"/>
  <c r="BG380" i="79"/>
  <c r="BG394" i="79"/>
  <c r="AK529" i="46"/>
  <c r="AK528" i="46"/>
  <c r="AK531" i="46"/>
  <c r="AK527" i="46"/>
  <c r="AK530" i="46"/>
  <c r="AK532"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I64" i="45"/>
  <c r="J64" i="45"/>
  <c r="K64" i="45"/>
  <c r="L64" i="45"/>
  <c r="M64" i="45"/>
  <c r="N64" i="45"/>
  <c r="E57" i="45"/>
  <c r="I57" i="45"/>
  <c r="J57" i="45"/>
  <c r="K57" i="45"/>
  <c r="L57" i="45"/>
  <c r="M57" i="45"/>
  <c r="N57" i="45"/>
  <c r="E50" i="45"/>
  <c r="I50" i="45"/>
  <c r="J50" i="45"/>
  <c r="K50" i="45"/>
  <c r="L50" i="45"/>
  <c r="M50" i="45"/>
  <c r="N50" i="45"/>
  <c r="E43" i="45"/>
  <c r="I43" i="45"/>
  <c r="J43" i="45"/>
  <c r="K43" i="45"/>
  <c r="L43" i="45"/>
  <c r="M43" i="45"/>
  <c r="N43" i="45"/>
  <c r="N36" i="45"/>
  <c r="I36" i="45"/>
  <c r="J36" i="45"/>
  <c r="K36" i="45"/>
  <c r="L36" i="45"/>
  <c r="M36" i="45"/>
  <c r="E29" i="45"/>
  <c r="I29" i="45"/>
  <c r="J29" i="45"/>
  <c r="K29" i="45"/>
  <c r="L29" i="45"/>
  <c r="M29" i="45"/>
  <c r="N29" i="45"/>
  <c r="I22" i="45"/>
  <c r="J22" i="45"/>
  <c r="K22" i="45"/>
  <c r="L22" i="45"/>
  <c r="M22" i="45"/>
  <c r="N22" i="45"/>
  <c r="D64" i="45"/>
  <c r="D57" i="45"/>
  <c r="D50" i="45"/>
  <c r="D43" i="45"/>
  <c r="D36" i="45"/>
  <c r="D29" i="45"/>
  <c r="D1113" i="79"/>
  <c r="D930" i="79"/>
  <c r="D747" i="79"/>
  <c r="D564" i="79"/>
  <c r="D380" i="79"/>
  <c r="BH380" i="79" l="1"/>
  <c r="BH395" i="79"/>
  <c r="BH394" i="79"/>
  <c r="BH396" i="79"/>
  <c r="BH397" i="79"/>
  <c r="BH580" i="79"/>
  <c r="BH579" i="79"/>
  <c r="BH581" i="79"/>
  <c r="BH564" i="79"/>
  <c r="BH747" i="79"/>
  <c r="BH763" i="79"/>
  <c r="BH764" i="79"/>
  <c r="BH947" i="79"/>
  <c r="BH930" i="79"/>
  <c r="BH1113" i="79"/>
  <c r="BD947" i="79"/>
  <c r="BE947" i="79"/>
  <c r="BB947" i="79"/>
  <c r="BF947" i="79"/>
  <c r="BC947" i="79"/>
  <c r="BB763" i="79"/>
  <c r="BF763" i="79"/>
  <c r="BC764" i="79"/>
  <c r="BC763" i="79"/>
  <c r="BE764" i="79"/>
  <c r="BE763" i="79"/>
  <c r="BB764" i="79"/>
  <c r="BF764" i="79"/>
  <c r="BD764" i="79"/>
  <c r="BD763" i="79"/>
  <c r="BD930" i="79"/>
  <c r="BF930" i="79"/>
  <c r="BC930" i="79"/>
  <c r="BB930" i="79"/>
  <c r="BE930" i="79"/>
  <c r="BF1113" i="79"/>
  <c r="BB1113" i="79"/>
  <c r="BC1113" i="79"/>
  <c r="BE1113" i="79"/>
  <c r="BD1113" i="79"/>
  <c r="BF747" i="79"/>
  <c r="BB747" i="79"/>
  <c r="BC747" i="79"/>
  <c r="BE747" i="79"/>
  <c r="BD747" i="79"/>
  <c r="BD579" i="79"/>
  <c r="BB581" i="79"/>
  <c r="BF581" i="79"/>
  <c r="BF564" i="79"/>
  <c r="BB564" i="79"/>
  <c r="BF580" i="79"/>
  <c r="BC581" i="79"/>
  <c r="BF579" i="79"/>
  <c r="BC580" i="79"/>
  <c r="BD564" i="79"/>
  <c r="BC579" i="79"/>
  <c r="BD580" i="79"/>
  <c r="BC564" i="79"/>
  <c r="BB580" i="79"/>
  <c r="BB579" i="79"/>
  <c r="BD581" i="79"/>
  <c r="BE397" i="79"/>
  <c r="BD396" i="79"/>
  <c r="BC395" i="79"/>
  <c r="BE394" i="79"/>
  <c r="BF396" i="79"/>
  <c r="BE395" i="79"/>
  <c r="BC394" i="79"/>
  <c r="BD397" i="79"/>
  <c r="BC396" i="79"/>
  <c r="BF395" i="79"/>
  <c r="BD394" i="79"/>
  <c r="BB397" i="79"/>
  <c r="BF397" i="79"/>
  <c r="BE396" i="79"/>
  <c r="BD395" i="79"/>
  <c r="BB394" i="79"/>
  <c r="BF394" i="79"/>
  <c r="BC397" i="79"/>
  <c r="BB396" i="79"/>
  <c r="BB395" i="79"/>
  <c r="BE380" i="79"/>
  <c r="BD380" i="79"/>
  <c r="BF380" i="79"/>
  <c r="BB380" i="79"/>
  <c r="BC380" i="79"/>
  <c r="AV947" i="79"/>
  <c r="AV764" i="79"/>
  <c r="AV763" i="79"/>
  <c r="AV397" i="79"/>
  <c r="AV580" i="79"/>
  <c r="AV581" i="79"/>
  <c r="AV579" i="79"/>
  <c r="AU39" i="79" l="1"/>
  <c r="AU210" i="79" s="1"/>
  <c r="BH214" i="79" l="1"/>
  <c r="BH197" i="79"/>
  <c r="BH211" i="79"/>
  <c r="BH212" i="79"/>
  <c r="BH210" i="79"/>
  <c r="BH213" i="79"/>
  <c r="BE214" i="79"/>
  <c r="BE213" i="79"/>
  <c r="BE212" i="79"/>
  <c r="BE211" i="79"/>
  <c r="BE210" i="79"/>
  <c r="BF197" i="79"/>
  <c r="BB197" i="79"/>
  <c r="BD213" i="79"/>
  <c r="BD211" i="79"/>
  <c r="BC213" i="79"/>
  <c r="BC211" i="79"/>
  <c r="BD197" i="79"/>
  <c r="BF214" i="79"/>
  <c r="BB214" i="79"/>
  <c r="BF213" i="79"/>
  <c r="BB213" i="79"/>
  <c r="BF212" i="79"/>
  <c r="BB212" i="79"/>
  <c r="BF211" i="79"/>
  <c r="BB211" i="79"/>
  <c r="BB210" i="79"/>
  <c r="BC197" i="79"/>
  <c r="BD214" i="79"/>
  <c r="BD212" i="79"/>
  <c r="BD210" i="79"/>
  <c r="BE197" i="79"/>
  <c r="BC214" i="79"/>
  <c r="BC212" i="79"/>
  <c r="BC210" i="79"/>
  <c r="AV210" i="79"/>
  <c r="AV214" i="79"/>
  <c r="AV213" i="79"/>
  <c r="AV212" i="79"/>
  <c r="AV211" i="79"/>
  <c r="AU211" i="79"/>
  <c r="AU212" i="79"/>
  <c r="AU213" i="79"/>
  <c r="AU214" i="79"/>
  <c r="D514" i="46"/>
  <c r="O384" i="46"/>
  <c r="D384" i="46"/>
  <c r="Y401" i="46"/>
  <c r="J51" i="43"/>
  <c r="J29" i="44" s="1"/>
  <c r="I51" i="43"/>
  <c r="I29" i="44" s="1"/>
  <c r="H51" i="43"/>
  <c r="H29" i="44" s="1"/>
  <c r="G51" i="43"/>
  <c r="F51" i="43"/>
  <c r="E51" i="43"/>
  <c r="E29" i="44" s="1"/>
  <c r="E33" i="44" s="1"/>
  <c r="D51" i="43"/>
  <c r="Y21" i="46" s="1"/>
  <c r="O255" i="46"/>
  <c r="D255" i="46"/>
  <c r="J28" i="44"/>
  <c r="I28" i="44"/>
  <c r="H28" i="44"/>
  <c r="G28" i="44"/>
  <c r="E28" i="44"/>
  <c r="D28" i="44"/>
  <c r="AL268" i="46" l="1"/>
  <c r="AL272" i="46"/>
  <c r="AL265" i="46"/>
  <c r="AL266" i="46"/>
  <c r="AL271" i="46"/>
  <c r="AL267" i="46"/>
  <c r="AL269" i="46"/>
  <c r="AL270" i="46"/>
  <c r="AL396" i="46"/>
  <c r="AL398" i="46"/>
  <c r="AL401" i="46"/>
  <c r="AL397" i="46"/>
  <c r="AL400" i="46"/>
  <c r="AL395" i="46"/>
  <c r="AL399" i="46"/>
  <c r="AL531" i="46"/>
  <c r="AL527" i="46"/>
  <c r="AL529" i="46"/>
  <c r="AL528" i="46"/>
  <c r="AJ530" i="46"/>
  <c r="AH529" i="46"/>
  <c r="AH532" i="46"/>
  <c r="AG530" i="46"/>
  <c r="AI531" i="46"/>
  <c r="AF529" i="46"/>
  <c r="AJ531" i="46"/>
  <c r="AG528" i="46"/>
  <c r="AG531" i="46"/>
  <c r="AF532" i="46"/>
  <c r="AJ527" i="46"/>
  <c r="AH527" i="46"/>
  <c r="AF528" i="46"/>
  <c r="AF530" i="46"/>
  <c r="AJ532" i="46"/>
  <c r="AJ529" i="46"/>
  <c r="AH528" i="46"/>
  <c r="AG529" i="46"/>
  <c r="AG532" i="46"/>
  <c r="AF531" i="46"/>
  <c r="AJ528" i="46"/>
  <c r="AH531" i="46"/>
  <c r="AF527" i="46"/>
  <c r="AH530" i="46"/>
  <c r="AG527" i="46"/>
  <c r="AI532"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4" i="46"/>
  <c r="AL514" i="46"/>
  <c r="AJ514" i="46"/>
  <c r="AI384" i="46"/>
  <c r="AG384" i="46"/>
  <c r="AF384" i="46"/>
  <c r="AH384" i="46"/>
  <c r="AF514" i="46"/>
  <c r="D88" i="44" s="1"/>
  <c r="AG514" i="46"/>
  <c r="AH514" i="46"/>
  <c r="AJ255" i="46"/>
  <c r="AH255" i="46"/>
  <c r="AF255" i="46"/>
  <c r="AI255" i="46"/>
  <c r="AG255" i="46"/>
  <c r="F29" i="44"/>
  <c r="AA21" i="46"/>
  <c r="D29" i="44"/>
  <c r="D33" i="44" s="1"/>
  <c r="AA407" i="46"/>
  <c r="AB278" i="46"/>
  <c r="G29" i="44"/>
  <c r="Z277" i="46"/>
  <c r="E13" i="44"/>
  <c r="AV403" i="79"/>
  <c r="AV770" i="79"/>
  <c r="AV220" i="79"/>
  <c r="AV953" i="79"/>
  <c r="AV587" i="79"/>
  <c r="AV35" i="79"/>
  <c r="D123" i="45"/>
  <c r="E14" i="44"/>
  <c r="E18" i="44" s="1"/>
  <c r="AV588" i="79"/>
  <c r="AV747" i="79" s="1"/>
  <c r="AV221" i="79"/>
  <c r="AV380" i="79" s="1"/>
  <c r="AV404" i="79"/>
  <c r="AV564" i="79" s="1"/>
  <c r="AV771" i="79"/>
  <c r="AV930" i="79" s="1"/>
  <c r="AV954" i="79"/>
  <c r="AV1113" i="79" s="1"/>
  <c r="AV36" i="79"/>
  <c r="AV197" i="79" s="1"/>
  <c r="AE406" i="46"/>
  <c r="J13" i="44"/>
  <c r="BA953" i="79"/>
  <c r="BA403" i="79"/>
  <c r="BA770" i="79"/>
  <c r="BA587" i="79"/>
  <c r="BA220" i="79"/>
  <c r="BA35" i="79"/>
  <c r="J43" i="44"/>
  <c r="J53" i="44" s="1"/>
  <c r="J14" i="44"/>
  <c r="J18" i="44" s="1"/>
  <c r="BA404" i="79"/>
  <c r="BA588" i="79"/>
  <c r="BA954" i="79"/>
  <c r="BA1113" i="79" s="1"/>
  <c r="BA771" i="79"/>
  <c r="BA221" i="79"/>
  <c r="BA36" i="79"/>
  <c r="Y277" i="46"/>
  <c r="D13" i="44"/>
  <c r="AU770" i="79"/>
  <c r="AU587" i="79"/>
  <c r="AU220" i="79"/>
  <c r="AU953" i="79"/>
  <c r="AU403" i="79"/>
  <c r="AU35" i="79"/>
  <c r="AC148" i="46"/>
  <c r="H13" i="44"/>
  <c r="AY770" i="79"/>
  <c r="AY953" i="79"/>
  <c r="AY403" i="79"/>
  <c r="AY587" i="79"/>
  <c r="AY220" i="79"/>
  <c r="AY35" i="79"/>
  <c r="Y407" i="46"/>
  <c r="Y514" i="46" s="1"/>
  <c r="D14" i="44"/>
  <c r="D18" i="44" s="1"/>
  <c r="D46" i="44" s="1"/>
  <c r="AU954" i="79"/>
  <c r="AU1113" i="79" s="1"/>
  <c r="AU404" i="79"/>
  <c r="AU564" i="79" s="1"/>
  <c r="AU771" i="79"/>
  <c r="AU930" i="79" s="1"/>
  <c r="AU588" i="79"/>
  <c r="AU747" i="79" s="1"/>
  <c r="AU221" i="79"/>
  <c r="AU380" i="79" s="1"/>
  <c r="AU36" i="79"/>
  <c r="AU197" i="79" s="1"/>
  <c r="AC278" i="46"/>
  <c r="AC395" i="46" s="1"/>
  <c r="H14" i="44"/>
  <c r="H18" i="44" s="1"/>
  <c r="AY771" i="79"/>
  <c r="AY947" i="79" s="1"/>
  <c r="AY588" i="79"/>
  <c r="AY221" i="79"/>
  <c r="AY954" i="79"/>
  <c r="AY1113" i="79" s="1"/>
  <c r="AY404" i="79"/>
  <c r="AY36" i="79"/>
  <c r="AD148" i="46"/>
  <c r="I13" i="44"/>
  <c r="AZ403" i="79"/>
  <c r="AZ587" i="79"/>
  <c r="AZ953" i="79"/>
  <c r="AZ770" i="79"/>
  <c r="AZ220" i="79"/>
  <c r="AZ35" i="79"/>
  <c r="H123" i="45"/>
  <c r="I14" i="44"/>
  <c r="I18" i="44" s="1"/>
  <c r="AZ771" i="79"/>
  <c r="AZ947" i="79" s="1"/>
  <c r="AZ954" i="79"/>
  <c r="AZ1113" i="79" s="1"/>
  <c r="AZ404" i="79"/>
  <c r="AZ579" i="79" s="1"/>
  <c r="AZ588" i="79"/>
  <c r="AZ221" i="79"/>
  <c r="AZ394" i="79" s="1"/>
  <c r="AZ36" i="79"/>
  <c r="AA406" i="46"/>
  <c r="F13" i="44"/>
  <c r="AW953" i="79"/>
  <c r="AW770" i="79"/>
  <c r="AW587" i="79"/>
  <c r="AW220" i="79"/>
  <c r="AW403" i="79"/>
  <c r="F43" i="44"/>
  <c r="F53" i="44" s="1"/>
  <c r="F14" i="44"/>
  <c r="F18" i="44" s="1"/>
  <c r="AW404" i="79"/>
  <c r="AW771" i="79"/>
  <c r="AW221" i="79"/>
  <c r="AW954" i="79"/>
  <c r="AW1113" i="79" s="1"/>
  <c r="AW588" i="79"/>
  <c r="AW36" i="79"/>
  <c r="AW210" i="79" s="1"/>
  <c r="AB406" i="46"/>
  <c r="G13" i="44"/>
  <c r="AX770" i="79"/>
  <c r="AX587" i="79"/>
  <c r="AX220" i="79"/>
  <c r="AX953" i="79"/>
  <c r="AX403" i="79"/>
  <c r="AX35" i="79"/>
  <c r="AB407" i="46"/>
  <c r="G14" i="44"/>
  <c r="G18" i="44" s="1"/>
  <c r="AX954" i="79"/>
  <c r="AX1113" i="79" s="1"/>
  <c r="AX771" i="79"/>
  <c r="AX588" i="79"/>
  <c r="AX221" i="79"/>
  <c r="AX404" i="79"/>
  <c r="AX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4"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48" i="44" l="1"/>
  <c r="D49" i="44"/>
  <c r="D53" i="44"/>
  <c r="AZ214" i="79"/>
  <c r="AZ210" i="79"/>
  <c r="AZ213" i="79"/>
  <c r="AZ212" i="79"/>
  <c r="AZ211" i="79"/>
  <c r="G52" i="44"/>
  <c r="G51" i="44"/>
  <c r="H51" i="44"/>
  <c r="H52" i="44"/>
  <c r="E52" i="44"/>
  <c r="E48" i="44"/>
  <c r="E49" i="44"/>
  <c r="E51" i="44"/>
  <c r="E47" i="44"/>
  <c r="E50" i="44"/>
  <c r="F52" i="44"/>
  <c r="F51" i="44"/>
  <c r="J52" i="44"/>
  <c r="J51" i="44"/>
  <c r="D52" i="44"/>
  <c r="D51" i="44"/>
  <c r="D47" i="44"/>
  <c r="D50" i="44"/>
  <c r="I52" i="44"/>
  <c r="I51" i="44"/>
  <c r="J45" i="44"/>
  <c r="J44" i="44"/>
  <c r="D44" i="44"/>
  <c r="D45" i="44"/>
  <c r="G45" i="44"/>
  <c r="G44" i="44"/>
  <c r="H45" i="44"/>
  <c r="H44" i="44"/>
  <c r="E45" i="44"/>
  <c r="F45" i="44"/>
  <c r="F44" i="44"/>
  <c r="I44" i="44"/>
  <c r="I45" i="44"/>
  <c r="AX394" i="79"/>
  <c r="AX396" i="79"/>
  <c r="AX380" i="79"/>
  <c r="AX395" i="79"/>
  <c r="AX397" i="79"/>
  <c r="AX763" i="79"/>
  <c r="AX764" i="79"/>
  <c r="AX747" i="79"/>
  <c r="AZ580" i="79"/>
  <c r="AZ564" i="79"/>
  <c r="AZ581" i="79"/>
  <c r="AY394" i="79"/>
  <c r="AY396" i="79"/>
  <c r="AY380" i="79"/>
  <c r="AY395" i="79"/>
  <c r="AY397" i="79"/>
  <c r="AX580" i="79"/>
  <c r="AX581" i="79"/>
  <c r="AX579" i="79"/>
  <c r="AX564" i="79"/>
  <c r="AW763" i="79"/>
  <c r="AW747" i="79"/>
  <c r="AW764" i="79"/>
  <c r="AW581" i="79"/>
  <c r="AW580" i="79"/>
  <c r="AW579" i="79"/>
  <c r="AW564" i="79"/>
  <c r="AZ395" i="79"/>
  <c r="AZ397" i="79"/>
  <c r="AZ396" i="79"/>
  <c r="AZ380" i="79"/>
  <c r="AZ930" i="79"/>
  <c r="AY581" i="79"/>
  <c r="AY580" i="79"/>
  <c r="AY579" i="79"/>
  <c r="AY564" i="79"/>
  <c r="AY930" i="79"/>
  <c r="BA394" i="79"/>
  <c r="BA380" i="79"/>
  <c r="BA396" i="79"/>
  <c r="BA395" i="79"/>
  <c r="BA397" i="79"/>
  <c r="BA564" i="79"/>
  <c r="BA581" i="79"/>
  <c r="BA580" i="79"/>
  <c r="BA579" i="79"/>
  <c r="AZ764" i="79"/>
  <c r="AZ747" i="79"/>
  <c r="AZ763" i="79"/>
  <c r="BA947" i="79"/>
  <c r="BA930" i="79"/>
  <c r="AW397" i="79"/>
  <c r="AW380" i="79"/>
  <c r="AW396" i="79"/>
  <c r="AW394" i="79"/>
  <c r="AW395" i="79"/>
  <c r="AX213" i="79"/>
  <c r="AX197" i="79"/>
  <c r="AX214" i="79"/>
  <c r="AX210" i="79"/>
  <c r="AX212" i="79"/>
  <c r="AX211" i="79"/>
  <c r="AX930" i="79"/>
  <c r="AX947" i="79"/>
  <c r="AW212" i="79"/>
  <c r="AW197" i="79"/>
  <c r="AW211" i="79"/>
  <c r="AW213" i="79"/>
  <c r="AW214" i="79"/>
  <c r="AW930" i="79"/>
  <c r="AW947" i="79"/>
  <c r="AZ197" i="79"/>
  <c r="AY211" i="79"/>
  <c r="AY214" i="79"/>
  <c r="AY210" i="79"/>
  <c r="AY212" i="79"/>
  <c r="AY197" i="79"/>
  <c r="AY213" i="79"/>
  <c r="AY764" i="79"/>
  <c r="AY747" i="79"/>
  <c r="AY763" i="79"/>
  <c r="BA213" i="79"/>
  <c r="BA197" i="79"/>
  <c r="BA210" i="79"/>
  <c r="BA211" i="79"/>
  <c r="BA212" i="79"/>
  <c r="BA214" i="79"/>
  <c r="BA763" i="79"/>
  <c r="BA764" i="79"/>
  <c r="BA747" i="79"/>
  <c r="AD514" i="46"/>
  <c r="D87" i="44" s="1"/>
  <c r="AD530" i="46"/>
  <c r="AD529" i="46"/>
  <c r="AD528" i="46"/>
  <c r="AD531" i="46"/>
  <c r="AD527" i="46"/>
  <c r="AD532" i="46"/>
  <c r="AA514" i="46"/>
  <c r="C86" i="44" s="1"/>
  <c r="AA531" i="46"/>
  <c r="AA527" i="46"/>
  <c r="AA532" i="46"/>
  <c r="AA528" i="46"/>
  <c r="AA530" i="46"/>
  <c r="AA529" i="46"/>
  <c r="AB514" i="46"/>
  <c r="D86" i="44" s="1"/>
  <c r="AB532" i="46"/>
  <c r="AB528" i="46"/>
  <c r="AB527" i="46"/>
  <c r="AB529" i="46"/>
  <c r="AB531" i="46"/>
  <c r="AB530" i="46"/>
  <c r="AC514" i="46"/>
  <c r="C87" i="44" s="1"/>
  <c r="AC529" i="46"/>
  <c r="AC528" i="46"/>
  <c r="AC527" i="46"/>
  <c r="AC530" i="46"/>
  <c r="AC532" i="46"/>
  <c r="AC531" i="46"/>
  <c r="AE514" i="46"/>
  <c r="C88" i="44" s="1"/>
  <c r="E88" i="44" s="1"/>
  <c r="AE531" i="46"/>
  <c r="AE527" i="46"/>
  <c r="AE532" i="46"/>
  <c r="AE528" i="46"/>
  <c r="AE530" i="46"/>
  <c r="AE529"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E87" i="44" l="1"/>
  <c r="F87" i="44" s="1"/>
  <c r="E86" i="44"/>
  <c r="F86" i="44" s="1"/>
  <c r="J30" i="44"/>
  <c r="F88" i="44"/>
  <c r="J31" i="44"/>
  <c r="J33" i="44" s="1"/>
  <c r="J50" i="44" s="1"/>
  <c r="H30" i="44"/>
  <c r="D122" i="45"/>
  <c r="E122" i="45"/>
  <c r="F122" i="45"/>
  <c r="G122" i="45"/>
  <c r="H122" i="45"/>
  <c r="I122" i="45"/>
  <c r="C122" i="45"/>
  <c r="H31" i="44" l="1"/>
  <c r="H33" i="44" s="1"/>
  <c r="H50" i="44" s="1"/>
  <c r="F31" i="44"/>
  <c r="F30" i="44"/>
  <c r="G31" i="44"/>
  <c r="G33" i="44" s="1"/>
  <c r="G50" i="44" s="1"/>
  <c r="G30" i="44"/>
  <c r="F33" i="44"/>
  <c r="F50" i="44" s="1"/>
  <c r="I30" i="44"/>
  <c r="I31" i="44"/>
  <c r="I33" i="44" s="1"/>
  <c r="I50" i="44" s="1"/>
  <c r="J48" i="44"/>
  <c r="J49" i="44"/>
  <c r="J47" i="44"/>
  <c r="K30" i="44"/>
  <c r="K31" i="44"/>
  <c r="K33" i="44" s="1"/>
  <c r="K50" i="44" s="1"/>
  <c r="O17" i="45"/>
  <c r="N17" i="45"/>
  <c r="N23" i="45" s="1"/>
  <c r="M17" i="45"/>
  <c r="M23" i="45" s="1"/>
  <c r="L17" i="45"/>
  <c r="L23" i="45" s="1"/>
  <c r="N60" i="46"/>
  <c r="N57" i="46"/>
  <c r="H48" i="44" l="1"/>
  <c r="H49" i="44"/>
  <c r="H47" i="44"/>
  <c r="AB135" i="46"/>
  <c r="AD141" i="46"/>
  <c r="AD139" i="46"/>
  <c r="AD136" i="46"/>
  <c r="AA127" i="46"/>
  <c r="AD140" i="46"/>
  <c r="AD135" i="46"/>
  <c r="AD127" i="46"/>
  <c r="AD143" i="46"/>
  <c r="AD137" i="46"/>
  <c r="AD138" i="46"/>
  <c r="AD142" i="46"/>
  <c r="C30" i="44"/>
  <c r="K49" i="44"/>
  <c r="K47" i="44"/>
  <c r="K48" i="44"/>
  <c r="F49" i="44"/>
  <c r="F48" i="44"/>
  <c r="F47" i="44"/>
  <c r="C31" i="44"/>
  <c r="I48" i="44"/>
  <c r="I49" i="44"/>
  <c r="I47" i="44"/>
  <c r="G47" i="44"/>
  <c r="G48" i="44"/>
  <c r="G49" i="44"/>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G17" i="45"/>
  <c r="F17" i="45"/>
  <c r="E17" i="45"/>
  <c r="J30" i="45" l="1"/>
  <c r="J23" i="45"/>
  <c r="C129" i="45" s="1"/>
  <c r="K23" i="45"/>
  <c r="C130" i="45" s="1"/>
  <c r="E30" i="45"/>
  <c r="E23" i="45"/>
  <c r="E86" i="45"/>
  <c r="E100" i="45"/>
  <c r="E72" i="45"/>
  <c r="E107" i="45"/>
  <c r="E114" i="45"/>
  <c r="E79" i="45"/>
  <c r="E93" i="45"/>
  <c r="E65" i="45"/>
  <c r="G100" i="45"/>
  <c r="G114" i="45"/>
  <c r="G107" i="45"/>
  <c r="H107" i="45"/>
  <c r="H114" i="45"/>
  <c r="H100" i="45"/>
  <c r="I93" i="45"/>
  <c r="I86" i="45"/>
  <c r="I72" i="45"/>
  <c r="I100" i="45"/>
  <c r="I114" i="45"/>
  <c r="I107" i="45"/>
  <c r="I79" i="45"/>
  <c r="F107" i="45"/>
  <c r="F100" i="45"/>
  <c r="F114" i="45"/>
  <c r="J86" i="45"/>
  <c r="J114" i="45"/>
  <c r="P129" i="45" s="1"/>
  <c r="J93" i="45"/>
  <c r="M129" i="45" s="1"/>
  <c r="J100" i="45"/>
  <c r="N129" i="45" s="1"/>
  <c r="J72" i="45"/>
  <c r="J107" i="45"/>
  <c r="O129" i="45" s="1"/>
  <c r="J79" i="45"/>
  <c r="K100" i="45"/>
  <c r="N130" i="45" s="1"/>
  <c r="K114" i="45"/>
  <c r="P130" i="45" s="1"/>
  <c r="K72" i="45"/>
  <c r="J130" i="45" s="1"/>
  <c r="K93" i="45"/>
  <c r="M130" i="45" s="1"/>
  <c r="K86" i="45"/>
  <c r="L130" i="45" s="1"/>
  <c r="K79" i="45"/>
  <c r="K130" i="45" s="1"/>
  <c r="K107" i="45"/>
  <c r="O130" i="45" s="1"/>
  <c r="J65" i="45"/>
  <c r="K65" i="45"/>
  <c r="I130" i="45" s="1"/>
  <c r="E58" i="45"/>
  <c r="I23" i="45"/>
  <c r="K58" i="45"/>
  <c r="H130" i="45" s="1"/>
  <c r="K51" i="45"/>
  <c r="G130" i="45" s="1"/>
  <c r="K30" i="45"/>
  <c r="D130" i="45" s="1"/>
  <c r="K44" i="45"/>
  <c r="F130" i="45" s="1"/>
  <c r="K37" i="45"/>
  <c r="E130" i="45" s="1"/>
  <c r="E51" i="45"/>
  <c r="E37" i="45"/>
  <c r="E44" i="45"/>
  <c r="I58" i="45"/>
  <c r="I44" i="45"/>
  <c r="I37" i="45"/>
  <c r="I51" i="45"/>
  <c r="J58" i="45"/>
  <c r="J44" i="45"/>
  <c r="J37" i="45"/>
  <c r="J51" i="45"/>
  <c r="I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AU750" i="79" s="1"/>
  <c r="AU758" i="79" s="1"/>
  <c r="L129" i="45"/>
  <c r="AF517" i="46"/>
  <c r="C133" i="45"/>
  <c r="AU1116" i="79" s="1"/>
  <c r="AG258" i="46"/>
  <c r="AG259" i="46" s="1"/>
  <c r="AL517" i="46"/>
  <c r="AL521" i="46" s="1"/>
  <c r="AG387" i="46"/>
  <c r="G129" i="45"/>
  <c r="E129" i="45"/>
  <c r="AW383" i="79" s="1"/>
  <c r="AW384" i="79" s="1"/>
  <c r="AF258" i="46"/>
  <c r="Y258" i="46"/>
  <c r="Y259" i="46" s="1"/>
  <c r="AG517" i="46"/>
  <c r="AG521" i="46" s="1"/>
  <c r="AF130" i="46"/>
  <c r="AF131" i="46" s="1"/>
  <c r="K52" i="43" s="1"/>
  <c r="I129" i="45"/>
  <c r="AG130" i="46"/>
  <c r="AG131" i="46" s="1"/>
  <c r="L52" i="43" s="1"/>
  <c r="BA200" i="79"/>
  <c r="BA204" i="79" s="1"/>
  <c r="D129" i="45"/>
  <c r="C132" i="45"/>
  <c r="AH258" i="46"/>
  <c r="AI517" i="46"/>
  <c r="K129" i="45"/>
  <c r="J129" i="45"/>
  <c r="AH517" i="46"/>
  <c r="AI387" i="46"/>
  <c r="AI389" i="46" s="1"/>
  <c r="F129" i="45"/>
  <c r="H129" i="45"/>
  <c r="AF387" i="46"/>
  <c r="AH130" i="46"/>
  <c r="AH131" i="46" s="1"/>
  <c r="M52" i="43" s="1"/>
  <c r="AU200" i="79"/>
  <c r="AI130" i="46"/>
  <c r="AI131" i="46" s="1"/>
  <c r="N52" i="43" s="1"/>
  <c r="AJ130" i="46"/>
  <c r="AJ131" i="46" s="1"/>
  <c r="O52" i="43" s="1"/>
  <c r="AJ387" i="46"/>
  <c r="AJ389" i="46" s="1"/>
  <c r="AI258" i="46"/>
  <c r="AI260" i="46" s="1"/>
  <c r="AJ258" i="46"/>
  <c r="AJ260" i="46" s="1"/>
  <c r="Y128" i="46"/>
  <c r="AL387" i="46"/>
  <c r="AL389" i="46" s="1"/>
  <c r="AL258" i="46"/>
  <c r="AK258" i="46"/>
  <c r="AL130" i="46"/>
  <c r="AL131" i="46" s="1"/>
  <c r="Q52" i="43" s="1"/>
  <c r="AK130" i="46"/>
  <c r="AK131" i="46" s="1"/>
  <c r="P52" i="43" s="1"/>
  <c r="BF748" i="79"/>
  <c r="BC748" i="79"/>
  <c r="BC381" i="79"/>
  <c r="BG931" i="79"/>
  <c r="BB748" i="79"/>
  <c r="BD565" i="79"/>
  <c r="BH198" i="79"/>
  <c r="AG515" i="46"/>
  <c r="BE931" i="79"/>
  <c r="BF931" i="79"/>
  <c r="BB381" i="79"/>
  <c r="BH565" i="79"/>
  <c r="BB931" i="79"/>
  <c r="BF381" i="79"/>
  <c r="BD1114" i="79"/>
  <c r="BE1114" i="79"/>
  <c r="AK515" i="46"/>
  <c r="BE198" i="79"/>
  <c r="BG381" i="79"/>
  <c r="AF515" i="46"/>
  <c r="BB565" i="79"/>
  <c r="BH381" i="79"/>
  <c r="BH748" i="79"/>
  <c r="BF565" i="79"/>
  <c r="AJ515" i="46"/>
  <c r="BG198" i="79"/>
  <c r="BC198" i="79"/>
  <c r="BC1114" i="79"/>
  <c r="BC565" i="79"/>
  <c r="AH515" i="46"/>
  <c r="BG1114" i="79"/>
  <c r="BD198" i="79"/>
  <c r="BD931" i="79"/>
  <c r="BF1114" i="79"/>
  <c r="BB198" i="79"/>
  <c r="BB1114" i="79"/>
  <c r="BH931" i="79"/>
  <c r="BE381" i="79"/>
  <c r="AL515" i="46"/>
  <c r="BG748" i="79"/>
  <c r="BD381" i="79"/>
  <c r="BF198" i="79"/>
  <c r="BH1114" i="79"/>
  <c r="BD748" i="79"/>
  <c r="AI515" i="46"/>
  <c r="BG565" i="79"/>
  <c r="BE565" i="79"/>
  <c r="BE748" i="79"/>
  <c r="BC931" i="79"/>
  <c r="Y515" i="46"/>
  <c r="AB515" i="46"/>
  <c r="BA1114" i="79"/>
  <c r="AZ381" i="79"/>
  <c r="AY565" i="79"/>
  <c r="AU1114" i="79"/>
  <c r="AU565" i="79"/>
  <c r="AC515" i="46"/>
  <c r="AX931" i="79"/>
  <c r="AW1114" i="79"/>
  <c r="AZ198" i="79"/>
  <c r="AU198" i="79"/>
  <c r="BA748" i="79"/>
  <c r="AA515" i="46"/>
  <c r="AE515" i="46"/>
  <c r="AY381" i="79"/>
  <c r="AX748" i="79"/>
  <c r="AY1114" i="79"/>
  <c r="BA381" i="79"/>
  <c r="AV931" i="79"/>
  <c r="AD515" i="46"/>
  <c r="AW565" i="79"/>
  <c r="AZ1114" i="79"/>
  <c r="BA931" i="79"/>
  <c r="AX381" i="79"/>
  <c r="AX1114" i="79"/>
  <c r="AW748" i="79"/>
  <c r="AZ565" i="79"/>
  <c r="AU748" i="79"/>
  <c r="BA565" i="79"/>
  <c r="AV748" i="79"/>
  <c r="Z515" i="46"/>
  <c r="AY931" i="79"/>
  <c r="AX565" i="79"/>
  <c r="AU381" i="79"/>
  <c r="AV381" i="79"/>
  <c r="AW198" i="79"/>
  <c r="AZ931" i="79"/>
  <c r="AY198" i="79"/>
  <c r="AU931" i="79"/>
  <c r="BA198" i="79"/>
  <c r="AZ748" i="79"/>
  <c r="AW381" i="79"/>
  <c r="AW931" i="79"/>
  <c r="AX198" i="79"/>
  <c r="AY748" i="79"/>
  <c r="AV565" i="79"/>
  <c r="AV198" i="79"/>
  <c r="AV1114" i="79"/>
  <c r="Y517" i="46"/>
  <c r="AD517" i="46"/>
  <c r="AD521" i="46" s="1"/>
  <c r="AD130" i="46"/>
  <c r="AD131" i="46" s="1"/>
  <c r="AD387" i="46"/>
  <c r="AD258" i="46"/>
  <c r="AD260" i="46" s="1"/>
  <c r="AC130" i="46"/>
  <c r="AC517" i="46"/>
  <c r="AC521" i="46" s="1"/>
  <c r="AC387" i="46"/>
  <c r="AC389" i="46" s="1"/>
  <c r="AC258" i="46"/>
  <c r="AC259" i="46" s="1"/>
  <c r="AB387" i="46"/>
  <c r="AB389" i="46" s="1"/>
  <c r="AB258" i="46"/>
  <c r="AB260" i="46" s="1"/>
  <c r="AB130" i="46"/>
  <c r="AB517" i="46"/>
  <c r="AB521" i="46" s="1"/>
  <c r="AE387" i="46"/>
  <c r="AE389" i="46" s="1"/>
  <c r="AE258" i="46"/>
  <c r="AE259" i="46" s="1"/>
  <c r="AE517" i="46"/>
  <c r="AE521" i="46" s="1"/>
  <c r="AE130" i="46"/>
  <c r="AE131" i="46" s="1"/>
  <c r="Y130" i="46"/>
  <c r="Y387" i="46"/>
  <c r="Z517" i="46"/>
  <c r="Z521" i="46" s="1"/>
  <c r="Z130" i="46"/>
  <c r="Z387" i="46"/>
  <c r="Z389" i="46" s="1"/>
  <c r="Z258" i="46"/>
  <c r="AA387" i="46"/>
  <c r="AA258" i="46"/>
  <c r="AA259" i="46" s="1"/>
  <c r="AA517" i="46"/>
  <c r="AA521"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17" i="46" l="1"/>
  <c r="AK521" i="46" s="1"/>
  <c r="BG567" i="79"/>
  <c r="BG570" i="79" s="1"/>
  <c r="AJ517" i="46"/>
  <c r="AJ521" i="46" s="1"/>
  <c r="AD523" i="46"/>
  <c r="I62" i="43" s="1"/>
  <c r="AU1120" i="79"/>
  <c r="AU1126" i="79"/>
  <c r="Y523" i="46"/>
  <c r="D62" i="43" s="1"/>
  <c r="AI518" i="46"/>
  <c r="AI521" i="46"/>
  <c r="AF519" i="46"/>
  <c r="AF521" i="46"/>
  <c r="Y519" i="46"/>
  <c r="Y518" i="46"/>
  <c r="Y520" i="46"/>
  <c r="Y521" i="46"/>
  <c r="AA523" i="46"/>
  <c r="F62" i="43" s="1"/>
  <c r="AH519" i="46"/>
  <c r="AH521" i="46"/>
  <c r="BF567" i="79"/>
  <c r="BF573" i="79" s="1"/>
  <c r="AW200" i="79"/>
  <c r="AW201" i="79" s="1"/>
  <c r="AX200" i="79"/>
  <c r="AX204" i="79" s="1"/>
  <c r="BF383" i="79"/>
  <c r="BF386" i="79" s="1"/>
  <c r="BD567" i="79"/>
  <c r="BD571" i="79" s="1"/>
  <c r="BH383" i="79"/>
  <c r="BH389" i="79" s="1"/>
  <c r="AY200" i="79"/>
  <c r="AY203" i="79" s="1"/>
  <c r="BG383" i="79"/>
  <c r="BG387" i="79" s="1"/>
  <c r="BB383" i="79"/>
  <c r="BB386" i="79" s="1"/>
  <c r="BE567" i="79"/>
  <c r="BE576" i="79" s="1"/>
  <c r="N71" i="43" s="1"/>
  <c r="BH567" i="79"/>
  <c r="BH571" i="79" s="1"/>
  <c r="BA567" i="79"/>
  <c r="BA570" i="79" s="1"/>
  <c r="BC567" i="79"/>
  <c r="BC570" i="79" s="1"/>
  <c r="BC383" i="79"/>
  <c r="BC391" i="79" s="1"/>
  <c r="L68" i="43" s="1"/>
  <c r="AZ383" i="79"/>
  <c r="AZ387" i="79" s="1"/>
  <c r="AX567" i="79"/>
  <c r="AX573" i="79" s="1"/>
  <c r="AV200" i="79"/>
  <c r="AV204" i="79" s="1"/>
  <c r="AX383" i="79"/>
  <c r="AX386" i="79" s="1"/>
  <c r="AV383" i="79"/>
  <c r="AV386" i="79" s="1"/>
  <c r="AY383" i="79"/>
  <c r="AY387" i="79" s="1"/>
  <c r="AZ933" i="79"/>
  <c r="BD933" i="79"/>
  <c r="BD944" i="79" s="1"/>
  <c r="M77" i="43" s="1"/>
  <c r="BF933" i="79"/>
  <c r="BF944" i="79" s="1"/>
  <c r="O77" i="43" s="1"/>
  <c r="BE933" i="79"/>
  <c r="BE944" i="79" s="1"/>
  <c r="N77" i="43" s="1"/>
  <c r="AV933" i="79"/>
  <c r="AV944" i="79" s="1"/>
  <c r="E77" i="43" s="1"/>
  <c r="BG933" i="79"/>
  <c r="BG944" i="79" s="1"/>
  <c r="P77" i="43" s="1"/>
  <c r="BH933" i="79"/>
  <c r="BA933" i="79"/>
  <c r="BA944" i="79" s="1"/>
  <c r="J77" i="43" s="1"/>
  <c r="BB933" i="79"/>
  <c r="AY933" i="79"/>
  <c r="AY944" i="79" s="1"/>
  <c r="H77" i="43" s="1"/>
  <c r="AW933" i="79"/>
  <c r="AW944" i="79" s="1"/>
  <c r="F77" i="43" s="1"/>
  <c r="AX933" i="79"/>
  <c r="AX944" i="79" s="1"/>
  <c r="G77" i="43" s="1"/>
  <c r="BC933" i="79"/>
  <c r="BC944" i="79" s="1"/>
  <c r="L77" i="43" s="1"/>
  <c r="AU1123" i="79"/>
  <c r="AV567" i="79"/>
  <c r="AV571" i="79" s="1"/>
  <c r="AU933" i="79"/>
  <c r="AU935" i="79" s="1"/>
  <c r="AW567" i="79"/>
  <c r="AW574" i="79" s="1"/>
  <c r="AU567" i="79"/>
  <c r="AU570" i="79" s="1"/>
  <c r="BF1116" i="79"/>
  <c r="BF1128" i="79" s="1"/>
  <c r="O80" i="43" s="1"/>
  <c r="BE1116" i="79"/>
  <c r="BH1116" i="79"/>
  <c r="BH1128" i="79" s="1"/>
  <c r="Q80" i="43" s="1"/>
  <c r="BC1116" i="79"/>
  <c r="BG1116" i="79"/>
  <c r="BG1128" i="79" s="1"/>
  <c r="P80" i="43" s="1"/>
  <c r="BD1116" i="79"/>
  <c r="BD1128" i="79" s="1"/>
  <c r="M80" i="43" s="1"/>
  <c r="BB1116" i="79"/>
  <c r="AY1116" i="79"/>
  <c r="AY1128" i="79" s="1"/>
  <c r="H80" i="43" s="1"/>
  <c r="BA1116" i="79"/>
  <c r="BA1128" i="79" s="1"/>
  <c r="J80" i="43" s="1"/>
  <c r="AX1116" i="79"/>
  <c r="AX1128" i="79" s="1"/>
  <c r="G80" i="43" s="1"/>
  <c r="AZ1116" i="79"/>
  <c r="AZ1128" i="79" s="1"/>
  <c r="I80" i="43" s="1"/>
  <c r="AV1116" i="79"/>
  <c r="AV1126" i="79" s="1"/>
  <c r="AW1116" i="79"/>
  <c r="AY567" i="79"/>
  <c r="AY573" i="79" s="1"/>
  <c r="BA201" i="79"/>
  <c r="AZ200" i="79"/>
  <c r="AZ203" i="79" s="1"/>
  <c r="BA383" i="79"/>
  <c r="BA386" i="79" s="1"/>
  <c r="AZ567" i="79"/>
  <c r="AZ572" i="79" s="1"/>
  <c r="BA205" i="79"/>
  <c r="BH750" i="79"/>
  <c r="BH760" i="79" s="1"/>
  <c r="Q74" i="43" s="1"/>
  <c r="BA750" i="79"/>
  <c r="BA760" i="79" s="1"/>
  <c r="J74" i="43" s="1"/>
  <c r="BE750" i="79"/>
  <c r="BC750" i="79"/>
  <c r="BB750" i="79"/>
  <c r="BB760" i="79" s="1"/>
  <c r="K74" i="43" s="1"/>
  <c r="AV750" i="79"/>
  <c r="AV760" i="79" s="1"/>
  <c r="E74" i="43" s="1"/>
  <c r="AZ750" i="79"/>
  <c r="AY750" i="79"/>
  <c r="AY760" i="79" s="1"/>
  <c r="H74" i="43" s="1"/>
  <c r="BF750" i="79"/>
  <c r="BF760" i="79" s="1"/>
  <c r="O74" i="43" s="1"/>
  <c r="BD750" i="79"/>
  <c r="BD760" i="79" s="1"/>
  <c r="M74" i="43" s="1"/>
  <c r="AW750" i="79"/>
  <c r="AW760" i="79" s="1"/>
  <c r="F74" i="43" s="1"/>
  <c r="AX750" i="79"/>
  <c r="AX760" i="79" s="1"/>
  <c r="G74" i="43" s="1"/>
  <c r="BG750" i="79"/>
  <c r="BA202" i="79"/>
  <c r="AH132" i="46"/>
  <c r="M53" i="43" s="1"/>
  <c r="BC200" i="79"/>
  <c r="BC204" i="79" s="1"/>
  <c r="BA203" i="79"/>
  <c r="BB567" i="79"/>
  <c r="BB571" i="79" s="1"/>
  <c r="AU383" i="79"/>
  <c r="AU391" i="79" s="1"/>
  <c r="BB200" i="79"/>
  <c r="BB203" i="79" s="1"/>
  <c r="BD383" i="79"/>
  <c r="BD391" i="79" s="1"/>
  <c r="M68" i="43" s="1"/>
  <c r="AH520" i="46"/>
  <c r="AG262" i="46"/>
  <c r="L56" i="43" s="1"/>
  <c r="AI519" i="46"/>
  <c r="AH518" i="46"/>
  <c r="AG260" i="46"/>
  <c r="AG261" i="46" s="1"/>
  <c r="L55" i="43" s="1"/>
  <c r="AI520" i="46"/>
  <c r="AI523" i="46"/>
  <c r="N62" i="43" s="1"/>
  <c r="AH523" i="46"/>
  <c r="M62" i="43" s="1"/>
  <c r="AU1121" i="79"/>
  <c r="AG389" i="46"/>
  <c r="AG390" i="46"/>
  <c r="AG388" i="46"/>
  <c r="AU1118" i="79"/>
  <c r="BE200" i="79"/>
  <c r="BE201" i="79" s="1"/>
  <c r="BF200" i="79"/>
  <c r="BF205" i="79" s="1"/>
  <c r="BG200" i="79"/>
  <c r="BG203" i="79" s="1"/>
  <c r="BH200" i="79"/>
  <c r="BH205" i="79" s="1"/>
  <c r="BD200" i="79"/>
  <c r="BD207" i="79" s="1"/>
  <c r="M65" i="43" s="1"/>
  <c r="AW385" i="79"/>
  <c r="AW388" i="79"/>
  <c r="AW389" i="79"/>
  <c r="AW387" i="79"/>
  <c r="AW386" i="79"/>
  <c r="AF132" i="46"/>
  <c r="K53" i="43" s="1"/>
  <c r="AU757" i="79"/>
  <c r="AU756" i="79"/>
  <c r="AU751" i="79"/>
  <c r="AU755" i="79"/>
  <c r="AU753" i="79"/>
  <c r="AU752" i="79"/>
  <c r="AU754" i="79"/>
  <c r="AF260" i="46"/>
  <c r="AF259" i="46"/>
  <c r="AU1124" i="79"/>
  <c r="AU1122" i="79"/>
  <c r="AU1117" i="79"/>
  <c r="AU1119" i="79"/>
  <c r="AU1125" i="79"/>
  <c r="AF389" i="46"/>
  <c r="AF390" i="46"/>
  <c r="AF388" i="46"/>
  <c r="AH260" i="46"/>
  <c r="AH259" i="46"/>
  <c r="AG520" i="46"/>
  <c r="AG518" i="46"/>
  <c r="AG519" i="46"/>
  <c r="AF262" i="46"/>
  <c r="K56" i="43" s="1"/>
  <c r="AU1128" i="79"/>
  <c r="AF518" i="46"/>
  <c r="AK387" i="46"/>
  <c r="AK389" i="46" s="1"/>
  <c r="AH262" i="46"/>
  <c r="M56" i="43" s="1"/>
  <c r="AH387" i="46"/>
  <c r="AH392" i="46" s="1"/>
  <c r="M59" i="43" s="1"/>
  <c r="AG132" i="46"/>
  <c r="L53" i="43" s="1"/>
  <c r="AW391" i="79"/>
  <c r="F68" i="43" s="1"/>
  <c r="AF523" i="46"/>
  <c r="K62" i="43" s="1"/>
  <c r="AF520" i="46"/>
  <c r="BE383" i="79"/>
  <c r="BE385" i="79" s="1"/>
  <c r="AG523" i="46"/>
  <c r="L62" i="43" s="1"/>
  <c r="AU760" i="79"/>
  <c r="AJ390" i="46"/>
  <c r="AI390" i="46"/>
  <c r="AU204" i="79"/>
  <c r="AU202" i="79"/>
  <c r="AU203" i="79"/>
  <c r="AJ388" i="46"/>
  <c r="AU207" i="79"/>
  <c r="AI132" i="46"/>
  <c r="N53" i="43" s="1"/>
  <c r="AJ132" i="46"/>
  <c r="O53" i="43" s="1"/>
  <c r="AI388" i="46"/>
  <c r="AI259" i="46"/>
  <c r="AI261" i="46" s="1"/>
  <c r="N55" i="43" s="1"/>
  <c r="AI262" i="46"/>
  <c r="N56" i="43" s="1"/>
  <c r="AJ262" i="46"/>
  <c r="O56" i="43" s="1"/>
  <c r="AJ259" i="46"/>
  <c r="AJ261" i="46" s="1"/>
  <c r="O55" i="43" s="1"/>
  <c r="AA388" i="46"/>
  <c r="AA389" i="46"/>
  <c r="AC520" i="46"/>
  <c r="AC519" i="46"/>
  <c r="AK519" i="46"/>
  <c r="AK520" i="46"/>
  <c r="AE520" i="46"/>
  <c r="AE519" i="46"/>
  <c r="Z519" i="46"/>
  <c r="Z520" i="46"/>
  <c r="AB519" i="46"/>
  <c r="AB520" i="46"/>
  <c r="AA519" i="46"/>
  <c r="AA520" i="46"/>
  <c r="Y388" i="46"/>
  <c r="Y389" i="46"/>
  <c r="AD388" i="46"/>
  <c r="AD389" i="46"/>
  <c r="AD520" i="46"/>
  <c r="AD519" i="46"/>
  <c r="AL519" i="46"/>
  <c r="AL520" i="46"/>
  <c r="AL132" i="46"/>
  <c r="Q53" i="43" s="1"/>
  <c r="AK132" i="46"/>
  <c r="P53" i="43" s="1"/>
  <c r="AK262" i="46"/>
  <c r="P56" i="43" s="1"/>
  <c r="AL262" i="46"/>
  <c r="Q56" i="43" s="1"/>
  <c r="AL523" i="46"/>
  <c r="Q62" i="43" s="1"/>
  <c r="AK518" i="46"/>
  <c r="AL390" i="46"/>
  <c r="AL388" i="46"/>
  <c r="AK523" i="46"/>
  <c r="P62" i="43" s="1"/>
  <c r="AK260" i="46"/>
  <c r="AK259" i="46"/>
  <c r="AL518" i="46"/>
  <c r="AL260" i="46"/>
  <c r="AL259" i="46"/>
  <c r="Y260" i="46"/>
  <c r="AC262" i="46"/>
  <c r="H56" i="43" s="1"/>
  <c r="AC390" i="46"/>
  <c r="AD390" i="46"/>
  <c r="Z518" i="46"/>
  <c r="Z523" i="46"/>
  <c r="E62" i="43" s="1"/>
  <c r="AD518" i="46"/>
  <c r="AB523" i="46"/>
  <c r="G62" i="43" s="1"/>
  <c r="AB518" i="46"/>
  <c r="AA518" i="46"/>
  <c r="AE523" i="46"/>
  <c r="J62" i="43" s="1"/>
  <c r="AE518" i="46"/>
  <c r="AC523" i="46"/>
  <c r="H62" i="43" s="1"/>
  <c r="AC518"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BA207" i="79"/>
  <c r="J65" i="43" s="1"/>
  <c r="AE392" i="46"/>
  <c r="J59" i="43" s="1"/>
  <c r="AE390" i="46"/>
  <c r="AE388" i="46"/>
  <c r="Y132" i="46"/>
  <c r="Y131" i="46"/>
  <c r="Y392" i="46"/>
  <c r="Y390" i="46"/>
  <c r="AU201" i="79"/>
  <c r="AU205" i="79"/>
  <c r="Z262" i="46"/>
  <c r="E56" i="43" s="1"/>
  <c r="Z260" i="46"/>
  <c r="Z259" i="46"/>
  <c r="Z392" i="46"/>
  <c r="E59" i="43" s="1"/>
  <c r="Z390" i="46"/>
  <c r="Z388" i="46"/>
  <c r="AC131" i="46"/>
  <c r="H52" i="43" s="1"/>
  <c r="AA131" i="46"/>
  <c r="F52" i="43" s="1"/>
  <c r="AB131" i="46"/>
  <c r="G52" i="43" s="1"/>
  <c r="Z131" i="46"/>
  <c r="Z132" i="46"/>
  <c r="E53" i="43" s="1"/>
  <c r="I52" i="43"/>
  <c r="V21" i="47" l="1"/>
  <c r="T18" i="47"/>
  <c r="P20" i="47"/>
  <c r="S23" i="47"/>
  <c r="R26" i="47"/>
  <c r="U17" i="47"/>
  <c r="Q15" i="47"/>
  <c r="BG572" i="79"/>
  <c r="BG569" i="79"/>
  <c r="BG576" i="79"/>
  <c r="P71" i="43" s="1"/>
  <c r="BG574" i="79"/>
  <c r="BG571" i="79"/>
  <c r="BG573" i="79"/>
  <c r="AJ520" i="46"/>
  <c r="AM520" i="46" s="1"/>
  <c r="AJ518" i="46"/>
  <c r="AM518" i="46" s="1"/>
  <c r="BG568" i="79"/>
  <c r="AJ519" i="46"/>
  <c r="AM519" i="46" s="1"/>
  <c r="AJ523" i="46"/>
  <c r="O62" i="43" s="1"/>
  <c r="R62" i="43" s="1"/>
  <c r="AM259" i="46"/>
  <c r="AV1128" i="79"/>
  <c r="E80" i="43" s="1"/>
  <c r="D68" i="43"/>
  <c r="AM131" i="46"/>
  <c r="C91" i="43" s="1"/>
  <c r="AM262" i="46"/>
  <c r="D102" i="43" s="1"/>
  <c r="D74" i="43"/>
  <c r="AM132" i="46"/>
  <c r="C102" i="43" s="1"/>
  <c r="AM521" i="46"/>
  <c r="AM260" i="46"/>
  <c r="D65" i="43"/>
  <c r="Y522" i="46"/>
  <c r="AZ571" i="79"/>
  <c r="BD572" i="79"/>
  <c r="BH572" i="79"/>
  <c r="AZ568" i="79"/>
  <c r="BE572" i="79"/>
  <c r="R18" i="47"/>
  <c r="R17" i="47"/>
  <c r="R20" i="47"/>
  <c r="R21" i="47"/>
  <c r="R16" i="47"/>
  <c r="BA391" i="79"/>
  <c r="J68" i="43" s="1"/>
  <c r="R22" i="47"/>
  <c r="AX202" i="79"/>
  <c r="AZ385" i="79"/>
  <c r="AY204" i="79"/>
  <c r="BC573" i="79"/>
  <c r="AW569" i="79"/>
  <c r="BC572" i="79"/>
  <c r="BD568" i="79"/>
  <c r="AW571" i="79"/>
  <c r="BH569" i="79"/>
  <c r="AY207" i="79"/>
  <c r="H65" i="43" s="1"/>
  <c r="AV388" i="79"/>
  <c r="AY202" i="79"/>
  <c r="AZ384" i="79"/>
  <c r="AX205" i="79"/>
  <c r="AZ386" i="79"/>
  <c r="BH576" i="79"/>
  <c r="Q71" i="43" s="1"/>
  <c r="BH568" i="79"/>
  <c r="AX207" i="79"/>
  <c r="G65" i="43" s="1"/>
  <c r="AZ391" i="79"/>
  <c r="I68" i="43" s="1"/>
  <c r="AV385" i="79"/>
  <c r="AX203" i="79"/>
  <c r="BH570" i="79"/>
  <c r="AV389" i="79"/>
  <c r="AX201" i="79"/>
  <c r="AX387" i="79"/>
  <c r="BG205" i="79"/>
  <c r="AW202" i="79"/>
  <c r="AW207" i="79"/>
  <c r="F65" i="43" s="1"/>
  <c r="BA387" i="79"/>
  <c r="AX389" i="79"/>
  <c r="AX388" i="79"/>
  <c r="AW205" i="79"/>
  <c r="AX391" i="79"/>
  <c r="G68" i="43" s="1"/>
  <c r="BE570" i="79"/>
  <c r="BE573" i="79"/>
  <c r="BG204" i="79"/>
  <c r="BE569" i="79"/>
  <c r="AW204" i="79"/>
  <c r="R19" i="47"/>
  <c r="R24" i="47"/>
  <c r="R25" i="47"/>
  <c r="R23" i="47"/>
  <c r="R15" i="47"/>
  <c r="BC576" i="79"/>
  <c r="L71" i="43" s="1"/>
  <c r="AX385" i="79"/>
  <c r="AW568" i="79"/>
  <c r="BC574" i="79"/>
  <c r="AW203" i="79"/>
  <c r="BE568" i="79"/>
  <c r="BD569" i="79"/>
  <c r="AX384" i="79"/>
  <c r="AW570" i="79"/>
  <c r="BC569" i="79"/>
  <c r="BD576" i="79"/>
  <c r="M71" i="43" s="1"/>
  <c r="AW576" i="79"/>
  <c r="F71" i="43" s="1"/>
  <c r="AW573" i="79"/>
  <c r="BC568" i="79"/>
  <c r="AW572" i="79"/>
  <c r="BC571" i="79"/>
  <c r="AZ388" i="79"/>
  <c r="BC202" i="79"/>
  <c r="AK390" i="46"/>
  <c r="AX570" i="79"/>
  <c r="BF384" i="79"/>
  <c r="BH203" i="79"/>
  <c r="BG391" i="79"/>
  <c r="P68" i="43" s="1"/>
  <c r="BC385" i="79"/>
  <c r="BH204" i="79"/>
  <c r="BG385" i="79"/>
  <c r="BH388" i="79"/>
  <c r="BC386" i="79"/>
  <c r="BA569" i="79"/>
  <c r="BG384" i="79"/>
  <c r="AU938" i="79"/>
  <c r="BH386" i="79"/>
  <c r="AX574" i="79"/>
  <c r="BD388" i="79"/>
  <c r="BE384" i="79"/>
  <c r="BD389" i="79"/>
  <c r="BC207" i="79"/>
  <c r="L65" i="43" s="1"/>
  <c r="AZ202" i="79"/>
  <c r="BD384" i="79"/>
  <c r="AU386" i="79"/>
  <c r="BC389" i="79"/>
  <c r="AU388" i="79"/>
  <c r="BG389" i="79"/>
  <c r="BH391" i="79"/>
  <c r="Q68" i="43" s="1"/>
  <c r="BF389" i="79"/>
  <c r="BB576" i="79"/>
  <c r="K71" i="43" s="1"/>
  <c r="BC388" i="79"/>
  <c r="BH387" i="79"/>
  <c r="BF385" i="79"/>
  <c r="AX576" i="79"/>
  <c r="G71" i="43" s="1"/>
  <c r="BC201" i="79"/>
  <c r="AX572" i="79"/>
  <c r="AY571" i="79"/>
  <c r="BB388" i="79"/>
  <c r="AU944" i="79"/>
  <c r="Q19" i="47"/>
  <c r="AY569" i="79"/>
  <c r="Q24" i="47"/>
  <c r="AZ207" i="79"/>
  <c r="I65" i="43" s="1"/>
  <c r="AZ205" i="79"/>
  <c r="BC205" i="79"/>
  <c r="AU940" i="79"/>
  <c r="AI522" i="46"/>
  <c r="N61" i="43" s="1"/>
  <c r="BC203" i="79"/>
  <c r="AH522" i="46"/>
  <c r="M61" i="43" s="1"/>
  <c r="Q26" i="47"/>
  <c r="BG207" i="79"/>
  <c r="P65" i="43" s="1"/>
  <c r="BB202" i="79"/>
  <c r="AU936" i="79"/>
  <c r="BF574" i="79"/>
  <c r="BB385" i="79"/>
  <c r="BG386" i="79"/>
  <c r="BH385" i="79"/>
  <c r="AZ576" i="79"/>
  <c r="I71" i="43" s="1"/>
  <c r="BC387" i="79"/>
  <c r="AY570" i="79"/>
  <c r="BF569" i="79"/>
  <c r="BB389" i="79"/>
  <c r="BD387" i="79"/>
  <c r="BB572" i="79"/>
  <c r="BF570" i="79"/>
  <c r="BF571" i="79"/>
  <c r="BB574" i="79"/>
  <c r="BG388" i="79"/>
  <c r="BF388" i="79"/>
  <c r="AV201" i="79"/>
  <c r="BC384" i="79"/>
  <c r="BD386" i="79"/>
  <c r="AX571" i="79"/>
  <c r="BD385" i="79"/>
  <c r="BB573" i="79"/>
  <c r="AV203" i="79"/>
  <c r="BB569" i="79"/>
  <c r="BH384" i="79"/>
  <c r="BF391" i="79"/>
  <c r="O68" i="43" s="1"/>
  <c r="AV202" i="79"/>
  <c r="BF576" i="79"/>
  <c r="O71" i="43" s="1"/>
  <c r="AX569" i="79"/>
  <c r="BF568" i="79"/>
  <c r="BB568" i="79"/>
  <c r="AU934" i="79"/>
  <c r="BF387" i="79"/>
  <c r="AU569" i="79"/>
  <c r="AX568" i="79"/>
  <c r="BF572" i="79"/>
  <c r="BB570" i="79"/>
  <c r="AZ573" i="79"/>
  <c r="AU941" i="79"/>
  <c r="AY385" i="79"/>
  <c r="BA568" i="79"/>
  <c r="BB204" i="79"/>
  <c r="Q31" i="47"/>
  <c r="BA576" i="79"/>
  <c r="J71" i="43" s="1"/>
  <c r="Q17" i="47"/>
  <c r="BG202" i="79"/>
  <c r="BH574" i="79"/>
  <c r="AV205" i="79"/>
  <c r="AV391" i="79"/>
  <c r="E68" i="43" s="1"/>
  <c r="AV387" i="79"/>
  <c r="AY568" i="79"/>
  <c r="AY201" i="79"/>
  <c r="AY389" i="79"/>
  <c r="BB384" i="79"/>
  <c r="BA573" i="79"/>
  <c r="AZ569" i="79"/>
  <c r="AY391" i="79"/>
  <c r="H68" i="43" s="1"/>
  <c r="BE574" i="79"/>
  <c r="BE571" i="79"/>
  <c r="AY388" i="79"/>
  <c r="AV207" i="79"/>
  <c r="E65" i="43" s="1"/>
  <c r="Q21" i="47"/>
  <c r="BH573" i="79"/>
  <c r="AY576" i="79"/>
  <c r="H71" i="43" s="1"/>
  <c r="AU568" i="79"/>
  <c r="AV384" i="79"/>
  <c r="AY205" i="79"/>
  <c r="AY384" i="79"/>
  <c r="BB387" i="79"/>
  <c r="AZ570" i="79"/>
  <c r="AU942" i="79"/>
  <c r="BG201" i="79"/>
  <c r="BB391" i="79"/>
  <c r="K68" i="43" s="1"/>
  <c r="AG522" i="46"/>
  <c r="L61" i="43" s="1"/>
  <c r="AF261" i="46"/>
  <c r="K55" i="43" s="1"/>
  <c r="P39" i="47" s="1"/>
  <c r="AY572" i="79"/>
  <c r="BA574" i="79"/>
  <c r="AZ389" i="79"/>
  <c r="AY386" i="79"/>
  <c r="BA571" i="79"/>
  <c r="AY574" i="79"/>
  <c r="BA572" i="79"/>
  <c r="AZ574" i="79"/>
  <c r="AU576" i="79"/>
  <c r="BD574" i="79"/>
  <c r="BD573" i="79"/>
  <c r="BD570" i="79"/>
  <c r="AW1123" i="79"/>
  <c r="AW1122" i="79"/>
  <c r="AW1120" i="79"/>
  <c r="AW1118" i="79"/>
  <c r="AW1125" i="79"/>
  <c r="AW1117" i="79"/>
  <c r="AW1124" i="79"/>
  <c r="AW1126" i="79"/>
  <c r="AW1121" i="79"/>
  <c r="AW1119" i="79"/>
  <c r="BE389" i="79"/>
  <c r="AV573" i="79"/>
  <c r="AV568" i="79"/>
  <c r="AV570" i="79"/>
  <c r="AV576" i="79"/>
  <c r="E71" i="43" s="1"/>
  <c r="AV754" i="79"/>
  <c r="AV757" i="79"/>
  <c r="AV753" i="79"/>
  <c r="AV751" i="79"/>
  <c r="AV756" i="79"/>
  <c r="AV752" i="79"/>
  <c r="AV758" i="79"/>
  <c r="AV755" i="79"/>
  <c r="AV1123" i="79"/>
  <c r="AV1118" i="79"/>
  <c r="AV1119" i="79"/>
  <c r="AV1122" i="79"/>
  <c r="AV1117" i="79"/>
  <c r="AV1121" i="79"/>
  <c r="AV1120" i="79"/>
  <c r="AV1124" i="79"/>
  <c r="AV1125" i="79"/>
  <c r="BC1126" i="79"/>
  <c r="BC1117" i="79"/>
  <c r="BC1119" i="79"/>
  <c r="BC1125" i="79"/>
  <c r="BC1122" i="79"/>
  <c r="BC1123" i="79"/>
  <c r="BC1124" i="79"/>
  <c r="BC1118" i="79"/>
  <c r="BC1121" i="79"/>
  <c r="BC1120" i="79"/>
  <c r="BB937" i="79"/>
  <c r="BB934" i="79"/>
  <c r="BB938" i="79"/>
  <c r="BB939" i="79"/>
  <c r="BB941" i="79"/>
  <c r="BB936" i="79"/>
  <c r="BB942" i="79"/>
  <c r="BB940" i="79"/>
  <c r="BB935" i="79"/>
  <c r="AZ936" i="79"/>
  <c r="AZ941" i="79"/>
  <c r="AZ938" i="79"/>
  <c r="AZ935" i="79"/>
  <c r="AZ940" i="79"/>
  <c r="AZ934" i="79"/>
  <c r="AZ939" i="79"/>
  <c r="AZ942" i="79"/>
  <c r="AZ937" i="79"/>
  <c r="AK392" i="46"/>
  <c r="P59" i="43" s="1"/>
  <c r="AK388" i="46"/>
  <c r="BH207" i="79"/>
  <c r="Q65" i="43" s="1"/>
  <c r="BA388" i="79"/>
  <c r="BG756" i="79"/>
  <c r="BG757" i="79"/>
  <c r="BG751" i="79"/>
  <c r="BG755" i="79"/>
  <c r="BG754" i="79"/>
  <c r="BG758" i="79"/>
  <c r="BG752" i="79"/>
  <c r="BG753" i="79"/>
  <c r="BB751" i="79"/>
  <c r="BB755" i="79"/>
  <c r="BB758" i="79"/>
  <c r="BB752" i="79"/>
  <c r="BB756" i="79"/>
  <c r="BB757" i="79"/>
  <c r="BB753" i="79"/>
  <c r="BB754" i="79"/>
  <c r="AZ1123" i="79"/>
  <c r="AZ1121" i="79"/>
  <c r="AZ1125" i="79"/>
  <c r="AZ1117" i="79"/>
  <c r="AZ1124" i="79"/>
  <c r="AZ1120" i="79"/>
  <c r="AZ1122" i="79"/>
  <c r="AZ1126" i="79"/>
  <c r="AZ1119" i="79"/>
  <c r="AZ1118" i="79"/>
  <c r="BH1117" i="79"/>
  <c r="BH1125" i="79"/>
  <c r="BH1120" i="79"/>
  <c r="BH1126" i="79"/>
  <c r="BH1124" i="79"/>
  <c r="BH1118" i="79"/>
  <c r="BH1123" i="79"/>
  <c r="BH1119" i="79"/>
  <c r="BH1121" i="79"/>
  <c r="BH1122" i="79"/>
  <c r="BA940" i="79"/>
  <c r="BA942" i="79"/>
  <c r="BA936" i="79"/>
  <c r="BA938" i="79"/>
  <c r="BA937" i="79"/>
  <c r="BA941" i="79"/>
  <c r="BA934" i="79"/>
  <c r="BA939" i="79"/>
  <c r="BA935" i="79"/>
  <c r="AY938" i="79"/>
  <c r="AY935" i="79"/>
  <c r="AY937" i="79"/>
  <c r="AY934" i="79"/>
  <c r="AY940" i="79"/>
  <c r="AY936" i="79"/>
  <c r="AY941" i="79"/>
  <c r="AY939" i="79"/>
  <c r="AY942" i="79"/>
  <c r="AV572" i="79"/>
  <c r="AX754" i="79"/>
  <c r="AX756" i="79"/>
  <c r="AX758" i="79"/>
  <c r="AX753" i="79"/>
  <c r="AX751" i="79"/>
  <c r="AX752" i="79"/>
  <c r="AX755" i="79"/>
  <c r="AX757" i="79"/>
  <c r="BC758" i="79"/>
  <c r="BC756" i="79"/>
  <c r="BC755" i="79"/>
  <c r="BC757" i="79"/>
  <c r="BC751" i="79"/>
  <c r="BC753" i="79"/>
  <c r="BC752" i="79"/>
  <c r="BC754" i="79"/>
  <c r="BA385" i="79"/>
  <c r="BA389" i="79"/>
  <c r="AX1124" i="79"/>
  <c r="AX1118" i="79"/>
  <c r="AX1119" i="79"/>
  <c r="AX1125" i="79"/>
  <c r="AX1120" i="79"/>
  <c r="AX1126" i="79"/>
  <c r="AX1123" i="79"/>
  <c r="AX1121" i="79"/>
  <c r="AX1122" i="79"/>
  <c r="AX1117" i="79"/>
  <c r="BE1126" i="79"/>
  <c r="BE1122" i="79"/>
  <c r="BE1121" i="79"/>
  <c r="BE1120" i="79"/>
  <c r="BE1119" i="79"/>
  <c r="BE1123" i="79"/>
  <c r="BE1124" i="79"/>
  <c r="BE1117" i="79"/>
  <c r="BE1118" i="79"/>
  <c r="BE1125" i="79"/>
  <c r="BH934" i="79"/>
  <c r="BH935" i="79"/>
  <c r="BH942" i="79"/>
  <c r="BH936" i="79"/>
  <c r="BH939" i="79"/>
  <c r="BH940" i="79"/>
  <c r="BH941" i="79"/>
  <c r="BH937" i="79"/>
  <c r="BH938" i="79"/>
  <c r="BE386" i="79"/>
  <c r="BB207" i="79"/>
  <c r="K65" i="43" s="1"/>
  <c r="AW752" i="79"/>
  <c r="AW754" i="79"/>
  <c r="AW753" i="79"/>
  <c r="AW751" i="79"/>
  <c r="AW757" i="79"/>
  <c r="AW758" i="79"/>
  <c r="AW756" i="79"/>
  <c r="AW755" i="79"/>
  <c r="BE757" i="79"/>
  <c r="BE755" i="79"/>
  <c r="BE758" i="79"/>
  <c r="BE751" i="79"/>
  <c r="BE756" i="79"/>
  <c r="BE753" i="79"/>
  <c r="BE754" i="79"/>
  <c r="BE752" i="79"/>
  <c r="AZ204" i="79"/>
  <c r="AZ201" i="79"/>
  <c r="BB944" i="79"/>
  <c r="K77" i="43" s="1"/>
  <c r="BA1118" i="79"/>
  <c r="BA1120" i="79"/>
  <c r="BA1125" i="79"/>
  <c r="BA1124" i="79"/>
  <c r="BA1123" i="79"/>
  <c r="BA1119" i="79"/>
  <c r="BA1117" i="79"/>
  <c r="BA1122" i="79"/>
  <c r="BA1126" i="79"/>
  <c r="BA1121" i="79"/>
  <c r="BF1124" i="79"/>
  <c r="BF1125" i="79"/>
  <c r="BF1119" i="79"/>
  <c r="BF1121" i="79"/>
  <c r="BF1118" i="79"/>
  <c r="BF1123" i="79"/>
  <c r="BF1117" i="79"/>
  <c r="BF1126" i="79"/>
  <c r="BF1120" i="79"/>
  <c r="BF1122" i="79"/>
  <c r="BG941" i="79"/>
  <c r="BG934" i="79"/>
  <c r="BG936" i="79"/>
  <c r="BG940" i="79"/>
  <c r="BG942" i="79"/>
  <c r="BG939" i="79"/>
  <c r="BG937" i="79"/>
  <c r="BG938" i="79"/>
  <c r="BG935" i="79"/>
  <c r="AZ753" i="79"/>
  <c r="AZ755" i="79"/>
  <c r="AZ754" i="79"/>
  <c r="AZ758" i="79"/>
  <c r="AZ757" i="79"/>
  <c r="AZ756" i="79"/>
  <c r="AZ751" i="79"/>
  <c r="AZ752" i="79"/>
  <c r="BG1122" i="79"/>
  <c r="BG1126" i="79"/>
  <c r="BG1121" i="79"/>
  <c r="BG1117" i="79"/>
  <c r="BG1123" i="79"/>
  <c r="BG1119" i="79"/>
  <c r="BG1125" i="79"/>
  <c r="BG1120" i="79"/>
  <c r="BG1124" i="79"/>
  <c r="BG1118" i="79"/>
  <c r="BE388" i="79"/>
  <c r="BD752" i="79"/>
  <c r="BD758" i="79"/>
  <c r="BD757" i="79"/>
  <c r="BD751" i="79"/>
  <c r="BD754" i="79"/>
  <c r="BD753" i="79"/>
  <c r="BD756" i="79"/>
  <c r="BD755" i="79"/>
  <c r="BH944" i="79"/>
  <c r="Q77" i="43" s="1"/>
  <c r="AU571" i="79"/>
  <c r="AU572" i="79"/>
  <c r="AU574" i="79"/>
  <c r="AV940" i="79"/>
  <c r="AV934" i="79"/>
  <c r="AV941" i="79"/>
  <c r="AV936" i="79"/>
  <c r="AV942" i="79"/>
  <c r="AV939" i="79"/>
  <c r="AV937" i="79"/>
  <c r="AV938" i="79"/>
  <c r="AV935" i="79"/>
  <c r="BE391" i="79"/>
  <c r="N68" i="43" s="1"/>
  <c r="BB205" i="79"/>
  <c r="AV569" i="79"/>
  <c r="AU573" i="79"/>
  <c r="AU387" i="79"/>
  <c r="AU389" i="79"/>
  <c r="BF756" i="79"/>
  <c r="BF757" i="79"/>
  <c r="BF758" i="79"/>
  <c r="BF752" i="79"/>
  <c r="BF751" i="79"/>
  <c r="BF754" i="79"/>
  <c r="BF755" i="79"/>
  <c r="BF753" i="79"/>
  <c r="BH751" i="79"/>
  <c r="BH752" i="79"/>
  <c r="BH757" i="79"/>
  <c r="BH758" i="79"/>
  <c r="BH754" i="79"/>
  <c r="BH755" i="79"/>
  <c r="BH756" i="79"/>
  <c r="BH753" i="79"/>
  <c r="BC1128" i="79"/>
  <c r="L80" i="43" s="1"/>
  <c r="BG760" i="79"/>
  <c r="P74" i="43" s="1"/>
  <c r="BB1119" i="79"/>
  <c r="BB1124" i="79"/>
  <c r="BB1123" i="79"/>
  <c r="BB1121" i="79"/>
  <c r="BB1126" i="79"/>
  <c r="BB1118" i="79"/>
  <c r="BB1122" i="79"/>
  <c r="BB1117" i="79"/>
  <c r="BB1120" i="79"/>
  <c r="BB1125" i="79"/>
  <c r="AX934" i="79"/>
  <c r="AX941" i="79"/>
  <c r="AX936" i="79"/>
  <c r="AX940" i="79"/>
  <c r="AX939" i="79"/>
  <c r="AX942" i="79"/>
  <c r="AX938" i="79"/>
  <c r="AX937" i="79"/>
  <c r="AX935" i="79"/>
  <c r="BE937" i="79"/>
  <c r="BE940" i="79"/>
  <c r="BE938" i="79"/>
  <c r="BE941" i="79"/>
  <c r="BE935" i="79"/>
  <c r="BE939" i="79"/>
  <c r="BE942" i="79"/>
  <c r="BE934" i="79"/>
  <c r="BE936" i="79"/>
  <c r="BC760" i="79"/>
  <c r="L74" i="43" s="1"/>
  <c r="BA758" i="79"/>
  <c r="BA755" i="79"/>
  <c r="BA751" i="79"/>
  <c r="BA756" i="79"/>
  <c r="BA757" i="79"/>
  <c r="BA754" i="79"/>
  <c r="BA752" i="79"/>
  <c r="BA753" i="79"/>
  <c r="AY1117" i="79"/>
  <c r="AY1121" i="79"/>
  <c r="AY1118" i="79"/>
  <c r="AY1125" i="79"/>
  <c r="AY1126" i="79"/>
  <c r="AY1123" i="79"/>
  <c r="AY1120" i="79"/>
  <c r="AY1119" i="79"/>
  <c r="AY1122" i="79"/>
  <c r="AY1124" i="79"/>
  <c r="BC936" i="79"/>
  <c r="BC939" i="79"/>
  <c r="BC937" i="79"/>
  <c r="BC941" i="79"/>
  <c r="BC938" i="79"/>
  <c r="BC934" i="79"/>
  <c r="BC942" i="79"/>
  <c r="BC935" i="79"/>
  <c r="BC940" i="79"/>
  <c r="AZ944" i="79"/>
  <c r="I77" i="43" s="1"/>
  <c r="BE387" i="79"/>
  <c r="BB201" i="79"/>
  <c r="BA384" i="79"/>
  <c r="AV574" i="79"/>
  <c r="AU385" i="79"/>
  <c r="AU384" i="79"/>
  <c r="AW1128" i="79"/>
  <c r="F80" i="43" s="1"/>
  <c r="AZ760" i="79"/>
  <c r="I74" i="43" s="1"/>
  <c r="AY756" i="79"/>
  <c r="AY754" i="79"/>
  <c r="AY753" i="79"/>
  <c r="AY755" i="79"/>
  <c r="AY757" i="79"/>
  <c r="AY758" i="79"/>
  <c r="AY751" i="79"/>
  <c r="AY752" i="79"/>
  <c r="BE1128" i="79"/>
  <c r="N80" i="43" s="1"/>
  <c r="BB1128" i="79"/>
  <c r="K80" i="43" s="1"/>
  <c r="BD1126" i="79"/>
  <c r="BD1124" i="79"/>
  <c r="BD1125" i="79"/>
  <c r="BD1117" i="79"/>
  <c r="BD1123" i="79"/>
  <c r="BD1121" i="79"/>
  <c r="BD1119" i="79"/>
  <c r="BD1120" i="79"/>
  <c r="BD1118" i="79"/>
  <c r="BD1122" i="79"/>
  <c r="AU939" i="79"/>
  <c r="AU937" i="79"/>
  <c r="AW938" i="79"/>
  <c r="AW942" i="79"/>
  <c r="AW937" i="79"/>
  <c r="AW936" i="79"/>
  <c r="AW940" i="79"/>
  <c r="AW934" i="79"/>
  <c r="AW939" i="79"/>
  <c r="AW935" i="79"/>
  <c r="AW941" i="79"/>
  <c r="BF937" i="79"/>
  <c r="BF938" i="79"/>
  <c r="BF935" i="79"/>
  <c r="BF940" i="79"/>
  <c r="BF936" i="79"/>
  <c r="BF934" i="79"/>
  <c r="BF941" i="79"/>
  <c r="BF939" i="79"/>
  <c r="BF942" i="79"/>
  <c r="BE760" i="79"/>
  <c r="N74" i="43" s="1"/>
  <c r="BD938" i="79"/>
  <c r="BD936" i="79"/>
  <c r="BD935" i="79"/>
  <c r="BD939" i="79"/>
  <c r="BD940" i="79"/>
  <c r="BD934" i="79"/>
  <c r="BD941" i="79"/>
  <c r="BD942" i="79"/>
  <c r="BD937" i="79"/>
  <c r="P15" i="47"/>
  <c r="BE207" i="79"/>
  <c r="N65" i="43" s="1"/>
  <c r="AF391" i="46"/>
  <c r="K58" i="43" s="1"/>
  <c r="AF522" i="46"/>
  <c r="K61" i="43" s="1"/>
  <c r="AH261" i="46"/>
  <c r="M55" i="43" s="1"/>
  <c r="R30" i="47" s="1"/>
  <c r="AW390" i="79"/>
  <c r="F67" i="43" s="1"/>
  <c r="AG391" i="46"/>
  <c r="L58" i="43" s="1"/>
  <c r="D80" i="43"/>
  <c r="AU1127" i="79"/>
  <c r="D79" i="43" s="1"/>
  <c r="P17" i="47"/>
  <c r="P18" i="47"/>
  <c r="BF204" i="79"/>
  <c r="BE202" i="79"/>
  <c r="P21" i="47"/>
  <c r="P24" i="47"/>
  <c r="Q22" i="47"/>
  <c r="Q25" i="47"/>
  <c r="BH202" i="79"/>
  <c r="BE204" i="79"/>
  <c r="AH389" i="46"/>
  <c r="E92" i="43" s="1"/>
  <c r="AH390" i="46"/>
  <c r="AH388" i="46"/>
  <c r="P19" i="47"/>
  <c r="BF202" i="79"/>
  <c r="P22" i="47"/>
  <c r="Q23" i="47"/>
  <c r="BE205" i="79"/>
  <c r="P16" i="47"/>
  <c r="P25" i="47"/>
  <c r="P23" i="47"/>
  <c r="Q18" i="47"/>
  <c r="Q16" i="47"/>
  <c r="BH201" i="79"/>
  <c r="BF201" i="79"/>
  <c r="BF203" i="79"/>
  <c r="AU759" i="79"/>
  <c r="D73" i="43" s="1"/>
  <c r="BE203" i="79"/>
  <c r="P26" i="47"/>
  <c r="Q20" i="47"/>
  <c r="BF207" i="79"/>
  <c r="O65" i="43" s="1"/>
  <c r="BD205" i="79"/>
  <c r="BD203" i="79"/>
  <c r="BD201" i="79"/>
  <c r="BD202" i="79"/>
  <c r="BD204" i="79"/>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AU206" i="79"/>
  <c r="V16" i="47"/>
  <c r="V20" i="47"/>
  <c r="V23" i="47"/>
  <c r="V25" i="47"/>
  <c r="V15" i="47"/>
  <c r="V26" i="47"/>
  <c r="V24" i="47"/>
  <c r="V19" i="47"/>
  <c r="V17" i="47"/>
  <c r="V22" i="47"/>
  <c r="D91" i="43"/>
  <c r="Y261" i="46"/>
  <c r="D55" i="43" s="1"/>
  <c r="D92"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2" i="46"/>
  <c r="P61" i="43" s="1"/>
  <c r="T37" i="47"/>
  <c r="T36" i="47"/>
  <c r="AL261" i="46"/>
  <c r="Q55" i="43" s="1"/>
  <c r="V39" i="47" s="1"/>
  <c r="AK261" i="46"/>
  <c r="P55" i="43" s="1"/>
  <c r="U31" i="47" s="1"/>
  <c r="T32" i="47"/>
  <c r="T35" i="47"/>
  <c r="T38" i="47"/>
  <c r="T39" i="47"/>
  <c r="T41" i="47"/>
  <c r="T30" i="47"/>
  <c r="AL391" i="46"/>
  <c r="Q58" i="43" s="1"/>
  <c r="T34" i="47"/>
  <c r="AA391" i="46"/>
  <c r="F58" i="43" s="1"/>
  <c r="K45" i="47" s="1"/>
  <c r="AL522" i="46"/>
  <c r="Q61" i="43" s="1"/>
  <c r="AC391" i="46"/>
  <c r="H58" i="43" s="1"/>
  <c r="M45" i="47" s="1"/>
  <c r="AE522" i="46"/>
  <c r="J61" i="43" s="1"/>
  <c r="AD391" i="46"/>
  <c r="I58" i="43" s="1"/>
  <c r="N51" i="47" s="1"/>
  <c r="AB522" i="46"/>
  <c r="G61" i="43" s="1"/>
  <c r="AD522" i="46"/>
  <c r="I61" i="43" s="1"/>
  <c r="AA522" i="46"/>
  <c r="F61" i="43" s="1"/>
  <c r="AC522" i="46"/>
  <c r="H61" i="43" s="1"/>
  <c r="Z522"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BA206" i="79"/>
  <c r="J64" i="43" s="1"/>
  <c r="Z391" i="46"/>
  <c r="E58" i="43" s="1"/>
  <c r="Z261" i="46"/>
  <c r="Y391" i="46"/>
  <c r="J52" i="43"/>
  <c r="D52" i="43"/>
  <c r="D53" i="43"/>
  <c r="E52" i="43"/>
  <c r="BG575" i="79" l="1"/>
  <c r="P70" i="43" s="1"/>
  <c r="F91" i="43"/>
  <c r="F92" i="43"/>
  <c r="AJ522" i="46"/>
  <c r="O61" i="43" s="1"/>
  <c r="T71" i="47" s="1"/>
  <c r="AM523" i="46"/>
  <c r="F102" i="43" s="1"/>
  <c r="R53" i="43"/>
  <c r="BI385" i="79"/>
  <c r="AM261" i="46"/>
  <c r="AM263" i="46" s="1"/>
  <c r="AM388" i="46"/>
  <c r="BI570" i="79"/>
  <c r="AM390" i="46"/>
  <c r="BI202" i="79"/>
  <c r="BI201" i="79"/>
  <c r="BI1118" i="79"/>
  <c r="BI1119" i="79"/>
  <c r="BI753" i="79"/>
  <c r="BI1121" i="79"/>
  <c r="BI757" i="79"/>
  <c r="BI752" i="79"/>
  <c r="BI1117" i="79"/>
  <c r="BI751" i="79"/>
  <c r="BI935" i="79"/>
  <c r="BI1125" i="79"/>
  <c r="BI1123" i="79"/>
  <c r="BI203" i="79"/>
  <c r="AM389" i="46"/>
  <c r="AM133" i="46"/>
  <c r="BI1120" i="79"/>
  <c r="BI1122" i="79"/>
  <c r="BI937" i="79"/>
  <c r="BI384" i="79"/>
  <c r="BI574" i="79"/>
  <c r="BI756" i="79"/>
  <c r="BI1126" i="79"/>
  <c r="BI754" i="79"/>
  <c r="BI1124" i="79"/>
  <c r="BI755" i="79"/>
  <c r="BI204" i="79"/>
  <c r="BI205" i="79"/>
  <c r="BI386" i="79"/>
  <c r="BI569" i="79"/>
  <c r="D77" i="43"/>
  <c r="R77" i="43" s="1"/>
  <c r="BI944" i="79"/>
  <c r="K102" i="43" s="1"/>
  <c r="BI938" i="79"/>
  <c r="BI389" i="79"/>
  <c r="BI571" i="79"/>
  <c r="D71" i="43"/>
  <c r="R71" i="43" s="1"/>
  <c r="BI576" i="79"/>
  <c r="I102" i="43" s="1"/>
  <c r="AM522" i="46"/>
  <c r="AM392" i="46"/>
  <c r="E102" i="43" s="1"/>
  <c r="BI568" i="79"/>
  <c r="BI940" i="79"/>
  <c r="BI391" i="79"/>
  <c r="H102" i="43" s="1"/>
  <c r="BI572" i="79"/>
  <c r="AK391" i="46"/>
  <c r="P58" i="43" s="1"/>
  <c r="U47" i="47" s="1"/>
  <c r="BI388" i="79"/>
  <c r="BI387" i="79"/>
  <c r="BI573" i="79"/>
  <c r="BI934" i="79"/>
  <c r="BI936" i="79"/>
  <c r="BI1128" i="79"/>
  <c r="L102" i="43" s="1"/>
  <c r="BI207" i="79"/>
  <c r="G102" i="43" s="1"/>
  <c r="BI939" i="79"/>
  <c r="BI758" i="79"/>
  <c r="BI942" i="79"/>
  <c r="BI941" i="79"/>
  <c r="BI760" i="79"/>
  <c r="J102" i="43" s="1"/>
  <c r="D101" i="43"/>
  <c r="C101" i="43"/>
  <c r="AX206" i="79"/>
  <c r="G64" i="43" s="1"/>
  <c r="L81" i="47" s="1"/>
  <c r="BH575" i="79"/>
  <c r="Q70" i="43" s="1"/>
  <c r="E93" i="43"/>
  <c r="AV390" i="79"/>
  <c r="E67" i="43" s="1"/>
  <c r="AW206" i="79"/>
  <c r="F64" i="43" s="1"/>
  <c r="BC575" i="79"/>
  <c r="L70" i="43" s="1"/>
  <c r="AX390" i="79"/>
  <c r="G67" i="43" s="1"/>
  <c r="AW575" i="79"/>
  <c r="F70" i="43" s="1"/>
  <c r="R27" i="47"/>
  <c r="R29" i="47" s="1"/>
  <c r="P30" i="47"/>
  <c r="P37" i="47"/>
  <c r="P33" i="47"/>
  <c r="P56" i="47"/>
  <c r="P32" i="47"/>
  <c r="BC390" i="79"/>
  <c r="L67" i="43" s="1"/>
  <c r="BD390" i="79"/>
  <c r="M67" i="43" s="1"/>
  <c r="AX575" i="79"/>
  <c r="G70" i="43" s="1"/>
  <c r="BE575" i="79"/>
  <c r="N70" i="43" s="1"/>
  <c r="BF390" i="79"/>
  <c r="O67" i="43" s="1"/>
  <c r="BH390" i="79"/>
  <c r="Q67" i="43" s="1"/>
  <c r="H95" i="43"/>
  <c r="P48" i="47"/>
  <c r="AZ206" i="79"/>
  <c r="I64" i="43" s="1"/>
  <c r="K93" i="43"/>
  <c r="BB390" i="79"/>
  <c r="K67" i="43" s="1"/>
  <c r="BF575" i="79"/>
  <c r="O70" i="43" s="1"/>
  <c r="P54" i="47"/>
  <c r="BB575" i="79"/>
  <c r="K70" i="43" s="1"/>
  <c r="BB206" i="79"/>
  <c r="K64" i="43" s="1"/>
  <c r="P83" i="47" s="1"/>
  <c r="BG390" i="79"/>
  <c r="P67" i="43" s="1"/>
  <c r="BC206" i="79"/>
  <c r="L64" i="43" s="1"/>
  <c r="Q82" i="47" s="1"/>
  <c r="P34" i="47"/>
  <c r="P40" i="47"/>
  <c r="BG206" i="79"/>
  <c r="P64" i="43" s="1"/>
  <c r="U83" i="47" s="1"/>
  <c r="AV206" i="79"/>
  <c r="E64" i="43" s="1"/>
  <c r="AU943" i="79"/>
  <c r="D76" i="43" s="1"/>
  <c r="H92" i="43"/>
  <c r="H94" i="43"/>
  <c r="BE206" i="79"/>
  <c r="N64" i="43" s="1"/>
  <c r="BA575" i="79"/>
  <c r="J70" i="43" s="1"/>
  <c r="AZ575" i="79"/>
  <c r="I70" i="43" s="1"/>
  <c r="P51" i="47"/>
  <c r="K92" i="43"/>
  <c r="BD575" i="79"/>
  <c r="M70" i="43" s="1"/>
  <c r="AY390" i="79"/>
  <c r="H67" i="43" s="1"/>
  <c r="I97" i="43"/>
  <c r="H91" i="43"/>
  <c r="H96" i="43"/>
  <c r="P55" i="47"/>
  <c r="BE1127" i="79"/>
  <c r="N79" i="43" s="1"/>
  <c r="AX1127" i="79"/>
  <c r="G79" i="43" s="1"/>
  <c r="J97" i="43"/>
  <c r="I93" i="43"/>
  <c r="P50" i="47"/>
  <c r="K99" i="43"/>
  <c r="R74" i="43"/>
  <c r="J96" i="43"/>
  <c r="R68" i="43"/>
  <c r="AY206" i="79"/>
  <c r="H64" i="43" s="1"/>
  <c r="AY575" i="79"/>
  <c r="H70" i="43" s="1"/>
  <c r="K95" i="43"/>
  <c r="L98" i="43"/>
  <c r="J95" i="43"/>
  <c r="P47" i="47"/>
  <c r="P35" i="47"/>
  <c r="P38" i="47"/>
  <c r="AZ390" i="79"/>
  <c r="I67" i="43" s="1"/>
  <c r="AZ1127" i="79"/>
  <c r="I79" i="43" s="1"/>
  <c r="BB943" i="79"/>
  <c r="K76" i="43" s="1"/>
  <c r="I91" i="43"/>
  <c r="P53" i="47"/>
  <c r="P36" i="47"/>
  <c r="P31" i="47"/>
  <c r="H93" i="43"/>
  <c r="BC943" i="79"/>
  <c r="L76" i="43" s="1"/>
  <c r="BE390" i="79"/>
  <c r="N67" i="43" s="1"/>
  <c r="I96" i="43"/>
  <c r="L92" i="43"/>
  <c r="R59" i="43"/>
  <c r="P46" i="47"/>
  <c r="P52" i="47"/>
  <c r="P41" i="47"/>
  <c r="J94" i="43"/>
  <c r="L93" i="43"/>
  <c r="K91" i="43"/>
  <c r="P45" i="47"/>
  <c r="P49" i="47"/>
  <c r="L100" i="43"/>
  <c r="M100" i="43" s="1"/>
  <c r="I92" i="43"/>
  <c r="BA390" i="79"/>
  <c r="J67" i="43" s="1"/>
  <c r="O98" i="47" s="1"/>
  <c r="AV575" i="79"/>
  <c r="E70" i="43" s="1"/>
  <c r="BD943" i="79"/>
  <c r="M76" i="43" s="1"/>
  <c r="K97" i="43"/>
  <c r="AZ759" i="79"/>
  <c r="I73" i="43" s="1"/>
  <c r="J91" i="43"/>
  <c r="BA943" i="79"/>
  <c r="J76" i="43" s="1"/>
  <c r="BH1127" i="79"/>
  <c r="Q79" i="43" s="1"/>
  <c r="BG759" i="79"/>
  <c r="P73" i="43" s="1"/>
  <c r="L91" i="43"/>
  <c r="AV1127" i="79"/>
  <c r="E79" i="43" s="1"/>
  <c r="G95" i="43"/>
  <c r="BD1127" i="79"/>
  <c r="M79" i="43" s="1"/>
  <c r="BB1127" i="79"/>
  <c r="K79" i="43" s="1"/>
  <c r="AY943" i="79"/>
  <c r="H76" i="43" s="1"/>
  <c r="BC1127" i="79"/>
  <c r="L79" i="43" s="1"/>
  <c r="L96" i="43"/>
  <c r="AV759" i="79"/>
  <c r="E73" i="43" s="1"/>
  <c r="J92" i="43"/>
  <c r="L95" i="43"/>
  <c r="BH759" i="79"/>
  <c r="Q73" i="43" s="1"/>
  <c r="BB759" i="79"/>
  <c r="K73" i="43" s="1"/>
  <c r="AZ943" i="79"/>
  <c r="I76" i="43" s="1"/>
  <c r="J93" i="43"/>
  <c r="I94" i="43"/>
  <c r="AU575" i="79"/>
  <c r="D70" i="43" s="1"/>
  <c r="AY759" i="79"/>
  <c r="H73" i="43" s="1"/>
  <c r="K98" i="43"/>
  <c r="BG1127" i="79"/>
  <c r="P79" i="43" s="1"/>
  <c r="BF1127" i="79"/>
  <c r="O79" i="43" s="1"/>
  <c r="BE759" i="79"/>
  <c r="N73" i="43" s="1"/>
  <c r="AW759" i="79"/>
  <c r="F73" i="43" s="1"/>
  <c r="I95" i="43"/>
  <c r="K94" i="43"/>
  <c r="AU390" i="79"/>
  <c r="D67" i="43" s="1"/>
  <c r="L97" i="43"/>
  <c r="R80" i="43"/>
  <c r="BF943" i="79"/>
  <c r="O76" i="43" s="1"/>
  <c r="K96" i="43"/>
  <c r="BA1127" i="79"/>
  <c r="J79" i="43" s="1"/>
  <c r="BA759" i="79"/>
  <c r="J73" i="43" s="1"/>
  <c r="AV943" i="79"/>
  <c r="E76" i="43" s="1"/>
  <c r="BH943" i="79"/>
  <c r="Q76" i="43" s="1"/>
  <c r="L99" i="43"/>
  <c r="AW943" i="79"/>
  <c r="F76" i="43" s="1"/>
  <c r="AY1127" i="79"/>
  <c r="H79" i="43" s="1"/>
  <c r="BE943" i="79"/>
  <c r="N76" i="43" s="1"/>
  <c r="AX943" i="79"/>
  <c r="G76" i="43" s="1"/>
  <c r="BF759" i="79"/>
  <c r="O73" i="43" s="1"/>
  <c r="BD759" i="79"/>
  <c r="M73" i="43" s="1"/>
  <c r="BG943" i="79"/>
  <c r="P76" i="43" s="1"/>
  <c r="BC759" i="79"/>
  <c r="L73" i="43" s="1"/>
  <c r="AX759" i="79"/>
  <c r="G73" i="43" s="1"/>
  <c r="L94" i="43"/>
  <c r="J98" i="43"/>
  <c r="AW1127"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BF206" i="79"/>
  <c r="O64" i="43" s="1"/>
  <c r="Q27" i="47"/>
  <c r="Q29" i="47" s="1"/>
  <c r="Q42" i="47" s="1"/>
  <c r="Q44" i="47" s="1"/>
  <c r="P27" i="47"/>
  <c r="P29" i="47" s="1"/>
  <c r="Q60" i="47"/>
  <c r="Q67" i="47"/>
  <c r="Q69" i="47"/>
  <c r="Q50" i="47"/>
  <c r="R40" i="47"/>
  <c r="Q71" i="47"/>
  <c r="R41" i="47"/>
  <c r="R33" i="47"/>
  <c r="BH206"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BD206" i="79"/>
  <c r="M64" i="43" s="1"/>
  <c r="G91"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27" i="47"/>
  <c r="T29" i="47" s="1"/>
  <c r="T42" i="47" s="1"/>
  <c r="T44" i="47" s="1"/>
  <c r="T53" i="47"/>
  <c r="T45" i="47"/>
  <c r="T55" i="47"/>
  <c r="S27" i="47"/>
  <c r="S29" i="47" s="1"/>
  <c r="S42" i="47" s="1"/>
  <c r="S44" i="47" s="1"/>
  <c r="T46" i="47"/>
  <c r="T51" i="47"/>
  <c r="T49" i="47"/>
  <c r="T50" i="47"/>
  <c r="V27" i="47"/>
  <c r="V29" i="47" s="1"/>
  <c r="F94" i="43"/>
  <c r="F93" i="43"/>
  <c r="D61"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T62" i="47"/>
  <c r="T60" i="47"/>
  <c r="T67" i="47"/>
  <c r="T75" i="47"/>
  <c r="T66" i="47"/>
  <c r="T68" i="47"/>
  <c r="T70" i="47"/>
  <c r="R61" i="43"/>
  <c r="T64" i="47"/>
  <c r="T61" i="47"/>
  <c r="T65" i="47"/>
  <c r="T69" i="47"/>
  <c r="AM524" i="46"/>
  <c r="AM391" i="46"/>
  <c r="AM393" i="46" s="1"/>
  <c r="U63" i="47"/>
  <c r="U71" i="47"/>
  <c r="BI206" i="79"/>
  <c r="BI208" i="79" s="1"/>
  <c r="BI1127" i="79"/>
  <c r="BI1129" i="79" s="1"/>
  <c r="U48" i="47"/>
  <c r="U50" i="47"/>
  <c r="BI759" i="79"/>
  <c r="BI761" i="79" s="1"/>
  <c r="U61" i="47"/>
  <c r="U65" i="47"/>
  <c r="U49" i="47"/>
  <c r="U56" i="47"/>
  <c r="U68" i="47"/>
  <c r="U70" i="47"/>
  <c r="U45" i="47"/>
  <c r="U46" i="47"/>
  <c r="U60" i="47"/>
  <c r="U66" i="47"/>
  <c r="U69" i="47"/>
  <c r="U52" i="47"/>
  <c r="BI575" i="79"/>
  <c r="BI577" i="79" s="1"/>
  <c r="BI390" i="79"/>
  <c r="BI392" i="79" s="1"/>
  <c r="U62" i="47"/>
  <c r="U64" i="47"/>
  <c r="U54" i="47"/>
  <c r="U55" i="47"/>
  <c r="U67" i="47"/>
  <c r="U53" i="47"/>
  <c r="U51" i="47"/>
  <c r="BI943" i="79"/>
  <c r="BI945"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T72" i="47"/>
  <c r="T74" i="47" s="1"/>
  <c r="T87" i="47" s="1"/>
  <c r="T89" i="47" s="1"/>
  <c r="T102" i="47" s="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s="1"/>
  <c r="Q83" i="43" s="1"/>
  <c r="P104" i="47"/>
  <c r="P117" i="47" s="1"/>
  <c r="P119" i="47" s="1"/>
  <c r="P132" i="47" s="1"/>
  <c r="P134" i="47" s="1"/>
  <c r="P147" i="47" s="1"/>
  <c r="P149" i="47" s="1"/>
  <c r="P162" i="47" s="1"/>
  <c r="K82" i="43" s="1"/>
  <c r="K83" i="43" s="1"/>
  <c r="R104" i="47"/>
  <c r="R117" i="47" s="1"/>
  <c r="R119" i="47" s="1"/>
  <c r="R132" i="47" s="1"/>
  <c r="R134" i="47" s="1"/>
  <c r="R147" i="47" s="1"/>
  <c r="R149" i="47" s="1"/>
  <c r="R162" i="47" s="1"/>
  <c r="M82" i="43" s="1"/>
  <c r="M83" i="43" s="1"/>
  <c r="Q104" i="47"/>
  <c r="Q117" i="47" s="1"/>
  <c r="Q119" i="47" s="1"/>
  <c r="Q132" i="47" s="1"/>
  <c r="Q134" i="47" s="1"/>
  <c r="Q147" i="47" s="1"/>
  <c r="Q149" i="47" s="1"/>
  <c r="Q162" i="47" s="1"/>
  <c r="L82" i="43" s="1"/>
  <c r="L83" i="43" s="1"/>
  <c r="S104" i="47"/>
  <c r="S117" i="47" s="1"/>
  <c r="S119" i="47" s="1"/>
  <c r="S132" i="47" s="1"/>
  <c r="S134" i="47" s="1"/>
  <c r="S147" i="47" s="1"/>
  <c r="S149" i="47" s="1"/>
  <c r="S162" i="47" s="1"/>
  <c r="N82" i="43" s="1"/>
  <c r="N83" i="43" s="1"/>
  <c r="T104" i="47"/>
  <c r="T117" i="47" s="1"/>
  <c r="T119" i="47" s="1"/>
  <c r="T132" i="47" s="1"/>
  <c r="T134" i="47" s="1"/>
  <c r="T147" i="47" s="1"/>
  <c r="T149" i="47" s="1"/>
  <c r="T162" i="47" s="1"/>
  <c r="O82" i="43" s="1"/>
  <c r="O83" i="43" s="1"/>
  <c r="U104" i="47"/>
  <c r="U117" i="47" s="1"/>
  <c r="U119" i="47" s="1"/>
  <c r="U132" i="47" s="1"/>
  <c r="U134" i="47" s="1"/>
  <c r="U147" i="47" s="1"/>
  <c r="U149" i="47" s="1"/>
  <c r="U162" i="47" s="1"/>
  <c r="P82" i="43" s="1"/>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F34" i="43"/>
  <c r="G34" i="43" s="1"/>
  <c r="F40" i="43"/>
  <c r="G40" i="43" s="1"/>
  <c r="F39" i="43"/>
  <c r="G39" i="43" s="1"/>
  <c r="F37" i="43"/>
  <c r="G37" i="43" s="1"/>
  <c r="O104" i="47"/>
  <c r="O117" i="47" s="1"/>
  <c r="O119" i="47" s="1"/>
  <c r="O132" i="47" s="1"/>
  <c r="O134" i="47" s="1"/>
  <c r="O147" i="47" s="1"/>
  <c r="O149" i="47" s="1"/>
  <c r="O162" i="47" s="1"/>
  <c r="J82" i="43" s="1"/>
  <c r="J83" i="43" s="1"/>
  <c r="J104" i="47"/>
  <c r="J117" i="47" s="1"/>
  <c r="J119" i="47" s="1"/>
  <c r="J132" i="47" s="1"/>
  <c r="J134" i="47" s="1"/>
  <c r="J147" i="47" s="1"/>
  <c r="J149" i="47" s="1"/>
  <c r="J162" i="47" s="1"/>
  <c r="E82" i="43" s="1"/>
  <c r="E83" i="43" s="1"/>
  <c r="F38" i="43"/>
  <c r="G38" i="43" s="1"/>
  <c r="F35" i="43"/>
  <c r="G35" i="43" s="1"/>
  <c r="M104" i="47"/>
  <c r="M117" i="47" s="1"/>
  <c r="M119" i="47" s="1"/>
  <c r="M132" i="47" s="1"/>
  <c r="M134" i="47" s="1"/>
  <c r="M147" i="47" s="1"/>
  <c r="M149" i="47" s="1"/>
  <c r="M162" i="47" s="1"/>
  <c r="H82" i="43" s="1"/>
  <c r="H83" i="43" s="1"/>
  <c r="N104" i="47"/>
  <c r="N117" i="47" s="1"/>
  <c r="N119" i="47" s="1"/>
  <c r="N132" i="47" s="1"/>
  <c r="N134" i="47" s="1"/>
  <c r="N147" i="47" s="1"/>
  <c r="N149" i="47" s="1"/>
  <c r="N162" i="47" s="1"/>
  <c r="I82" i="43" s="1"/>
  <c r="I83" i="43" s="1"/>
  <c r="L72" i="47"/>
  <c r="L74" i="47" s="1"/>
  <c r="L87" i="47" s="1"/>
  <c r="L89" i="47" s="1"/>
  <c r="L102" i="47" s="1"/>
  <c r="I102" i="47"/>
  <c r="F31" i="43" l="1"/>
  <c r="G31" i="43" s="1"/>
  <c r="F28" i="43"/>
  <c r="G28" i="43" s="1"/>
  <c r="F32" i="43"/>
  <c r="G32" i="43" s="1"/>
  <c r="L104" i="47"/>
  <c r="L117" i="47" s="1"/>
  <c r="L119" i="47" s="1"/>
  <c r="L132" i="47" s="1"/>
  <c r="L134" i="47" s="1"/>
  <c r="L147" i="47" s="1"/>
  <c r="L149" i="47" s="1"/>
  <c r="L162" i="47" s="1"/>
  <c r="G82" i="43" s="1"/>
  <c r="G83" i="43" s="1"/>
  <c r="I104" i="47"/>
  <c r="I117" i="47" s="1"/>
  <c r="I119" i="47" s="1"/>
  <c r="I132" i="47" s="1"/>
  <c r="I134" i="47" s="1"/>
  <c r="I147" i="47" s="1"/>
  <c r="I149" i="47" s="1"/>
  <c r="I162" i="47" s="1"/>
  <c r="D82" i="43" s="1"/>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s="1"/>
  <c r="F83" i="43" s="1"/>
  <c r="W74" i="47"/>
  <c r="W87" i="47" s="1"/>
  <c r="F103" i="43"/>
  <c r="F104" i="43" s="1"/>
  <c r="E104" i="43"/>
  <c r="R82" i="43" l="1"/>
  <c r="R83" i="43" s="1"/>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David Heeney</author>
  </authors>
  <commentList>
    <comment ref="K35" authorId="0" shapeId="0">
      <text>
        <r>
          <rPr>
            <sz val="10"/>
            <color rgb="FF000000"/>
            <rFont val="Tahoma"/>
            <family val="2"/>
          </rPr>
          <t>Increase not related to CDM program</t>
        </r>
      </text>
    </comment>
  </commentList>
</comments>
</file>

<file path=xl/sharedStrings.xml><?xml version="1.0" encoding="utf-8"?>
<sst xmlns="http://schemas.openxmlformats.org/spreadsheetml/2006/main" count="2964" uniqueCount="853">
  <si>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</si>
  <si>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</si>
  <si>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</si>
  <si>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</si>
  <si>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</si>
  <si>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</si>
  <si>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</si>
  <si>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</si>
  <si>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</si>
  <si>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</si>
  <si>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</si>
  <si>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</si>
  <si>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</si>
  <si>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</si>
  <si>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</si>
  <si>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</si>
  <si>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</si>
  <si>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</si>
  <si>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</si>
  <si>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</si>
  <si>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</si>
  <si>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</si>
  <si>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</si>
  <si>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</si>
  <si>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</si>
  <si>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</si>
  <si>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</si>
  <si>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</si>
  <si>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</si>
  <si>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</si>
  <si>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</si>
  <si>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</si>
  <si>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</si>
  <si>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</si>
  <si>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</si>
  <si>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</si>
  <si>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</si>
  <si>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</si>
  <si>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</si>
  <si>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</si>
  <si>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</si>
  <si>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</si>
  <si>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</si>
  <si>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</si>
  <si>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</si>
  <si>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</si>
  <si>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</si>
  <si>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</si>
  <si>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</si>
  <si>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</si>
  <si>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</si>
  <si>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</si>
  <si>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</si>
  <si>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</si>
  <si>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</si>
  <si>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</si>
  <si>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</si>
  <si>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</si>
  <si>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</si>
  <si>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</si>
  <si>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</si>
  <si>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</si>
  <si>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</si>
  <si>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</si>
  <si>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</si>
  <si>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</si>
  <si>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</si>
  <si>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</si>
  <si>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</si>
  <si>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</si>
  <si>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</si>
  <si>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</si>
  <si>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</si>
  <si>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</si>
  <si>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</si>
  <si>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</si>
  <si>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</si>
  <si>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</si>
  <si>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</si>
  <si>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</si>
  <si>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</si>
  <si>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</si>
  <si>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</si>
  <si>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</si>
  <si>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</si>
  <si>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</si>
  <si>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</si>
  <si>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</si>
  <si>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</si>
  <si>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</si>
  <si>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</si>
  <si>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</si>
  <si>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</si>
  <si>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</si>
  <si>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</si>
  <si>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</si>
  <si>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</si>
  <si>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</si>
  <si>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</si>
  <si>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</si>
  <si>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</si>
  <si>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</si>
  <si>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</si>
  <si>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</si>
  <si>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</si>
  <si>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</si>
  <si>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</si>
  <si>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</si>
  <si>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</si>
  <si>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Save on Energy Coupon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</si>
  <si>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</si>
  <si>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</si>
  <si>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</si>
  <si>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</si>
  <si>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</si>
  <si>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</si>
  <si>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</si>
  <si>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</si>
  <si>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</si>
  <si>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</si>
  <si>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Social Benchmarking Local Program</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</si>
  <si>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</si>
  <si>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</si>
  <si>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</si>
  <si>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</si>
  <si>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</si>
  <si>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</si>
  <si>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</si>
  <si>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</si>
  <si>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</si>
  <si>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</si>
  <si>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</si>
  <si>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</si>
  <si>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</si>
  <si>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</si>
  <si>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</si>
  <si>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</si>
  <si>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</si>
  <si>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</si>
  <si>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</si>
  <si>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</si>
  <si>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</si>
  <si>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</si>
  <si>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</si>
  <si>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</si>
  <si>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</si>
  <si>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</si>
  <si>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</si>
  <si>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</si>
  <si>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</si>
  <si>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</si>
  <si>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</si>
  <si>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</si>
  <si>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</si>
  <si>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</si>
  <si>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</si>
  <si>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</si>
  <si>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</si>
  <si>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</si>
  <si>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</si>
  <si>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</si>
  <si>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</si>
  <si>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</si>
  <si>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</si>
  <si>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</si>
  <si>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</si>
  <si>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</si>
  <si>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</si>
  <si>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</si>
  <si>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</si>
  <si>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</si>
  <si>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</si>
  <si>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</si>
  <si>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</si>
  <si>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</si>
  <si>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</si>
  <si>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</si>
  <si>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</si>
  <si>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</si>
  <si>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</si>
  <si>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</si>
  <si>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</si>
  <si>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</si>
  <si>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</si>
  <si>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</si>
  <si>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</si>
  <si>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</si>
  <si>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</si>
  <si>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</si>
  <si>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</si>
  <si>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</si>
  <si>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</si>
  <si>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</si>
  <si>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</si>
  <si>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</si>
  <si>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</si>
  <si>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</si>
  <si>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</si>
  <si>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</si>
  <si>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</si>
  <si>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</si>
  <si>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</si>
  <si>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</si>
  <si>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</si>
  <si>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</si>
  <si>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</si>
  <si>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</si>
  <si>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</si>
  <si>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</si>
  <si>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</si>
  <si>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</si>
  <si>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</si>
  <si>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</si>
  <si>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</si>
  <si>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</si>
  <si>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</si>
  <si>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</si>
  <si>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</si>
  <si>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</si>
  <si>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</si>
  <si>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</si>
  <si>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</si>
  <si>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</si>
  <si>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</si>
  <si>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</si>
  <si>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</si>
  <si>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</si>
  <si>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</si>
  <si>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</si>
  <si>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</si>
  <si>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</si>
  <si>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</si>
  <si>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</si>
  <si>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</si>
  <si>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</si>
  <si>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</si>
  <si>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</si>
  <si>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</si>
  <si>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</si>
  <si>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</si>
  <si>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</si>
  <si>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</si>
  <si>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</si>
  <si>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</si>
  <si>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</si>
  <si>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</si>
  <si>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</si>
  <si>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</si>
  <si>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</si>
  <si>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</si>
  <si>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</si>
  <si>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</si>
  <si>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</si>
  <si>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</si>
  <si>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</si>
  <si>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</si>
  <si>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</si>
  <si>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</si>
  <si>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</si>
  <si>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</si>
  <si>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</si>
  <si>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</si>
  <si>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</si>
  <si>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</si>
  <si>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</si>
  <si>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</si>
  <si>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</si>
  <si>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</si>
  <si>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</si>
  <si>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</si>
  <si>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</si>
  <si>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</si>
  <si>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</si>
  <si>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</si>
  <si>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</si>
  <si>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</si>
  <si>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</si>
  <si>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</si>
  <si>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</si>
  <si>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</si>
  <si>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</si>
  <si>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</si>
  <si>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</si>
  <si>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</si>
  <si>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</si>
  <si>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</si>
  <si>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</si>
  <si>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</si>
  <si>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</si>
  <si>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</si>
  <si>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</si>
  <si>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</si>
  <si>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</si>
  <si>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</si>
  <si>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</si>
  <si>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</si>
  <si>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</si>
  <si>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</si>
  <si>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</si>
  <si>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</si>
  <si>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</si>
  <si>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</si>
  <si>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</si>
  <si>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</si>
  <si>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</si>
  <si>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</si>
  <si>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</si>
  <si>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</si>
  <si>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</si>
  <si>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</si>
  <si>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</si>
  <si>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</si>
  <si>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</si>
  <si>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</si>
  <si>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</si>
  <si>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</si>
  <si>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</si>
  <si>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</si>
  <si>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Total Lost Revenues in 2019</t>
  </si>
  <si>
    <t>Forecast Lost Revenues in 2019</t>
  </si>
  <si>
    <t>LRAMVA in 2019</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</si>
  <si>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</si>
  <si>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</si>
  <si>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</si>
  <si>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</si>
  <si>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</si>
  <si>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</si>
  <si>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</si>
  <si>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</si>
  <si>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</si>
  <si>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</si>
  <si>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</si>
  <si>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</si>
  <si>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</si>
  <si>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</si>
  <si>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</si>
  <si>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</si>
  <si>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</si>
  <si>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</si>
  <si>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</si>
  <si>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</si>
  <si>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</si>
  <si>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</si>
  <si>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</si>
  <si>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</si>
  <si>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</si>
  <si>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</si>
  <si>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</si>
  <si>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</si>
  <si>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</si>
  <si>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</si>
  <si>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</si>
  <si>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</si>
  <si>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</si>
  <si>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</si>
  <si>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</si>
  <si>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</si>
  <si>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</si>
  <si>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</si>
  <si>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</si>
  <si>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</si>
  <si>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</si>
  <si>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</si>
  <si>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</si>
  <si>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</si>
  <si>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</si>
  <si>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</si>
  <si>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</si>
  <si>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</si>
  <si>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</si>
  <si>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</si>
  <si>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</si>
  <si>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</si>
  <si>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</si>
  <si>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</si>
  <si>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</si>
  <si>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</si>
  <si>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</si>
  <si>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</si>
  <si>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</si>
  <si>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</si>
  <si>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</si>
  <si>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</si>
  <si>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</si>
  <si>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</si>
  <si>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</si>
  <si>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</si>
  <si>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</si>
  <si>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</si>
  <si>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</si>
  <si>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</si>
  <si>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</si>
  <si>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</si>
  <si>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</si>
  <si>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</si>
  <si>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</si>
  <si>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</si>
  <si>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</si>
  <si>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</si>
  <si>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</si>
  <si>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</si>
  <si>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</si>
  <si>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</si>
  <si>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</si>
  <si>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</si>
  <si>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</si>
  <si>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</si>
  <si>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</si>
  <si>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</si>
  <si>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</si>
  <si>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</si>
  <si>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</si>
  <si>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</si>
  <si>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</si>
  <si>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</si>
  <si>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</si>
  <si>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</si>
  <si>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</si>
  <si>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</si>
  <si>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</si>
  <si>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</si>
  <si>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</si>
  <si>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</si>
  <si>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</si>
  <si>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</si>
  <si>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</si>
  <si>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</si>
  <si>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</si>
  <si>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</si>
  <si>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</si>
  <si>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</si>
  <si>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</si>
  <si>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</si>
  <si>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</si>
  <si>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</si>
  <si>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</si>
  <si>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</si>
  <si>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</si>
  <si>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</si>
  <si>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</si>
  <si>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</si>
  <si>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</si>
  <si>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</si>
  <si>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</si>
  <si>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</si>
  <si>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</si>
  <si>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</si>
  <si>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</si>
  <si>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</si>
  <si>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</si>
  <si>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</si>
  <si>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</si>
  <si>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</si>
  <si>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</si>
  <si>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</si>
  <si>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</si>
  <si>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</si>
  <si>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</si>
  <si>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</si>
  <si>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</si>
  <si>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</si>
  <si>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</si>
  <si>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</si>
  <si>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</si>
  <si>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</si>
  <si>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</si>
  <si>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</si>
  <si>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</si>
  <si>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</si>
  <si>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</si>
  <si>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</si>
  <si>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</si>
  <si>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</si>
  <si>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</si>
  <si>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</si>
  <si>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</si>
  <si>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</si>
  <si>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</si>
  <si>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</si>
  <si>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</si>
  <si>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</si>
  <si>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</si>
  <si>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</si>
  <si>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</si>
  <si>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</si>
  <si>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</si>
  <si>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</si>
  <si>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</si>
  <si>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</si>
  <si>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</si>
  <si>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</si>
  <si>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</si>
  <si>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</si>
  <si>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</si>
  <si>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</si>
  <si>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</si>
  <si>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</si>
  <si>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</si>
  <si>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</si>
  <si>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</si>
  <si>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</si>
  <si>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</si>
  <si>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</si>
  <si>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</si>
  <si>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</si>
  <si>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</si>
  <si>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</si>
  <si>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</si>
  <si>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</si>
  <si>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</si>
  <si>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</si>
  <si>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</si>
  <si>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</si>
  <si>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</si>
  <si>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</si>
  <si>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</si>
  <si>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</si>
  <si>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</si>
  <si>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</si>
  <si>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</si>
  <si>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</si>
  <si>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</si>
  <si>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</si>
  <si>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</si>
  <si>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</si>
  <si>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</si>
  <si>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</si>
  <si>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</si>
  <si>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</si>
  <si>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</si>
  <si>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</si>
  <si>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</si>
  <si>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</si>
  <si>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</si>
  <si>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</si>
  <si>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</si>
  <si>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</si>
  <si>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</si>
  <si>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</si>
  <si>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</si>
  <si>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</si>
  <si>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</si>
  <si>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</si>
  <si>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</si>
  <si>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</si>
  <si>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</si>
  <si>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</si>
  <si>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</si>
  <si>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</si>
  <si>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</si>
  <si>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</si>
  <si>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</si>
  <si>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</si>
  <si>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</si>
  <si>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</si>
  <si>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</si>
  <si>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</si>
  <si>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</si>
  <si>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</si>
  <si>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</si>
  <si>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</si>
  <si>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</si>
  <si>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</si>
  <si>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</si>
  <si>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</si>
  <si>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</si>
  <si>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</si>
  <si>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</si>
  <si>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</si>
  <si>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</si>
  <si>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</si>
  <si>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</si>
  <si>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</si>
  <si>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</si>
  <si>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</si>
  <si>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</si>
  <si>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</si>
  <si>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</si>
  <si>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</si>
  <si>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</si>
  <si>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</si>
  <si>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</si>
  <si>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</si>
  <si>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</si>
  <si>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</si>
  <si>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</si>
  <si>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</si>
  <si>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</si>
  <si>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</si>
  <si>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</si>
  <si>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</si>
  <si>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</si>
  <si>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</si>
  <si>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</si>
  <si>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</si>
  <si>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</si>
  <si>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</si>
  <si>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</si>
  <si>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</si>
  <si>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</si>
  <si>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</si>
  <si>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</si>
  <si>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</si>
  <si>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</si>
  <si>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</si>
  <si>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</si>
  <si>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</si>
  <si>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</si>
  <si>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</si>
  <si>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</si>
  <si>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</si>
  <si>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</si>
  <si>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</si>
  <si>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</si>
  <si>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</si>
  <si>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</si>
  <si>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</si>
  <si>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</si>
  <si>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</si>
  <si>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</si>
  <si>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</si>
  <si>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</si>
  <si>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</si>
  <si>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</si>
  <si>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</si>
  <si>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</si>
  <si>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</si>
  <si>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</si>
  <si>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</si>
  <si>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</si>
  <si>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</si>
  <si>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</si>
  <si>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</si>
  <si>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</si>
  <si>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</si>
  <si>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</si>
  <si>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</si>
  <si>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</si>
  <si>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</si>
  <si>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</si>
  <si>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</si>
  <si>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</si>
  <si>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</si>
  <si>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</si>
  <si>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</si>
  <si>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</si>
  <si>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</si>
  <si>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</si>
  <si>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</si>
  <si>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</si>
  <si>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</si>
  <si>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</si>
  <si>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</si>
  <si>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</si>
  <si>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Save on Energy Instant Discount Program</t>
  </si>
  <si>
    <t>Save on Energy Heating &amp; Cooling Program</t>
  </si>
  <si>
    <t>Business Province-Wide Programs</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</si>
  <si>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</si>
  <si>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</si>
  <si>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</si>
  <si>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</si>
  <si>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</si>
  <si>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</si>
  <si>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</si>
  <si>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</si>
  <si>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</si>
  <si>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</si>
  <si>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</si>
  <si>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</si>
  <si>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</si>
  <si>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</si>
  <si>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LDC Innovation Fund Pilot Programs</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</si>
  <si>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</si>
  <si>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</si>
  <si>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</si>
  <si>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</si>
  <si>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</si>
  <si>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</si>
  <si>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</si>
  <si>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</si>
  <si>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</si>
  <si>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</si>
  <si>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</si>
  <si>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</si>
  <si>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</si>
  <si>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</si>
  <si>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</si>
  <si>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</si>
  <si>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</si>
  <si>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</si>
  <si>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</si>
  <si>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</si>
  <si>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</si>
  <si>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</si>
  <si>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Centrally Delivered Programs</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</si>
  <si>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</si>
  <si>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</si>
  <si>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</si>
  <si>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</si>
  <si>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</si>
  <si>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</si>
  <si>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Sub-total:  Program Enabled Savings</t>
  </si>
  <si>
    <t>Non-Approved Program</t>
  </si>
  <si>
    <t>Unassigned Program</t>
  </si>
  <si>
    <t>Conservation Fund</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</si>
  <si>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</si>
  <si>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</si>
  <si>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</si>
  <si>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</si>
  <si>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</si>
  <si>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</si>
  <si>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</si>
  <si>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</si>
  <si>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Sub-total:  Conservation Fund</t>
  </si>
  <si>
    <t>2011-2014+2015 Extension Legacy Framework Programs</t>
  </si>
  <si>
    <t>HVAC Incentives Initiative</t>
  </si>
  <si>
    <t>2011-2014+2015 Extension Legacy Framework Programs:  Commercial &amp; Institutional Program</t>
  </si>
  <si>
    <t>2011-2014+2015 Extension Legacy Framework Programs:  Industrial Program</t>
  </si>
  <si>
    <t>2011-2014+2015 Extension Legacy Framework Programs:  Low Income Program</t>
  </si>
  <si>
    <t>2011-2014+2015 Extension Legacy Framework Programs:  Other</t>
  </si>
  <si>
    <t>IESO programs</t>
  </si>
  <si>
    <t>Not used</t>
  </si>
  <si>
    <t>Row B</t>
  </si>
  <si>
    <t>Order program names according to IESO report and excluded programs not in forecast/no results</t>
  </si>
  <si>
    <t>Simplifies comparison to IESO report</t>
  </si>
  <si>
    <t>2017 True-up</t>
  </si>
  <si>
    <t>2016 True-up</t>
  </si>
  <si>
    <t>Veridian</t>
  </si>
  <si>
    <t>EB-2012-0170</t>
  </si>
  <si>
    <t>EB-2013-0174</t>
  </si>
  <si>
    <t>EB-2014-0117</t>
  </si>
  <si>
    <t>EB-2015-0106</t>
  </si>
  <si>
    <t>GS 50 to 2,999 kW</t>
  </si>
  <si>
    <t>GS 3,000 to 4,999 kW</t>
  </si>
  <si>
    <t>GS 50 to 2,999 kW with owned transformer</t>
  </si>
  <si>
    <t>GS 3,000 to 4,999 kW with owned transformer</t>
  </si>
  <si>
    <t>Large Use with owned transformer</t>
  </si>
  <si>
    <t>EB-2011-0199</t>
  </si>
  <si>
    <t>GS&lt; 50 kW</t>
  </si>
  <si>
    <t>Table 5a</t>
  </si>
  <si>
    <t xml:space="preserve">Showed 2016 and 2017 adjustments seperately </t>
  </si>
  <si>
    <t>Energy Savings</t>
  </si>
  <si>
    <t>Energy savings attributed to street lighting project in OPA results</t>
  </si>
  <si>
    <t>Gross</t>
  </si>
  <si>
    <t>NTG</t>
  </si>
  <si>
    <t>Net</t>
  </si>
  <si>
    <t>Comments</t>
  </si>
  <si>
    <t xml:space="preserve"> </t>
  </si>
  <si>
    <t>Actual lost revenue based on kW billing</t>
  </si>
  <si>
    <t>Gross kW reduction</t>
  </si>
  <si>
    <t>Net kW reduction</t>
  </si>
  <si>
    <t>Cumulative kW Reduction</t>
  </si>
  <si>
    <t>2017 Persisting in 2018</t>
  </si>
  <si>
    <t>2017 Persisting in 2019</t>
  </si>
  <si>
    <t>2017 Persisting in 2020</t>
  </si>
  <si>
    <t>Billed amount (kW)</t>
  </si>
  <si>
    <t>2017 total</t>
  </si>
  <si>
    <t>2017 Persisting in 2021</t>
  </si>
  <si>
    <t>Note: Billed amounts in 2017 are from actual bills to customers, NTG from IESO for Pickering streetlighting project</t>
  </si>
  <si>
    <t>Pickering &amp; Ajax</t>
  </si>
  <si>
    <t>Source: IESO, 2017</t>
  </si>
  <si>
    <t>Adjustment to 2017 savings</t>
  </si>
  <si>
    <t>Streetlights</t>
  </si>
  <si>
    <t>2014 Settlement Agreement, p. 38 of 54 as part of the final decision</t>
  </si>
  <si>
    <t>EB-2016-0107</t>
  </si>
  <si>
    <t>Calculation of Threshold</t>
  </si>
  <si>
    <t>Original threshold</t>
  </si>
  <si>
    <t>Revised threshold</t>
  </si>
  <si>
    <t>Original manual adjustment</t>
  </si>
  <si>
    <t>Revised manual adjustment</t>
  </si>
  <si>
    <t>Sources:</t>
  </si>
  <si>
    <t>Original threshold from APPL_Veridian_Chapter2_Appendixes_for 2014_20131031_xlsm_20131031.xls (filed with EB-2013-0174)</t>
  </si>
  <si>
    <t xml:space="preserve">Settlement agreement indicates manual adjustment was revised based on an update to 2012 values. </t>
  </si>
  <si>
    <t>Revised manual adjustment on p.38 of 54 of settlement agreement (attached to decision for EB2013-0174</t>
  </si>
  <si>
    <t>2012 revised threshold calculated from above values [(Revised total manual adjustment - 2* 2014 manual adjustment - 2013 manual adjustment)*2]</t>
  </si>
  <si>
    <t>Allocation of Threshold</t>
  </si>
  <si>
    <t>Rate class</t>
  </si>
  <si>
    <t>Manual Adjustment (kWh)</t>
  </si>
  <si>
    <t>Manual Adjustment (kW)</t>
  </si>
  <si>
    <t>Threshold (kWh)</t>
  </si>
  <si>
    <t>Threshold (kW)</t>
  </si>
  <si>
    <t>Residential-seasonal</t>
  </si>
  <si>
    <t>GS&lt;50</t>
  </si>
  <si>
    <t>Large use</t>
  </si>
  <si>
    <t>StreetLights</t>
  </si>
  <si>
    <t>Sentinel Lights</t>
  </si>
  <si>
    <t>USL</t>
  </si>
  <si>
    <t>Allocation of manual adjustment from p.38 of settlement agreement</t>
  </si>
  <si>
    <t>Threshold pro-rated in the same proportion</t>
  </si>
  <si>
    <t>Allocation to with/without transformers</t>
  </si>
  <si>
    <t>Without transformer</t>
  </si>
  <si>
    <t>With transformer</t>
  </si>
  <si>
    <t>% without</t>
  </si>
  <si>
    <t>%with</t>
  </si>
  <si>
    <t>GS 3000 to 4,999 kW</t>
  </si>
  <si>
    <t>Streetlights calculated separately, simplifies comparison to IESO report</t>
  </si>
  <si>
    <t xml:space="preserve">Showed separate line for streetlighting removal </t>
  </si>
  <si>
    <t>Table 5d, row 423</t>
  </si>
  <si>
    <t>Rows 57-88</t>
  </si>
  <si>
    <t>Threshold calculated</t>
  </si>
  <si>
    <t>LRAMVA threshold not clearly specified in COS documents</t>
  </si>
  <si>
    <t>2014 total</t>
  </si>
  <si>
    <t>2014 Persisting in 2018</t>
  </si>
  <si>
    <t>2014 Persisting in 2015</t>
  </si>
  <si>
    <t>2014 Persisting in 2016</t>
  </si>
  <si>
    <t>2014 Persisting in 2017</t>
  </si>
  <si>
    <t>Less streetlighting</t>
  </si>
  <si>
    <t>EB-2017-0078</t>
  </si>
  <si>
    <t>EB-2018-0072</t>
  </si>
  <si>
    <t>Note:  Rates for 2011-2015 removed from table because LRAMVA already claimed for those years</t>
  </si>
  <si>
    <t>`</t>
  </si>
  <si>
    <t>(12 months at Jan level)</t>
  </si>
  <si>
    <t>Bills for Pickering were adjusted for the 2017 project between September 2017 and January 2018. Actual reductions in load may be somewhat higher as there may have been some increases in demand related to natural growth which could not be separated from CDM decreases. Bills for the Ajax project were not adjusted for the CDM project in 2017 so are not included in the reductions calculated.</t>
  </si>
  <si>
    <t>BE564,BE579:BE581</t>
  </si>
  <si>
    <t>2017 streetlighting values from new Tab 9</t>
  </si>
  <si>
    <t>Streetlights calculated separately on  Tab 8</t>
  </si>
  <si>
    <t>9. Streetlighting</t>
  </si>
  <si>
    <t>New tables</t>
  </si>
  <si>
    <t>Streetlight savings calculated from actual bill reductions</t>
  </si>
  <si>
    <t>Other: own transformer allowance</t>
  </si>
  <si>
    <t>Rows 42,56 and 70</t>
  </si>
  <si>
    <t>Allowance for owned transformer</t>
  </si>
  <si>
    <t>Reduces rate customer would otherwise have paid</t>
  </si>
  <si>
    <t>IESO report focus on peak savings means reductions in streetlighting bills do not get captured</t>
  </si>
  <si>
    <t>Allocation to with and without transformer based on actual results for 2014 and 2015. Based on years 2012-2014. See details below</t>
  </si>
  <si>
    <t>Final threshold and allocation not included in 2014 COS decision or settlement agreement</t>
  </si>
  <si>
    <t>Threshold allocation calculated based on information in 2014 COS settlement agreement</t>
  </si>
  <si>
    <t>2013-2015</t>
  </si>
  <si>
    <t>2017 IRM Application</t>
  </si>
  <si>
    <t>Adjustment to 2015 savings</t>
  </si>
  <si>
    <t>2019 IRM Application</t>
  </si>
  <si>
    <t>2016-2017</t>
  </si>
  <si>
    <t>No adjustments were made to the load forecast for CDM</t>
  </si>
  <si>
    <t>Note: Billed amounts in 2014 are from actual bills to customers</t>
  </si>
  <si>
    <t>Port Hope, Gravenhurst &amp; Ajax</t>
  </si>
  <si>
    <t>Port Hope</t>
  </si>
  <si>
    <t>Note: Billed amounts are from actual bills to customers</t>
  </si>
  <si>
    <t>2014 Projects</t>
  </si>
  <si>
    <t xml:space="preserve"> Gravenhurst</t>
  </si>
  <si>
    <t>2017 (Pickering only)</t>
  </si>
  <si>
    <t>C47:C48</t>
  </si>
  <si>
    <t>Estimated 2019Q1 and 2019Q2 interest rates based on 2018Q4</t>
  </si>
  <si>
    <t>2019 rates not available yet, used most recent available.</t>
  </si>
  <si>
    <t>For reference only: Breakdown of original threshold</t>
  </si>
  <si>
    <t>Original threshold (kWh)</t>
  </si>
  <si>
    <t>Original threshold (kW)</t>
  </si>
  <si>
    <t>Shaded values are presented for reference only and are not used in calculations</t>
  </si>
  <si>
    <t>H69:I82</t>
  </si>
  <si>
    <t>Estimated distribution of original threshold -- not used in any calculations</t>
  </si>
  <si>
    <t>Provided at request of Board Staff (Question 7b)</t>
  </si>
  <si>
    <t>E75</t>
  </si>
  <si>
    <t>Corrected value input improperly (was 4 should have been 54)</t>
  </si>
  <si>
    <t>Corrected value of manual adjustment for intermediate, which affects threshold value for that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</si>
</sst>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8"/>
      <name val="Calibri"/>
      <family val="2"/>
      <scheme val="minor"/>
    </font>
    <font>
      <sz val="12"/>
      <color theme="5"/>
      <name val="Arial"/>
      <family val="2"/>
    </font>
    <font>
      <b/>
      <sz val="10"/>
      <color indexed="8"/>
      <name val="Calibri"/>
      <family val="2"/>
      <scheme val="minor"/>
    </font>
    <font>
      <b/>
      <sz val="16"/>
      <color indexed="8"/>
      <name val="Calibri"/>
      <family val="2"/>
      <scheme val="minor"/>
    </font>
    <font>
      <b/>
      <sz val="12"/>
      <color theme="0"/>
      <name val="Calibri"/>
      <family val="2"/>
      <scheme val="minor"/>
    </font>
    <font>
      <sz val="12"/>
      <color theme="0"/>
      <name val="Calibri"/>
      <family val="2"/>
      <scheme val="minor"/>
    </font>
    <font>
      <sz val="11"/>
      <color theme="5" tint="-0.249977111117893"/>
      <name val="Arial"/>
      <family val="2"/>
    </font>
    <font>
      <sz val="10"/>
      <color rgb="FF000000"/>
      <name val="Tahoma"/>
      <family val="2"/>
    </font>
  </fonts>
  <fills count="10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5F5F5"/>
        <bgColor indexed="64"/>
      </patternFill>
    </fill>
    <fill>
      <patternFill patternType="solid">
        <fgColor rgb="FFF0F0F0"/>
        <bgColor indexed="64"/>
      </patternFill>
    </fill>
    <fill>
      <patternFill patternType="solid">
        <fgColor rgb="FFEBEBEB"/>
        <bgColor indexed="64"/>
      </patternFill>
    </fill>
    <fill>
      <patternFill patternType="solid">
        <fgColor theme="0" tint="-0.14996795556505021"/>
        <bgColor indexed="64"/>
      </patternFill>
    </fill>
    <fill>
      <patternFill patternType="solid">
        <fgColor theme="2"/>
        <bgColor indexed="64"/>
      </patternFill>
    </fill>
    <fill>
      <patternFill patternType="solid">
        <fgColor rgb="FFE9F3DE"/>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thin">
        <color auto="1"/>
      </right>
      <top/>
      <bottom style="hair">
        <color auto="1"/>
      </bottom>
      <diagonal/>
    </border>
    <border>
      <left/>
      <right style="thin">
        <color auto="1"/>
      </right>
      <top/>
      <bottom style="hair">
        <color auto="1"/>
      </bottom>
      <diagonal/>
    </border>
    <border>
      <left style="hair">
        <color theme="1"/>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hair">
        <color indexed="64"/>
      </left>
      <right/>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40" fillId="2" borderId="0" xfId="0" applyNumberFormat="1" applyFont="1" applyFill="1" applyAlignment="1">
      <alignment vertical="top"/>
    </xf>
    <xf numFmtId="0" fontId="47" fillId="2" borderId="0" xfId="0" applyNumberFormat="1" applyFont="1" applyFill="1" applyAlignment="1">
      <alignment vertical="top"/>
    </xf>
    <xf numFmtId="0" fontId="91" fillId="2" borderId="0" xfId="0" applyNumberFormat="1" applyFont="1" applyFill="1" applyAlignment="1">
      <alignment vertical="top"/>
    </xf>
    <xf numFmtId="0" fontId="91" fillId="2" borderId="41" xfId="0" applyNumberFormat="1" applyFont="1" applyFill="1" applyBorder="1" applyAlignment="1">
      <alignment vertical="top"/>
    </xf>
    <xf numFmtId="0" fontId="91" fillId="97" borderId="42" xfId="0" applyNumberFormat="1" applyFont="1" applyFill="1" applyBorder="1" applyAlignment="1">
      <alignment vertical="top"/>
    </xf>
    <xf numFmtId="0" fontId="91" fillId="98" borderId="3" xfId="0" applyNumberFormat="1" applyFont="1" applyFill="1" applyBorder="1" applyAlignment="1">
      <alignment vertical="top"/>
    </xf>
    <xf numFmtId="0" fontId="91" fillId="99" borderId="45" xfId="0" applyNumberFormat="1" applyFont="1" applyFill="1" applyBorder="1" applyAlignment="1">
      <alignment vertical="top"/>
    </xf>
    <xf numFmtId="0" fontId="91" fillId="2" borderId="3" xfId="0" applyNumberFormat="1" applyFont="1" applyFill="1" applyBorder="1" applyAlignment="1">
      <alignment vertical="top"/>
    </xf>
    <xf numFmtId="0" fontId="91" fillId="97" borderId="45" xfId="0" applyNumberFormat="1" applyFont="1" applyFill="1" applyBorder="1" applyAlignment="1">
      <alignment vertical="top"/>
    </xf>
    <xf numFmtId="0" fontId="91" fillId="2" borderId="136" xfId="0" applyNumberFormat="1" applyFont="1" applyFill="1" applyBorder="1" applyAlignment="1">
      <alignment vertical="top"/>
    </xf>
    <xf numFmtId="0" fontId="91" fillId="97" borderId="117" xfId="0" applyNumberFormat="1" applyFont="1" applyFill="1" applyBorder="1" applyAlignment="1">
      <alignment vertical="top"/>
    </xf>
    <xf numFmtId="0" fontId="47" fillId="100" borderId="134" xfId="0" applyNumberFormat="1" applyFont="1" applyFill="1" applyBorder="1" applyAlignment="1">
      <alignment vertical="top"/>
    </xf>
    <xf numFmtId="0" fontId="91" fillId="98" borderId="136" xfId="0" applyNumberFormat="1" applyFont="1" applyFill="1" applyBorder="1" applyAlignment="1">
      <alignment vertical="top"/>
    </xf>
    <xf numFmtId="0" fontId="91" fillId="99" borderId="117" xfId="0" applyNumberFormat="1" applyFont="1" applyFill="1" applyBorder="1" applyAlignment="1">
      <alignment vertical="top"/>
    </xf>
    <xf numFmtId="0" fontId="47" fillId="100" borderId="138" xfId="0" applyNumberFormat="1" applyFont="1" applyFill="1" applyBorder="1" applyAlignment="1">
      <alignment vertical="top"/>
    </xf>
    <xf numFmtId="0" fontId="47" fillId="2" borderId="0" xfId="0" applyNumberFormat="1" applyFont="1" applyFill="1" applyAlignment="1">
      <alignment vertical="top" wrapText="1"/>
    </xf>
    <xf numFmtId="0" fontId="91" fillId="2" borderId="0" xfId="0" applyNumberFormat="1" applyFont="1" applyFill="1" applyAlignment="1">
      <alignment vertical="top" wrapText="1"/>
    </xf>
    <xf numFmtId="0" fontId="91" fillId="2" borderId="41" xfId="0" applyNumberFormat="1" applyFont="1" applyFill="1" applyBorder="1" applyAlignment="1">
      <alignment vertical="top" wrapText="1"/>
    </xf>
    <xf numFmtId="0" fontId="91" fillId="97" borderId="42" xfId="0" applyNumberFormat="1" applyFont="1" applyFill="1" applyBorder="1" applyAlignment="1">
      <alignment vertical="top" wrapText="1"/>
    </xf>
    <xf numFmtId="0" fontId="91" fillId="98" borderId="3" xfId="0" applyNumberFormat="1" applyFont="1" applyFill="1" applyBorder="1" applyAlignment="1">
      <alignment vertical="top" wrapText="1"/>
    </xf>
    <xf numFmtId="0" fontId="91" fillId="99" borderId="45" xfId="0" applyNumberFormat="1" applyFont="1" applyFill="1" applyBorder="1" applyAlignment="1">
      <alignment vertical="top" wrapText="1"/>
    </xf>
    <xf numFmtId="0" fontId="91" fillId="2" borderId="3" xfId="0" applyNumberFormat="1" applyFont="1" applyFill="1" applyBorder="1" applyAlignment="1">
      <alignment vertical="top" wrapText="1"/>
    </xf>
    <xf numFmtId="0" fontId="91" fillId="97" borderId="45" xfId="0" applyNumberFormat="1" applyFont="1" applyFill="1" applyBorder="1" applyAlignment="1">
      <alignment vertical="top" wrapText="1"/>
    </xf>
    <xf numFmtId="0" fontId="91" fillId="2" borderId="136" xfId="0" applyNumberFormat="1" applyFont="1" applyFill="1" applyBorder="1" applyAlignment="1">
      <alignment vertical="top" wrapText="1"/>
    </xf>
    <xf numFmtId="0" fontId="91" fillId="97" borderId="117" xfId="0" applyNumberFormat="1" applyFont="1" applyFill="1" applyBorder="1" applyAlignment="1">
      <alignment vertical="top" wrapText="1"/>
    </xf>
    <xf numFmtId="0" fontId="47" fillId="100" borderId="122" xfId="0" applyNumberFormat="1" applyFont="1" applyFill="1" applyBorder="1" applyAlignment="1">
      <alignment vertical="top" wrapText="1"/>
    </xf>
    <xf numFmtId="0" fontId="47" fillId="100" borderId="134" xfId="0" applyNumberFormat="1" applyFont="1" applyFill="1" applyBorder="1" applyAlignment="1">
      <alignment vertical="top" wrapText="1"/>
    </xf>
    <xf numFmtId="0" fontId="91" fillId="98" borderId="2" xfId="0" applyNumberFormat="1" applyFont="1" applyFill="1" applyBorder="1" applyAlignment="1">
      <alignment vertical="top" wrapText="1"/>
    </xf>
    <xf numFmtId="0" fontId="91" fillId="99" borderId="143" xfId="0" applyNumberFormat="1" applyFont="1" applyFill="1" applyBorder="1" applyAlignment="1">
      <alignment vertical="top" wrapText="1"/>
    </xf>
    <xf numFmtId="0" fontId="91" fillId="98" borderId="136" xfId="0" applyNumberFormat="1" applyFont="1" applyFill="1" applyBorder="1" applyAlignment="1">
      <alignment vertical="top" wrapText="1"/>
    </xf>
    <xf numFmtId="0" fontId="91" fillId="99" borderId="117" xfId="0" applyNumberFormat="1" applyFont="1" applyFill="1" applyBorder="1" applyAlignment="1">
      <alignment vertical="top" wrapText="1"/>
    </xf>
    <xf numFmtId="3" fontId="241" fillId="2" borderId="89" xfId="0" applyNumberFormat="1" applyFont="1" applyFill="1" applyBorder="1" applyAlignment="1" applyProtection="1">
      <alignment vertical="center"/>
      <protection locked="0"/>
    </xf>
    <xf numFmtId="10" fontId="45" fillId="28" borderId="0" xfId="72" applyNumberFormat="1" applyFont="1" applyFill="1" applyBorder="1" applyAlignment="1">
      <alignment horizontal="center" vertical="top"/>
    </xf>
    <xf numFmtId="180" fontId="45" fillId="28" borderId="35" xfId="70" applyNumberFormat="1" applyFont="1" applyFill="1" applyBorder="1" applyAlignment="1" applyProtection="1">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43" fontId="1" fillId="0" borderId="35" xfId="622" applyNumberFormat="1" applyFont="1" applyFill="1" applyBorder="1" applyAlignment="1">
      <alignment vertical="center"/>
    </xf>
    <xf numFmtId="0" fontId="243" fillId="0" borderId="0" xfId="5151" applyNumberFormat="1" applyFont="1" applyFill="1" applyBorder="1" applyAlignment="1">
      <alignment vertical="center"/>
    </xf>
    <xf numFmtId="175" fontId="242" fillId="0" borderId="0" xfId="5151" applyNumberFormat="1" applyFont="1" applyFill="1" applyBorder="1" applyAlignment="1">
      <alignment vertical="center"/>
    </xf>
    <xf numFmtId="17" fontId="5" fillId="0" borderId="35" xfId="0" applyNumberFormat="1" applyFont="1" applyFill="1" applyBorder="1"/>
    <xf numFmtId="0" fontId="5" fillId="0" borderId="35" xfId="0" applyFont="1" applyFill="1" applyBorder="1" applyProtection="1">
      <protection locked="0"/>
    </xf>
    <xf numFmtId="38" fontId="4" fillId="70" borderId="35" xfId="5151" applyNumberFormat="1" applyFont="1" applyFill="1" applyBorder="1" applyAlignment="1">
      <alignment vertical="center" wrapText="1"/>
    </xf>
    <xf numFmtId="40" fontId="4" fillId="70" borderId="35" xfId="5151" applyNumberFormat="1" applyFont="1" applyFill="1" applyBorder="1" applyAlignment="1">
      <alignment vertical="center" wrapText="1"/>
    </xf>
    <xf numFmtId="0" fontId="209" fillId="0" borderId="35" xfId="0" applyFont="1" applyBorder="1"/>
    <xf numFmtId="175" fontId="243" fillId="0" borderId="0" xfId="5151" applyNumberFormat="1" applyFont="1" applyFill="1" applyBorder="1" applyAlignment="1">
      <alignment vertical="center"/>
    </xf>
    <xf numFmtId="43" fontId="5" fillId="28" borderId="35" xfId="71" applyFont="1" applyFill="1" applyBorder="1" applyProtection="1">
      <protection locked="0"/>
    </xf>
    <xf numFmtId="43" fontId="5" fillId="0" borderId="35" xfId="71" applyFont="1" applyFill="1" applyBorder="1" applyProtection="1">
      <protection locked="0"/>
    </xf>
    <xf numFmtId="2" fontId="209" fillId="0" borderId="35" xfId="0" applyNumberFormat="1" applyFont="1" applyBorder="1"/>
    <xf numFmtId="43" fontId="209" fillId="0" borderId="35" xfId="0" applyNumberFormat="1" applyFont="1" applyBorder="1"/>
    <xf numFmtId="0" fontId="0" fillId="0" borderId="0" xfId="0" applyBorder="1"/>
    <xf numFmtId="9" fontId="72" fillId="26" borderId="35" xfId="5151" applyNumberFormat="1" applyFont="1" applyFill="1" applyBorder="1" applyAlignment="1">
      <alignment vertical="center" wrapText="1"/>
    </xf>
    <xf numFmtId="0" fontId="5" fillId="0" borderId="35" xfId="5151" applyNumberFormat="1" applyFont="1" applyFill="1" applyBorder="1" applyAlignment="1">
      <alignment vertical="top"/>
    </xf>
    <xf numFmtId="3" fontId="5" fillId="28" borderId="35" xfId="0" applyNumberFormat="1" applyFont="1" applyFill="1" applyBorder="1" applyProtection="1">
      <protection locked="0"/>
    </xf>
    <xf numFmtId="181" fontId="1" fillId="0" borderId="35" xfId="622" applyNumberFormat="1" applyFont="1" applyFill="1" applyBorder="1" applyAlignment="1">
      <alignment vertical="center"/>
    </xf>
    <xf numFmtId="4" fontId="5" fillId="28" borderId="35" xfId="0" applyNumberFormat="1" applyFont="1" applyFill="1" applyBorder="1" applyProtection="1">
      <protection locked="0"/>
    </xf>
    <xf numFmtId="3" fontId="58" fillId="0" borderId="0" xfId="0" applyNumberFormat="1" applyFont="1" applyFill="1" applyBorder="1" applyAlignment="1" applyProtection="1">
      <alignment horizontal="center" vertical="center"/>
      <protection locked="0"/>
    </xf>
    <xf numFmtId="3" fontId="58" fillId="28" borderId="35" xfId="0" applyNumberFormat="1" applyFont="1" applyFill="1" applyBorder="1" applyAlignment="1" applyProtection="1">
      <alignment horizontal="center" vertic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0" fontId="217" fillId="0" borderId="0" xfId="0" applyFont="1"/>
    <xf numFmtId="0" fontId="245" fillId="26" borderId="0" xfId="0" applyFont="1" applyFill="1"/>
    <xf numFmtId="0" fontId="244" fillId="26" borderId="0" xfId="0" applyFont="1" applyFill="1" applyAlignment="1">
      <alignment horizontal="right"/>
    </xf>
    <xf numFmtId="181" fontId="0" fillId="0" borderId="0" xfId="0" applyNumberFormat="1"/>
    <xf numFmtId="181" fontId="217" fillId="0" borderId="0" xfId="0" applyNumberFormat="1" applyFont="1"/>
    <xf numFmtId="181" fontId="0" fillId="0" borderId="0" xfId="71" applyNumberFormat="1" applyFont="1"/>
    <xf numFmtId="181" fontId="217" fillId="0" borderId="0" xfId="71" applyNumberFormat="1" applyFont="1"/>
    <xf numFmtId="0" fontId="0" fillId="0" borderId="68" xfId="0" applyBorder="1"/>
    <xf numFmtId="181" fontId="0" fillId="0" borderId="68" xfId="71" applyNumberFormat="1" applyFont="1" applyBorder="1"/>
    <xf numFmtId="181" fontId="0" fillId="0" borderId="68" xfId="0" applyNumberFormat="1" applyBorder="1"/>
    <xf numFmtId="181" fontId="217" fillId="0" borderId="68" xfId="71" applyNumberFormat="1" applyFont="1" applyBorder="1"/>
    <xf numFmtId="0" fontId="244" fillId="26" borderId="0" xfId="0" applyFont="1" applyFill="1"/>
    <xf numFmtId="0" fontId="244" fillId="26" borderId="0" xfId="0" applyFont="1" applyFill="1" applyAlignment="1">
      <alignment horizontal="right" wrapText="1"/>
    </xf>
    <xf numFmtId="43" fontId="0" fillId="0" borderId="0" xfId="0" applyNumberFormat="1"/>
    <xf numFmtId="3" fontId="0" fillId="2" borderId="0" xfId="0" applyNumberFormat="1" applyFont="1" applyFill="1" applyAlignment="1">
      <alignment horizontal="center"/>
    </xf>
    <xf numFmtId="9" fontId="0" fillId="2" borderId="0" xfId="72" applyFont="1" applyFill="1" applyAlignment="1">
      <alignment horizontal="center"/>
    </xf>
    <xf numFmtId="0" fontId="72" fillId="26" borderId="0" xfId="0" applyFont="1" applyFill="1" applyAlignment="1">
      <alignment horizontal="left"/>
    </xf>
    <xf numFmtId="0" fontId="72" fillId="26" borderId="0" xfId="0" applyFont="1" applyFill="1" applyAlignment="1">
      <alignment horizontal="center"/>
    </xf>
    <xf numFmtId="37" fontId="48" fillId="28" borderId="34" xfId="71" applyNumberFormat="1" applyFont="1" applyFill="1" applyBorder="1" applyAlignment="1" applyProtection="1">
      <alignment horizontal="center"/>
      <protection locked="0"/>
    </xf>
    <xf numFmtId="37" fontId="45" fillId="0" borderId="144" xfId="71" applyNumberFormat="1" applyFont="1" applyBorder="1" applyAlignment="1" applyProtection="1">
      <alignment horizontal="center" wrapText="1"/>
      <protection hidden="1"/>
    </xf>
    <xf numFmtId="37" fontId="41" fillId="28" borderId="34" xfId="71" applyNumberFormat="1" applyFont="1" applyFill="1" applyBorder="1" applyAlignment="1" applyProtection="1">
      <alignment horizontal="center"/>
      <protection locked="0"/>
    </xf>
    <xf numFmtId="37" fontId="41" fillId="28" borderId="110" xfId="71" applyNumberFormat="1" applyFont="1" applyFill="1" applyBorder="1" applyAlignment="1" applyProtection="1">
      <alignment horizontal="center"/>
      <protection locked="0"/>
    </xf>
    <xf numFmtId="37" fontId="48" fillId="2" borderId="0" xfId="71" applyNumberFormat="1" applyFont="1" applyFill="1" applyAlignment="1">
      <alignment horizontal="center"/>
    </xf>
    <xf numFmtId="37" fontId="48" fillId="2" borderId="110" xfId="71" applyNumberFormat="1" applyFont="1" applyFill="1" applyBorder="1" applyAlignment="1">
      <alignment horizontal="center"/>
    </xf>
    <xf numFmtId="179" fontId="5" fillId="0" borderId="35" xfId="71" applyNumberFormat="1" applyFont="1" applyFill="1" applyBorder="1"/>
    <xf numFmtId="3" fontId="58" fillId="2" borderId="0" xfId="0" applyNumberFormat="1" applyFont="1" applyFill="1" applyBorder="1" applyAlignment="1" applyProtection="1">
      <alignment horizontal="center" vertical="center" wrapText="1"/>
      <protection locked="0"/>
    </xf>
    <xf numFmtId="3" fontId="45" fillId="2" borderId="0" xfId="0" applyNumberFormat="1" applyFont="1" applyFill="1" applyAlignment="1" applyProtection="1">
      <alignment horizontal="center" vertical="center"/>
      <protection locked="0"/>
    </xf>
    <xf numFmtId="10" fontId="41" fillId="28" borderId="0" xfId="0" applyNumberFormat="1" applyFont="1" applyFill="1" applyBorder="1" applyAlignment="1">
      <alignment horizontal="center" vertical="center"/>
    </xf>
    <xf numFmtId="3" fontId="45" fillId="28" borderId="36" xfId="0" applyNumberFormat="1" applyFont="1" applyFill="1" applyBorder="1" applyAlignment="1" applyProtection="1">
      <alignment horizontal="center" vertical="center"/>
      <protection locked="0"/>
    </xf>
    <xf numFmtId="3" fontId="45" fillId="2" borderId="120" xfId="0" applyNumberFormat="1" applyFont="1" applyFill="1" applyBorder="1" applyAlignment="1" applyProtection="1">
      <alignment vertical="center"/>
      <protection locked="0"/>
    </xf>
    <xf numFmtId="3" fontId="45" fillId="2" borderId="142" xfId="0" applyNumberFormat="1" applyFont="1" applyFill="1" applyBorder="1" applyAlignment="1" applyProtection="1">
      <alignment vertical="center"/>
      <protection locked="0"/>
    </xf>
    <xf numFmtId="10" fontId="41" fillId="28" borderId="0" xfId="72" applyNumberFormat="1" applyFont="1" applyFill="1" applyAlignment="1" applyProtection="1">
      <alignment horizontal="center" vertical="center"/>
      <protection locked="0"/>
    </xf>
    <xf numFmtId="10" fontId="45" fillId="28" borderId="0" xfId="72" applyNumberFormat="1" applyFont="1" applyFill="1" applyBorder="1" applyAlignment="1">
      <alignment horizontal="center" vertical="center"/>
    </xf>
    <xf numFmtId="9" fontId="210" fillId="2" borderId="0" xfId="0" applyNumberFormat="1" applyFont="1" applyFill="1" applyBorder="1" applyAlignment="1" applyProtection="1">
      <alignment horizontal="center" vertical="center"/>
    </xf>
    <xf numFmtId="9" fontId="34" fillId="2" borderId="0" xfId="0" applyNumberFormat="1" applyFont="1" applyFill="1" applyBorder="1" applyAlignment="1" applyProtection="1">
      <alignment horizontal="center" vertical="center"/>
      <protection locked="0"/>
    </xf>
    <xf numFmtId="9" fontId="41" fillId="28" borderId="0" xfId="72" applyNumberFormat="1" applyFont="1" applyFill="1" applyBorder="1" applyAlignment="1" applyProtection="1">
      <alignment horizontal="center" vertical="center"/>
      <protection locked="0"/>
    </xf>
    <xf numFmtId="9" fontId="41" fillId="2" borderId="0" xfId="72" applyNumberFormat="1" applyFont="1" applyFill="1" applyBorder="1" applyAlignment="1" applyProtection="1">
      <alignment horizontal="center" vertical="center"/>
      <protection locked="0"/>
    </xf>
    <xf numFmtId="9" fontId="34" fillId="2" borderId="0" xfId="72"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9" fillId="2" borderId="0" xfId="0"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protection locked="0"/>
    </xf>
    <xf numFmtId="9" fontId="58" fillId="28" borderId="0" xfId="0" applyNumberFormat="1" applyFont="1" applyFill="1" applyBorder="1" applyAlignment="1" applyProtection="1">
      <alignment horizontal="center" vertical="center"/>
      <protection locked="0"/>
    </xf>
    <xf numFmtId="9" fontId="34" fillId="28" borderId="0" xfId="0" applyNumberFormat="1" applyFont="1" applyFill="1" applyBorder="1" applyAlignment="1" applyProtection="1">
      <alignment horizontal="center" vertical="center"/>
      <protection locked="0"/>
    </xf>
    <xf numFmtId="10" fontId="41" fillId="28" borderId="12" xfId="72" applyNumberFormat="1" applyFont="1" applyFill="1" applyBorder="1" applyAlignment="1" applyProtection="1">
      <alignment horizontal="center" vertical="center"/>
      <protection locked="0"/>
    </xf>
    <xf numFmtId="10" fontId="34" fillId="2" borderId="12" xfId="0" applyNumberFormat="1" applyFont="1" applyFill="1" applyBorder="1" applyAlignment="1" applyProtection="1">
      <alignment horizontal="center" vertical="center"/>
      <protection locked="0"/>
    </xf>
    <xf numFmtId="10" fontId="42" fillId="2" borderId="12" xfId="0" applyNumberFormat="1" applyFont="1" applyFill="1" applyBorder="1" applyAlignment="1" applyProtection="1">
      <alignment horizontal="center" vertical="center"/>
      <protection locked="0"/>
    </xf>
    <xf numFmtId="10" fontId="41" fillId="2" borderId="12" xfId="0" applyNumberFormat="1" applyFont="1" applyFill="1" applyBorder="1" applyAlignment="1" applyProtection="1">
      <alignment horizontal="center" vertical="center"/>
      <protection locked="0"/>
    </xf>
    <xf numFmtId="10" fontId="49" fillId="2" borderId="12" xfId="0" applyNumberFormat="1" applyFont="1" applyFill="1" applyBorder="1" applyAlignment="1" applyProtection="1">
      <alignment horizontal="center" vertical="center"/>
      <protection locked="0"/>
    </xf>
    <xf numFmtId="10" fontId="34" fillId="2" borderId="12" xfId="72" applyNumberFormat="1" applyFont="1" applyFill="1" applyBorder="1" applyAlignment="1" applyProtection="1">
      <alignment horizontal="center" vertical="center"/>
      <protection locked="0"/>
    </xf>
    <xf numFmtId="10" fontId="41" fillId="2" borderId="12" xfId="72" applyNumberFormat="1" applyFont="1" applyFill="1" applyBorder="1" applyAlignment="1" applyProtection="1">
      <alignment horizontal="center" vertical="center"/>
      <protection locked="0"/>
    </xf>
    <xf numFmtId="1" fontId="41" fillId="101" borderId="0" xfId="0" applyNumberFormat="1" applyFont="1" applyFill="1" applyAlignment="1" applyProtection="1">
      <alignment horizontal="center"/>
      <protection locked="0"/>
    </xf>
    <xf numFmtId="10" fontId="210" fillId="101" borderId="0" xfId="0" applyNumberFormat="1" applyFont="1" applyFill="1" applyBorder="1" applyAlignment="1" applyProtection="1">
      <alignment horizontal="center" vertical="center"/>
    </xf>
    <xf numFmtId="9" fontId="210" fillId="2" borderId="0" xfId="0" applyNumberFormat="1" applyFont="1" applyFill="1" applyBorder="1" applyAlignment="1" applyProtection="1">
      <alignment horizontal="center" vertical="center" wrapText="1"/>
      <protection locked="0"/>
    </xf>
    <xf numFmtId="9" fontId="34" fillId="2" borderId="0" xfId="0" applyNumberFormat="1" applyFont="1" applyFill="1" applyBorder="1" applyAlignment="1" applyProtection="1">
      <alignment vertical="center"/>
      <protection locked="0"/>
    </xf>
    <xf numFmtId="9" fontId="211" fillId="2" borderId="0" xfId="0" applyNumberFormat="1" applyFont="1" applyFill="1" applyBorder="1" applyAlignment="1" applyProtection="1">
      <alignment horizontal="center" vertical="center"/>
      <protection locked="0"/>
    </xf>
    <xf numFmtId="3" fontId="246" fillId="28" borderId="35" xfId="0" applyNumberFormat="1" applyFont="1" applyFill="1" applyBorder="1" applyAlignment="1" applyProtection="1">
      <alignment horizontal="center" vertical="center"/>
      <protection locked="0"/>
    </xf>
    <xf numFmtId="9" fontId="45" fillId="2" borderId="0" xfId="72"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wrapText="1"/>
      <protection locked="0"/>
    </xf>
    <xf numFmtId="3" fontId="45" fillId="28" borderId="120" xfId="0" applyNumberFormat="1" applyFont="1" applyFill="1" applyBorder="1" applyAlignment="1" applyProtection="1">
      <alignment horizontal="center" vertical="center"/>
      <protection locked="0"/>
    </xf>
    <xf numFmtId="3" fontId="45" fillId="28" borderId="146" xfId="0" applyNumberFormat="1" applyFont="1" applyFill="1" applyBorder="1" applyAlignment="1" applyProtection="1">
      <alignment horizontal="center" vertical="center"/>
      <protection locked="0"/>
    </xf>
    <xf numFmtId="3" fontId="45" fillId="102" borderId="145" xfId="0" applyNumberFormat="1" applyFont="1" applyFill="1" applyBorder="1" applyAlignment="1" applyProtection="1">
      <alignment horizontal="center" vertical="center"/>
      <protection locked="0"/>
    </xf>
    <xf numFmtId="3" fontId="41" fillId="102" borderId="145" xfId="0"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43" fontId="5" fillId="0" borderId="35" xfId="71" applyFont="1" applyFill="1" applyBorder="1"/>
    <xf numFmtId="4" fontId="5" fillId="0" borderId="35" xfId="0" applyNumberFormat="1" applyFont="1" applyFill="1" applyBorder="1"/>
    <xf numFmtId="2" fontId="5" fillId="0" borderId="35" xfId="0" applyNumberFormat="1" applyFont="1" applyBorder="1"/>
    <xf numFmtId="0" fontId="58" fillId="2" borderId="3" xfId="0" applyFont="1" applyFill="1" applyBorder="1" applyAlignment="1" applyProtection="1">
      <alignment horizontal="left" vertical="center" wrapText="1"/>
      <protection locked="0"/>
    </xf>
    <xf numFmtId="10" fontId="58" fillId="28" borderId="8" xfId="0" applyNumberFormat="1" applyFont="1" applyFill="1" applyBorder="1" applyAlignment="1">
      <alignment horizontal="center"/>
    </xf>
    <xf numFmtId="9" fontId="72" fillId="26" borderId="35" xfId="5151" applyNumberFormat="1" applyFont="1" applyFill="1" applyBorder="1" applyAlignment="1">
      <alignment horizontal="center" vertical="center" wrapText="1"/>
    </xf>
    <xf numFmtId="179" fontId="5" fillId="28" borderId="35" xfId="0" applyNumberFormat="1" applyFont="1" applyFill="1" applyBorder="1" applyProtection="1">
      <protection locked="0"/>
    </xf>
    <xf numFmtId="10" fontId="41" fillId="0" borderId="7" xfId="0" applyNumberFormat="1" applyFont="1" applyFill="1" applyBorder="1" applyAlignment="1" applyProtection="1">
      <alignment horizontal="center"/>
      <protection locked="0"/>
    </xf>
    <xf numFmtId="43" fontId="0" fillId="92" borderId="0" xfId="0" applyNumberFormat="1" applyFill="1"/>
    <xf numFmtId="181" fontId="0" fillId="92" borderId="68" xfId="71" applyNumberFormat="1" applyFont="1" applyFill="1" applyBorder="1"/>
    <xf numFmtId="181" fontId="73" fillId="0" borderId="0" xfId="71" applyNumberFormat="1" applyFont="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9" fontId="72" fillId="26" borderId="53"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0" fontId="219" fillId="0" borderId="0" xfId="0" applyFont="1" applyFill="1" applyBorder="1" applyAlignment="1">
      <alignment wrapText="1"/>
    </xf>
    <xf numFmtId="0" fontId="0" fillId="0" borderId="0" xfId="0" applyAlignment="1">
      <alignment wrapText="1"/>
    </xf>
    <xf numFmtId="175" fontId="242" fillId="28" borderId="120" xfId="5151" applyNumberFormat="1" applyFont="1" applyFill="1" applyBorder="1" applyAlignment="1">
      <alignment vertical="center"/>
    </xf>
    <xf numFmtId="175" fontId="242" fillId="28" borderId="146" xfId="5151" applyNumberFormat="1" applyFont="1" applyFill="1" applyBorder="1" applyAlignment="1">
      <alignment vertical="center"/>
    </xf>
    <xf numFmtId="9" fontId="72" fillId="26" borderId="147" xfId="5151" applyNumberFormat="1" applyFont="1" applyFill="1" applyBorder="1" applyAlignment="1">
      <alignment horizontal="center" vertical="center" wrapText="1"/>
    </xf>
    <xf numFmtId="9" fontId="72" fillId="26" borderId="0" xfId="5151" applyNumberFormat="1" applyFont="1" applyFill="1" applyBorder="1" applyAlignment="1">
      <alignment horizontal="center" vertical="center" wrapText="1"/>
    </xf>
    <xf numFmtId="0" fontId="0" fillId="0" borderId="0" xfId="0" applyAlignment="1"/>
    <xf numFmtId="9" fontId="72" fillId="26" borderId="120" xfId="5151" applyNumberFormat="1" applyFont="1" applyFill="1" applyBorder="1" applyAlignment="1">
      <alignment vertical="center" wrapText="1"/>
    </xf>
    <xf numFmtId="9" fontId="72" fillId="26" borderId="146" xfId="5151" applyNumberFormat="1" applyFont="1" applyFill="1" applyBorder="1" applyAlignment="1">
      <alignmen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2526683" cy="2363319"/>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46</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36628" y="134471"/>
          <a:ext cx="41867155" cy="2022382"/>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31</xdr:col>
      <xdr:colOff>433917</xdr:colOff>
      <xdr:row>8</xdr:row>
      <xdr:rowOff>149412</xdr:rowOff>
    </xdr:from>
    <xdr:to>
      <xdr:col>46</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8180982"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22072953" cy="1962856"/>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xmlns=""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22595769" cy="2343268"/>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xmlns=""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28575</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8158759" cy="2149662"/>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xmlns=""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543751" y="281441"/>
          <a:ext cx="17493780" cy="1570641"/>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58799" y="216648"/>
          <a:ext cx="21697553" cy="2242417"/>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ersonal/dheeney_indeco_com/Documents/Projects/Completed%20projects/B6101%20Veridian%20LRAMVA/Veridian%20calculator%20v5.02%202016-09-29/Veridian%202013-2016%20LRAMVA%20calculator-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Rates-weighted averag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lights"/>
      <sheetName val="References"/>
    </sheetNames>
    <sheetDataSet>
      <sheetData sheetId="0"/>
      <sheetData sheetId="1"/>
      <sheetData sheetId="2"/>
      <sheetData sheetId="3"/>
      <sheetData sheetId="4">
        <row r="40">
          <cell r="A40">
            <v>1</v>
          </cell>
          <cell r="B40" t="str">
            <v>Residential</v>
          </cell>
          <cell r="C40" t="str">
            <v>kWh</v>
          </cell>
          <cell r="F40">
            <v>1.5900000000000001E-2</v>
          </cell>
          <cell r="G40">
            <v>1.61E-2</v>
          </cell>
          <cell r="H40">
            <v>1.6299999999999999E-2</v>
          </cell>
          <cell r="I40">
            <v>1.38E-2</v>
          </cell>
        </row>
        <row r="41">
          <cell r="A41">
            <v>2</v>
          </cell>
          <cell r="B41" t="str">
            <v>GS &lt; 50 kW</v>
          </cell>
          <cell r="C41" t="str">
            <v>kWh</v>
          </cell>
          <cell r="F41">
            <v>1.6899999999999998E-2</v>
          </cell>
          <cell r="G41">
            <v>1.6400000000000001E-2</v>
          </cell>
          <cell r="H41">
            <v>1.6299999999999999E-2</v>
          </cell>
          <cell r="I41">
            <v>1.66E-2</v>
          </cell>
        </row>
        <row r="42">
          <cell r="A42">
            <v>3</v>
          </cell>
          <cell r="B42" t="str">
            <v>GS 50 to 2,999 kW</v>
          </cell>
          <cell r="C42" t="str">
            <v>kW</v>
          </cell>
          <cell r="F42">
            <v>3.0556000000000001</v>
          </cell>
          <cell r="G42">
            <v>3.1402999999999999</v>
          </cell>
          <cell r="H42">
            <v>3.2071000000000001</v>
          </cell>
          <cell r="I42">
            <v>3.2595999999999998</v>
          </cell>
        </row>
        <row r="43">
          <cell r="A43">
            <v>4</v>
          </cell>
          <cell r="B43" t="str">
            <v>GS 50 to 2,999 kW with owned transformer</v>
          </cell>
          <cell r="C43" t="str">
            <v>kW</v>
          </cell>
          <cell r="F43">
            <v>2.4556</v>
          </cell>
          <cell r="G43">
            <v>2.5402999999999998</v>
          </cell>
          <cell r="H43">
            <v>2.6071</v>
          </cell>
          <cell r="I43">
            <v>2.6596000000000002</v>
          </cell>
        </row>
        <row r="44">
          <cell r="A44">
            <v>5</v>
          </cell>
          <cell r="B44" t="str">
            <v>GS 3,000 to 4,999 kW</v>
          </cell>
          <cell r="C44" t="str">
            <v>kW</v>
          </cell>
          <cell r="F44">
            <v>1.4013</v>
          </cell>
          <cell r="G44">
            <v>1.8111999999999999</v>
          </cell>
          <cell r="H44">
            <v>2.032</v>
          </cell>
          <cell r="I44">
            <v>2.0651999999999999</v>
          </cell>
        </row>
        <row r="45">
          <cell r="A45">
            <v>6</v>
          </cell>
          <cell r="B45" t="str">
            <v>GS 3,000 to 4,999 kW with owned transformer</v>
          </cell>
          <cell r="C45" t="str">
            <v>kW</v>
          </cell>
          <cell r="F45">
            <v>0.80130000000000001</v>
          </cell>
          <cell r="G45">
            <v>1.2112000000000001</v>
          </cell>
          <cell r="H45">
            <v>1.4319999999999999</v>
          </cell>
          <cell r="I45">
            <v>1.4652000000000001</v>
          </cell>
        </row>
        <row r="46">
          <cell r="A46">
            <v>7</v>
          </cell>
          <cell r="B46" t="str">
            <v>Large Use</v>
          </cell>
          <cell r="C46" t="str">
            <v>kW</v>
          </cell>
          <cell r="F46">
            <v>1.6715</v>
          </cell>
          <cell r="G46">
            <v>2.4498000000000002</v>
          </cell>
          <cell r="H46">
            <v>2.8616000000000001</v>
          </cell>
          <cell r="I46">
            <v>2.9083999999999999</v>
          </cell>
        </row>
        <row r="47">
          <cell r="A47">
            <v>8</v>
          </cell>
          <cell r="B47" t="str">
            <v>Large Use with owned transformer</v>
          </cell>
          <cell r="C47" t="str">
            <v>kW</v>
          </cell>
          <cell r="F47">
            <v>1.0714999999999999</v>
          </cell>
          <cell r="G47">
            <v>1.8498000000000001</v>
          </cell>
          <cell r="H47">
            <v>2.2616000000000001</v>
          </cell>
          <cell r="I47">
            <v>2.3083999999999998</v>
          </cell>
        </row>
        <row r="48">
          <cell r="A48">
            <v>9</v>
          </cell>
          <cell r="B48" t="str">
            <v>Unmetered Scattered Load</v>
          </cell>
          <cell r="C48" t="str">
            <v>kWh</v>
          </cell>
          <cell r="F48">
            <v>1.84E-2</v>
          </cell>
          <cell r="G48">
            <v>1.6899999999999998E-2</v>
          </cell>
          <cell r="H48">
            <v>1.6199999999999999E-2</v>
          </cell>
          <cell r="I48">
            <v>1.6500000000000001E-2</v>
          </cell>
        </row>
        <row r="49">
          <cell r="A49">
            <v>10</v>
          </cell>
          <cell r="B49" t="str">
            <v>Sentinel Lighting</v>
          </cell>
          <cell r="C49" t="str">
            <v>kW</v>
          </cell>
          <cell r="F49">
            <v>10.862</v>
          </cell>
          <cell r="G49">
            <v>12.3611</v>
          </cell>
          <cell r="H49">
            <v>13.2112</v>
          </cell>
          <cell r="I49">
            <v>13.427199999999999</v>
          </cell>
        </row>
        <row r="50">
          <cell r="A50">
            <v>11</v>
          </cell>
          <cell r="B50" t="str">
            <v>Street Lighting</v>
          </cell>
          <cell r="C50" t="str">
            <v>kW</v>
          </cell>
          <cell r="F50">
            <v>3.6017999999999999</v>
          </cell>
          <cell r="G50">
            <v>3.5910000000000002</v>
          </cell>
          <cell r="H50">
            <v>3.6124999999999998</v>
          </cell>
          <cell r="I50">
            <v>3.6715</v>
          </cell>
        </row>
        <row r="51">
          <cell r="A51">
            <v>12</v>
          </cell>
          <cell r="B51" t="str">
            <v>MicroFIT Generator</v>
          </cell>
          <cell r="C51" t="str">
            <v>NA</v>
          </cell>
          <cell r="F51">
            <v>0</v>
          </cell>
          <cell r="G51">
            <v>0</v>
          </cell>
          <cell r="H51">
            <v>0</v>
          </cell>
          <cell r="I5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71" t="s">
        <v>153</v>
      </c>
      <c r="C3" s="871"/>
    </row>
    <row r="4" spans="1:3" ht="11.25" customHeight="1"/>
    <row r="5" spans="1:3" s="30" customFormat="1" ht="25.5" customHeight="1">
      <c r="B5" s="62" t="s">
        <v>394</v>
      </c>
      <c r="C5" s="62" t="s">
        <v>152</v>
      </c>
    </row>
    <row r="6" spans="1:3" s="178" customFormat="1" ht="48" customHeight="1">
      <c r="A6" s="243"/>
      <c r="B6" s="609" t="s">
        <v>149</v>
      </c>
      <c r="C6" s="662" t="s">
        <v>577</v>
      </c>
    </row>
    <row r="7" spans="1:3" s="178" customFormat="1" ht="21" customHeight="1">
      <c r="A7" s="243"/>
      <c r="B7" s="603" t="s">
        <v>526</v>
      </c>
      <c r="C7" s="663" t="s">
        <v>590</v>
      </c>
    </row>
    <row r="8" spans="1:3" s="178" customFormat="1" ht="32.25" customHeight="1">
      <c r="B8" s="603" t="s">
        <v>342</v>
      </c>
      <c r="C8" s="664" t="s">
        <v>578</v>
      </c>
    </row>
    <row r="9" spans="1:3" s="178" customFormat="1" ht="27.75" customHeight="1">
      <c r="B9" s="603" t="s">
        <v>148</v>
      </c>
      <c r="C9" s="664" t="s">
        <v>579</v>
      </c>
    </row>
    <row r="10" spans="1:3" s="178" customFormat="1" ht="33" customHeight="1">
      <c r="B10" s="603" t="s">
        <v>575</v>
      </c>
      <c r="C10" s="663" t="s">
        <v>583</v>
      </c>
    </row>
    <row r="11" spans="1:3" s="178" customFormat="1" ht="26.25" customHeight="1">
      <c r="B11" s="618" t="s">
        <v>343</v>
      </c>
      <c r="C11" s="666" t="s">
        <v>580</v>
      </c>
    </row>
    <row r="12" spans="1:3" s="178" customFormat="1" ht="39.75" customHeight="1">
      <c r="B12" s="603" t="s">
        <v>344</v>
      </c>
      <c r="C12" s="664" t="s">
        <v>581</v>
      </c>
    </row>
    <row r="13" spans="1:3" s="178" customFormat="1" ht="18" customHeight="1">
      <c r="B13" s="603" t="s">
        <v>345</v>
      </c>
      <c r="C13" s="664" t="s">
        <v>582</v>
      </c>
    </row>
    <row r="14" spans="1:3" s="178" customFormat="1" ht="13.5" customHeight="1">
      <c r="B14" s="603"/>
      <c r="C14" s="665"/>
    </row>
    <row r="15" spans="1:3" s="178" customFormat="1" ht="18" customHeight="1">
      <c r="B15" s="603" t="s">
        <v>653</v>
      </c>
      <c r="C15" s="663" t="s">
        <v>651</v>
      </c>
    </row>
    <row r="16" spans="1:3" s="178" customFormat="1" ht="8.25" customHeight="1">
      <c r="B16" s="603"/>
      <c r="C16" s="665"/>
    </row>
    <row r="17" spans="2:3" s="178" customFormat="1" ht="33" customHeight="1">
      <c r="B17" s="667" t="s">
        <v>576</v>
      </c>
      <c r="C17" s="668" t="s">
        <v>652</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5"/>
  <sheetViews>
    <sheetView topLeftCell="W503" zoomScale="85" zoomScaleNormal="85" zoomScaleSheetLayoutView="80" zoomScalePageLayoutView="85" workbookViewId="0">
      <selection activeCell="AI530" sqref="AI530"/>
    </sheetView>
  </sheetViews>
  <sheetFormatPr defaultColWidth="9.140625" defaultRowHeight="14.25" outlineLevelRow="1" outlineLevelCol="1"/>
  <cols>
    <col min="1" max="1" width="4.7109375" style="509" customWidth="1"/>
    <col min="2" max="2" width="43.7109375" style="256" customWidth="1"/>
    <col min="3" max="3" width="14" style="256" customWidth="1"/>
    <col min="4" max="4" width="18.140625" style="255" customWidth="1"/>
    <col min="5" max="5" width="13.28515625" style="255" customWidth="1" outlineLevel="1"/>
    <col min="6" max="6" width="12.7109375" style="255" customWidth="1" outlineLevel="1"/>
    <col min="7" max="7" width="14.140625" style="255" customWidth="1" outlineLevel="1"/>
    <col min="8" max="8" width="12.7109375" style="255" customWidth="1" outlineLevel="1"/>
    <col min="9" max="9" width="11.42578125" style="255" customWidth="1" outlineLevel="1"/>
    <col min="10" max="10" width="12.7109375" style="255" customWidth="1" outlineLevel="1"/>
    <col min="11" max="11" width="11.42578125" style="255" customWidth="1" outlineLevel="1"/>
    <col min="12" max="12" width="10.42578125" style="255" customWidth="1" outlineLevel="1"/>
    <col min="13" max="13" width="10.7109375" style="255" customWidth="1" outlineLevel="1"/>
    <col min="14" max="14" width="12.42578125" style="255" customWidth="1" outlineLevel="1"/>
    <col min="15" max="15" width="17.42578125" style="255" customWidth="1"/>
    <col min="16" max="24" width="9.42578125" style="255" customWidth="1" outlineLevel="1"/>
    <col min="25" max="25" width="14.140625" style="257" customWidth="1"/>
    <col min="26" max="26" width="14.42578125" style="257" customWidth="1"/>
    <col min="27" max="27" width="16.85546875" style="257" customWidth="1"/>
    <col min="28" max="28" width="17.42578125" style="257" customWidth="1"/>
    <col min="29" max="35" width="14.42578125" style="257" customWidth="1"/>
    <col min="36" max="38" width="15" style="257" customWidth="1"/>
    <col min="39" max="39" width="14.28515625" style="258" customWidth="1"/>
    <col min="40" max="40" width="14.42578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934" t="s">
        <v>150</v>
      </c>
      <c r="C3" s="259" t="s">
        <v>154</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934"/>
      <c r="C4" s="263" t="s">
        <v>151</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6"/>
      <c r="C5" s="916" t="s">
        <v>525</v>
      </c>
      <c r="D5" s="917"/>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934" t="s">
        <v>479</v>
      </c>
      <c r="C7" s="933" t="s">
        <v>612</v>
      </c>
      <c r="D7" s="933"/>
      <c r="E7" s="933"/>
      <c r="F7" s="933"/>
      <c r="G7" s="933"/>
      <c r="H7" s="933"/>
      <c r="I7" s="933"/>
      <c r="J7" s="933"/>
      <c r="K7" s="933"/>
      <c r="L7" s="933"/>
      <c r="M7" s="933"/>
      <c r="N7" s="933"/>
      <c r="O7" s="933"/>
      <c r="P7" s="933"/>
      <c r="Q7" s="933"/>
      <c r="R7" s="933"/>
      <c r="S7" s="933"/>
      <c r="T7" s="933"/>
      <c r="U7" s="933"/>
      <c r="V7" s="933"/>
      <c r="W7" s="933"/>
      <c r="X7" s="933"/>
      <c r="Y7" s="597"/>
      <c r="Z7" s="597"/>
      <c r="AA7" s="597"/>
      <c r="AB7" s="597"/>
      <c r="AC7" s="597"/>
      <c r="AD7" s="597"/>
      <c r="AE7" s="272"/>
      <c r="AF7" s="272"/>
      <c r="AG7" s="272"/>
      <c r="AH7" s="272"/>
      <c r="AI7" s="272"/>
      <c r="AJ7" s="272"/>
      <c r="AK7" s="272"/>
      <c r="AL7" s="272"/>
    </row>
    <row r="8" spans="1:39" s="273" customFormat="1" ht="58.5" customHeight="1">
      <c r="A8" s="509"/>
      <c r="B8" s="934"/>
      <c r="C8" s="933" t="s">
        <v>547</v>
      </c>
      <c r="D8" s="933"/>
      <c r="E8" s="933"/>
      <c r="F8" s="933"/>
      <c r="G8" s="933"/>
      <c r="H8" s="933"/>
      <c r="I8" s="933"/>
      <c r="J8" s="933"/>
      <c r="K8" s="933"/>
      <c r="L8" s="933"/>
      <c r="M8" s="933"/>
      <c r="N8" s="933"/>
      <c r="O8" s="933"/>
      <c r="P8" s="933"/>
      <c r="Q8" s="933"/>
      <c r="R8" s="933"/>
      <c r="S8" s="933"/>
      <c r="T8" s="933"/>
      <c r="U8" s="933"/>
      <c r="V8" s="933"/>
      <c r="W8" s="933"/>
      <c r="X8" s="933"/>
      <c r="Y8" s="597"/>
      <c r="Z8" s="597"/>
      <c r="AA8" s="597"/>
      <c r="AB8" s="597"/>
      <c r="AC8" s="597"/>
      <c r="AD8" s="597"/>
      <c r="AE8" s="274"/>
      <c r="AF8" s="257"/>
      <c r="AG8" s="257"/>
      <c r="AH8" s="257"/>
      <c r="AI8" s="257"/>
      <c r="AJ8" s="257"/>
      <c r="AK8" s="257"/>
      <c r="AL8" s="257"/>
      <c r="AM8" s="258"/>
    </row>
    <row r="9" spans="1:39" s="273" customFormat="1" ht="57.75" customHeight="1">
      <c r="A9" s="509"/>
      <c r="B9" s="275"/>
      <c r="C9" s="933" t="s">
        <v>546</v>
      </c>
      <c r="D9" s="933"/>
      <c r="E9" s="933"/>
      <c r="F9" s="933"/>
      <c r="G9" s="933"/>
      <c r="H9" s="933"/>
      <c r="I9" s="933"/>
      <c r="J9" s="933"/>
      <c r="K9" s="933"/>
      <c r="L9" s="933"/>
      <c r="M9" s="933"/>
      <c r="N9" s="933"/>
      <c r="O9" s="933"/>
      <c r="P9" s="933"/>
      <c r="Q9" s="933"/>
      <c r="R9" s="933"/>
      <c r="S9" s="933"/>
      <c r="T9" s="933"/>
      <c r="U9" s="933"/>
      <c r="V9" s="933"/>
      <c r="W9" s="933"/>
      <c r="X9" s="933"/>
      <c r="Y9" s="597"/>
      <c r="Z9" s="597"/>
      <c r="AA9" s="597"/>
      <c r="AB9" s="597"/>
      <c r="AC9" s="597"/>
      <c r="AD9" s="597"/>
      <c r="AE9" s="274"/>
      <c r="AF9" s="257"/>
      <c r="AG9" s="257"/>
      <c r="AH9" s="257"/>
      <c r="AI9" s="257"/>
      <c r="AJ9" s="257"/>
      <c r="AK9" s="257"/>
      <c r="AL9" s="257"/>
      <c r="AM9" s="258"/>
    </row>
    <row r="10" spans="1:39" ht="41.25" customHeight="1">
      <c r="B10" s="277"/>
      <c r="C10" s="933" t="s">
        <v>615</v>
      </c>
      <c r="D10" s="933"/>
      <c r="E10" s="933"/>
      <c r="F10" s="933"/>
      <c r="G10" s="933"/>
      <c r="H10" s="933"/>
      <c r="I10" s="933"/>
      <c r="J10" s="933"/>
      <c r="K10" s="933"/>
      <c r="L10" s="933"/>
      <c r="M10" s="933"/>
      <c r="N10" s="933"/>
      <c r="O10" s="933"/>
      <c r="P10" s="933"/>
      <c r="Q10" s="933"/>
      <c r="R10" s="933"/>
      <c r="S10" s="933"/>
      <c r="T10" s="933"/>
      <c r="U10" s="933"/>
      <c r="V10" s="933"/>
      <c r="W10" s="933"/>
      <c r="X10" s="933"/>
      <c r="Y10" s="597"/>
      <c r="Z10" s="597"/>
      <c r="AA10" s="597"/>
      <c r="AB10" s="597"/>
      <c r="AC10" s="597"/>
      <c r="AD10" s="597"/>
      <c r="AE10" s="274"/>
      <c r="AF10" s="278"/>
      <c r="AG10" s="278"/>
      <c r="AH10" s="278"/>
      <c r="AI10" s="278"/>
      <c r="AJ10" s="278"/>
      <c r="AK10" s="278"/>
      <c r="AL10" s="278"/>
    </row>
    <row r="11" spans="1:39" ht="53.25" customHeight="1">
      <c r="C11" s="933" t="s">
        <v>599</v>
      </c>
      <c r="D11" s="933"/>
      <c r="E11" s="933"/>
      <c r="F11" s="933"/>
      <c r="G11" s="933"/>
      <c r="H11" s="933"/>
      <c r="I11" s="933"/>
      <c r="J11" s="933"/>
      <c r="K11" s="933"/>
      <c r="L11" s="933"/>
      <c r="M11" s="933"/>
      <c r="N11" s="933"/>
      <c r="O11" s="933"/>
      <c r="P11" s="933"/>
      <c r="Q11" s="933"/>
      <c r="R11" s="933"/>
      <c r="S11" s="933"/>
      <c r="T11" s="933"/>
      <c r="U11" s="933"/>
      <c r="V11" s="933"/>
      <c r="W11" s="933"/>
      <c r="X11" s="933"/>
      <c r="Y11" s="597"/>
      <c r="Z11" s="597"/>
      <c r="AA11" s="597"/>
      <c r="AB11" s="597"/>
      <c r="AC11" s="597"/>
      <c r="AD11" s="597"/>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934" t="s">
        <v>501</v>
      </c>
      <c r="C13" s="582" t="s">
        <v>496</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274"/>
      <c r="AF13" s="278"/>
      <c r="AG13" s="278"/>
      <c r="AH13" s="278"/>
      <c r="AI13" s="278"/>
      <c r="AJ13" s="278"/>
      <c r="AK13" s="278"/>
      <c r="AL13" s="278"/>
      <c r="AM13" s="255"/>
    </row>
    <row r="14" spans="1:39" ht="20.25" customHeight="1">
      <c r="B14" s="934"/>
      <c r="C14" s="582" t="s">
        <v>497</v>
      </c>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274"/>
      <c r="AF14" s="278"/>
      <c r="AG14" s="278"/>
      <c r="AH14" s="278"/>
      <c r="AI14" s="278"/>
      <c r="AJ14" s="278"/>
      <c r="AK14" s="278"/>
      <c r="AL14" s="278"/>
      <c r="AM14" s="255"/>
    </row>
    <row r="15" spans="1:39" ht="20.25" customHeight="1">
      <c r="C15" s="582" t="s">
        <v>498</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274"/>
      <c r="AF15" s="278"/>
      <c r="AG15" s="278"/>
      <c r="AH15" s="278"/>
      <c r="AI15" s="278"/>
      <c r="AJ15" s="278"/>
      <c r="AK15" s="278"/>
      <c r="AL15" s="278"/>
      <c r="AM15" s="255"/>
    </row>
    <row r="16" spans="1:39" ht="20.25" customHeight="1">
      <c r="C16" s="582" t="s">
        <v>499</v>
      </c>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220</v>
      </c>
      <c r="C18" s="283"/>
      <c r="E18" s="581"/>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924" t="s">
        <v>190</v>
      </c>
      <c r="C19" s="926" t="s">
        <v>33</v>
      </c>
      <c r="D19" s="286" t="s">
        <v>396</v>
      </c>
      <c r="E19" s="928" t="s">
        <v>188</v>
      </c>
      <c r="F19" s="929"/>
      <c r="G19" s="929"/>
      <c r="H19" s="929"/>
      <c r="I19" s="929"/>
      <c r="J19" s="929"/>
      <c r="K19" s="929"/>
      <c r="L19" s="929"/>
      <c r="M19" s="930"/>
      <c r="N19" s="931" t="s">
        <v>192</v>
      </c>
      <c r="O19" s="286" t="s">
        <v>397</v>
      </c>
      <c r="P19" s="928" t="s">
        <v>191</v>
      </c>
      <c r="Q19" s="929"/>
      <c r="R19" s="929"/>
      <c r="S19" s="929"/>
      <c r="T19" s="929"/>
      <c r="U19" s="929"/>
      <c r="V19" s="929"/>
      <c r="W19" s="929"/>
      <c r="X19" s="930"/>
      <c r="Y19" s="921" t="s">
        <v>222</v>
      </c>
      <c r="Z19" s="922"/>
      <c r="AA19" s="922"/>
      <c r="AB19" s="922"/>
      <c r="AC19" s="922"/>
      <c r="AD19" s="922"/>
      <c r="AE19" s="922"/>
      <c r="AF19" s="922"/>
      <c r="AG19" s="922"/>
      <c r="AH19" s="922"/>
      <c r="AI19" s="922"/>
      <c r="AJ19" s="922"/>
      <c r="AK19" s="922"/>
      <c r="AL19" s="922"/>
      <c r="AM19" s="923"/>
    </row>
    <row r="20" spans="1:39" s="285" customFormat="1" ht="59.25" customHeight="1">
      <c r="A20" s="509"/>
      <c r="B20" s="925"/>
      <c r="C20" s="927"/>
      <c r="D20" s="287">
        <v>2011</v>
      </c>
      <c r="E20" s="287">
        <v>2012</v>
      </c>
      <c r="F20" s="287">
        <v>2013</v>
      </c>
      <c r="G20" s="287">
        <v>2014</v>
      </c>
      <c r="H20" s="287">
        <v>2015</v>
      </c>
      <c r="I20" s="287">
        <v>2016</v>
      </c>
      <c r="J20" s="287">
        <v>2017</v>
      </c>
      <c r="K20" s="287">
        <v>2018</v>
      </c>
      <c r="L20" s="287">
        <v>2019</v>
      </c>
      <c r="M20" s="287">
        <v>2020</v>
      </c>
      <c r="N20" s="932"/>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 50 kW</v>
      </c>
      <c r="AA20" s="288" t="str">
        <f>'1.  LRAMVA Summary'!F50</f>
        <v>GS 50 to 2,999 kW</v>
      </c>
      <c r="AB20" s="288" t="str">
        <f>'1.  LRAMVA Summary'!G50</f>
        <v>GS 50 to 2,999 kW with owned transformer</v>
      </c>
      <c r="AC20" s="288" t="str">
        <f>'1.  LRAMVA Summary'!H50</f>
        <v>GS 3,000 to 4,999 kW</v>
      </c>
      <c r="AD20" s="288" t="str">
        <f>'1.  LRAMVA Summary'!I50</f>
        <v>GS 3,000 to 4,999 kW with owned transformer</v>
      </c>
      <c r="AE20" s="288" t="str">
        <f>'1.  LRAMVA Summary'!J50</f>
        <v>Large Use</v>
      </c>
      <c r="AF20" s="288" t="str">
        <f>'1.  LRAMVA Summary'!K50</f>
        <v>Large Use with owned transformer</v>
      </c>
      <c r="AG20" s="288" t="str">
        <f>'1.  LRAMVA Summary'!L50</f>
        <v>Unmetered Scattered Load</v>
      </c>
      <c r="AH20" s="288" t="str">
        <f>'1.  LRAMVA Summary'!M50</f>
        <v>Sentinel Lighting</v>
      </c>
      <c r="AI20" s="288" t="str">
        <f>'1.  LRAMVA Summary'!N50</f>
        <v>Street Lighting</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v>
      </c>
      <c r="AF21" s="293" t="str">
        <f>'1.  LRAMVA Summary'!K51</f>
        <v>kW</v>
      </c>
      <c r="AG21" s="293" t="str">
        <f>'1.  LRAMVA Summary'!L51</f>
        <v>kWh</v>
      </c>
      <c r="AH21" s="293" t="str">
        <f>'1.  LRAMVA Summary'!M51</f>
        <v>kW</v>
      </c>
      <c r="AI21" s="293" t="str">
        <f>'1.  LRAMVA Summary'!N51</f>
        <v>kW</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09"/>
      <c r="B23" s="296" t="s">
        <v>193</v>
      </c>
      <c r="C23" s="293" t="s">
        <v>142</v>
      </c>
      <c r="D23" s="297"/>
      <c r="E23" s="297"/>
      <c r="F23" s="297"/>
      <c r="G23" s="297"/>
      <c r="H23" s="297"/>
      <c r="I23" s="297"/>
      <c r="J23" s="297"/>
      <c r="K23" s="297"/>
      <c r="L23" s="297"/>
      <c r="M23" s="297"/>
      <c r="N23" s="469"/>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09">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09"/>
      <c r="B26" s="296" t="s">
        <v>193</v>
      </c>
      <c r="C26" s="293" t="s">
        <v>142</v>
      </c>
      <c r="D26" s="297"/>
      <c r="E26" s="297"/>
      <c r="F26" s="297"/>
      <c r="G26" s="297"/>
      <c r="H26" s="297"/>
      <c r="I26" s="297"/>
      <c r="J26" s="297"/>
      <c r="K26" s="297"/>
      <c r="L26" s="297"/>
      <c r="M26" s="297"/>
      <c r="N26" s="469"/>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09">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09"/>
      <c r="B29" s="296" t="s">
        <v>193</v>
      </c>
      <c r="C29" s="293" t="s">
        <v>142</v>
      </c>
      <c r="D29" s="297"/>
      <c r="E29" s="297"/>
      <c r="F29" s="297"/>
      <c r="G29" s="297"/>
      <c r="H29" s="297"/>
      <c r="I29" s="297"/>
      <c r="J29" s="297"/>
      <c r="K29" s="297"/>
      <c r="L29" s="297"/>
      <c r="M29" s="297"/>
      <c r="N29" s="469"/>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09">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09"/>
      <c r="B32" s="296" t="s">
        <v>193</v>
      </c>
      <c r="C32" s="293" t="s">
        <v>142</v>
      </c>
      <c r="D32" s="297"/>
      <c r="E32" s="297"/>
      <c r="F32" s="297"/>
      <c r="G32" s="297"/>
      <c r="H32" s="297"/>
      <c r="I32" s="297"/>
      <c r="J32" s="297"/>
      <c r="K32" s="297"/>
      <c r="L32" s="297"/>
      <c r="M32" s="297"/>
      <c r="N32" s="469"/>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09">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09"/>
      <c r="B35" s="296" t="s">
        <v>193</v>
      </c>
      <c r="C35" s="293" t="s">
        <v>142</v>
      </c>
      <c r="D35" s="297"/>
      <c r="E35" s="297"/>
      <c r="F35" s="297"/>
      <c r="G35" s="297"/>
      <c r="H35" s="297"/>
      <c r="I35" s="297"/>
      <c r="J35" s="297"/>
      <c r="K35" s="297"/>
      <c r="L35" s="297"/>
      <c r="M35" s="297"/>
      <c r="N35" s="469"/>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09"/>
      <c r="B38" s="296" t="s">
        <v>193</v>
      </c>
      <c r="C38" s="293" t="s">
        <v>142</v>
      </c>
      <c r="D38" s="297"/>
      <c r="E38" s="297"/>
      <c r="F38" s="297"/>
      <c r="G38" s="297"/>
      <c r="H38" s="297"/>
      <c r="I38" s="297"/>
      <c r="J38" s="297"/>
      <c r="K38" s="297"/>
      <c r="L38" s="297"/>
      <c r="M38" s="297"/>
      <c r="N38" s="469"/>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09"/>
      <c r="B41" s="296" t="s">
        <v>193</v>
      </c>
      <c r="C41" s="293" t="s">
        <v>142</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09">
        <v>8</v>
      </c>
      <c r="B43" s="296" t="s">
        <v>459</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09"/>
      <c r="B44" s="296" t="s">
        <v>193</v>
      </c>
      <c r="C44" s="293" t="s">
        <v>142</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09"/>
      <c r="B47" s="296" t="s">
        <v>193</v>
      </c>
      <c r="C47" s="293" t="s">
        <v>142</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09">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09"/>
      <c r="B51" s="296" t="s">
        <v>193</v>
      </c>
      <c r="C51" s="293" t="s">
        <v>142</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09">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09"/>
      <c r="B54" s="317" t="s">
        <v>193</v>
      </c>
      <c r="C54" s="293" t="s">
        <v>142</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09"/>
      <c r="B57" s="317" t="s">
        <v>193</v>
      </c>
      <c r="C57" s="293" t="s">
        <v>142</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09"/>
      <c r="B60" s="317" t="s">
        <v>193</v>
      </c>
      <c r="C60" s="293" t="s">
        <v>142</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09"/>
      <c r="B63" s="317" t="s">
        <v>193</v>
      </c>
      <c r="C63" s="293" t="s">
        <v>142</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09">
        <v>15</v>
      </c>
      <c r="B65" s="316" t="s">
        <v>460</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09"/>
      <c r="B66" s="317" t="s">
        <v>193</v>
      </c>
      <c r="C66" s="293" t="s">
        <v>142</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09">
        <v>16</v>
      </c>
      <c r="B68" s="316" t="s">
        <v>461</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09"/>
      <c r="B69" s="317" t="s">
        <v>193</v>
      </c>
      <c r="C69" s="293" t="s">
        <v>142</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09"/>
      <c r="B72" s="317" t="s">
        <v>193</v>
      </c>
      <c r="C72" s="293" t="s">
        <v>142</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09"/>
      <c r="B76" s="317" t="s">
        <v>193</v>
      </c>
      <c r="C76" s="293" t="s">
        <v>142</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09"/>
      <c r="B79" s="317" t="s">
        <v>193</v>
      </c>
      <c r="C79" s="293" t="s">
        <v>142</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09"/>
      <c r="B82" s="317" t="s">
        <v>193</v>
      </c>
      <c r="C82" s="293" t="s">
        <v>142</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09"/>
      <c r="B85" s="317" t="s">
        <v>193</v>
      </c>
      <c r="C85" s="293" t="s">
        <v>142</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09"/>
      <c r="B88" s="317" t="s">
        <v>193</v>
      </c>
      <c r="C88" s="293" t="s">
        <v>142</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09"/>
      <c r="B92" s="317" t="s">
        <v>193</v>
      </c>
      <c r="C92" s="293" t="s">
        <v>142</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0"/>
      <c r="B94" s="290" t="s">
        <v>462</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09"/>
      <c r="B96" s="317" t="s">
        <v>193</v>
      </c>
      <c r="C96" s="293" t="s">
        <v>142</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09"/>
      <c r="B99" s="317" t="s">
        <v>193</v>
      </c>
      <c r="C99" s="293" t="s">
        <v>142</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09">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09"/>
      <c r="B103" s="317" t="s">
        <v>193</v>
      </c>
      <c r="C103" s="293" t="s">
        <v>142</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09">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09"/>
      <c r="B106" s="317" t="s">
        <v>193</v>
      </c>
      <c r="C106" s="293" t="s">
        <v>142</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09">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09"/>
      <c r="B109" s="317" t="s">
        <v>193</v>
      </c>
      <c r="C109" s="293" t="s">
        <v>142</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09"/>
      <c r="B112" s="326" t="s">
        <v>193</v>
      </c>
      <c r="C112" s="293" t="s">
        <v>142</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09">
        <v>30</v>
      </c>
      <c r="B114" s="326" t="s">
        <v>463</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09"/>
      <c r="B115" s="326" t="s">
        <v>193</v>
      </c>
      <c r="C115" s="293" t="s">
        <v>142</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09"/>
      <c r="B117" s="290" t="s">
        <v>464</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09">
        <v>31</v>
      </c>
      <c r="B118" s="326" t="s">
        <v>465</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09"/>
      <c r="B119" s="326" t="s">
        <v>193</v>
      </c>
      <c r="C119" s="293" t="s">
        <v>142</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09">
        <v>32</v>
      </c>
      <c r="B121" s="326" t="s">
        <v>466</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09"/>
      <c r="B122" s="326" t="s">
        <v>193</v>
      </c>
      <c r="C122" s="293" t="s">
        <v>142</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09">
        <v>33</v>
      </c>
      <c r="B124" s="326" t="s">
        <v>467</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09"/>
      <c r="B125" s="326" t="s">
        <v>193</v>
      </c>
      <c r="C125" s="293" t="s">
        <v>142</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09"/>
      <c r="B127" s="329" t="s">
        <v>216</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09"/>
      <c r="B128" s="333" t="s">
        <v>217</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8"/>
      <c r="B130" s="326" t="s">
        <v>143</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1"/>
      <c r="B131" s="300" t="s">
        <v>232</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1"/>
      <c r="B132" s="351" t="s">
        <v>189</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235</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09"/>
      <c r="B135" s="357" t="s">
        <v>194</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09"/>
      <c r="B136" s="357" t="s">
        <v>195</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09"/>
      <c r="B137" s="357" t="s">
        <v>196</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09"/>
      <c r="B138" s="357" t="s">
        <v>197</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09"/>
      <c r="B139" s="357" t="s">
        <v>198</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09"/>
      <c r="B140" s="357" t="s">
        <v>199</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09"/>
      <c r="B141" s="357" t="s">
        <v>200</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09"/>
      <c r="B142" s="357" t="s">
        <v>201</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202</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565</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221</v>
      </c>
      <c r="C146" s="283"/>
      <c r="D146" s="581" t="s">
        <v>500</v>
      </c>
      <c r="F146" s="581"/>
      <c r="O146" s="283"/>
      <c r="Y146" s="272"/>
      <c r="Z146" s="269"/>
      <c r="AA146" s="269"/>
      <c r="AB146" s="269"/>
      <c r="AC146" s="269"/>
      <c r="AD146" s="269"/>
      <c r="AE146" s="269"/>
      <c r="AF146" s="269"/>
      <c r="AG146" s="269"/>
      <c r="AH146" s="269"/>
      <c r="AI146" s="269"/>
      <c r="AJ146" s="269"/>
      <c r="AK146" s="269"/>
      <c r="AL146" s="269"/>
      <c r="AM146" s="284"/>
    </row>
    <row r="147" spans="1:39" ht="34.5" customHeight="1">
      <c r="B147" s="924" t="s">
        <v>190</v>
      </c>
      <c r="C147" s="926" t="s">
        <v>33</v>
      </c>
      <c r="D147" s="286" t="s">
        <v>396</v>
      </c>
      <c r="E147" s="928" t="s">
        <v>188</v>
      </c>
      <c r="F147" s="929"/>
      <c r="G147" s="929"/>
      <c r="H147" s="929"/>
      <c r="I147" s="929"/>
      <c r="J147" s="929"/>
      <c r="K147" s="929"/>
      <c r="L147" s="929"/>
      <c r="M147" s="930"/>
      <c r="N147" s="931" t="s">
        <v>192</v>
      </c>
      <c r="O147" s="286" t="s">
        <v>397</v>
      </c>
      <c r="P147" s="928" t="s">
        <v>191</v>
      </c>
      <c r="Q147" s="929"/>
      <c r="R147" s="929"/>
      <c r="S147" s="929"/>
      <c r="T147" s="929"/>
      <c r="U147" s="929"/>
      <c r="V147" s="929"/>
      <c r="W147" s="929"/>
      <c r="X147" s="930"/>
      <c r="Y147" s="921" t="s">
        <v>222</v>
      </c>
      <c r="Z147" s="922"/>
      <c r="AA147" s="922"/>
      <c r="AB147" s="922"/>
      <c r="AC147" s="922"/>
      <c r="AD147" s="922"/>
      <c r="AE147" s="922"/>
      <c r="AF147" s="922"/>
      <c r="AG147" s="922"/>
      <c r="AH147" s="922"/>
      <c r="AI147" s="922"/>
      <c r="AJ147" s="922"/>
      <c r="AK147" s="922"/>
      <c r="AL147" s="922"/>
      <c r="AM147" s="923"/>
    </row>
    <row r="148" spans="1:39" ht="60.75" customHeight="1">
      <c r="B148" s="925"/>
      <c r="C148" s="927"/>
      <c r="D148" s="287">
        <v>2012</v>
      </c>
      <c r="E148" s="287">
        <v>2013</v>
      </c>
      <c r="F148" s="287">
        <v>2014</v>
      </c>
      <c r="G148" s="287">
        <v>2015</v>
      </c>
      <c r="H148" s="287">
        <v>2016</v>
      </c>
      <c r="I148" s="287">
        <v>2017</v>
      </c>
      <c r="J148" s="287">
        <v>2018</v>
      </c>
      <c r="K148" s="287">
        <v>2019</v>
      </c>
      <c r="L148" s="287">
        <v>2020</v>
      </c>
      <c r="M148" s="287">
        <v>2021</v>
      </c>
      <c r="N148" s="932"/>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 50 kW</v>
      </c>
      <c r="AA148" s="287" t="str">
        <f>'1.  LRAMVA Summary'!F50</f>
        <v>GS 50 to 2,999 kW</v>
      </c>
      <c r="AB148" s="287" t="str">
        <f>'1.  LRAMVA Summary'!G50</f>
        <v>GS 50 to 2,999 kW with owned transformer</v>
      </c>
      <c r="AC148" s="287" t="str">
        <f>'1.  LRAMVA Summary'!H50</f>
        <v>GS 3,000 to 4,999 kW</v>
      </c>
      <c r="AD148" s="287" t="str">
        <f>'1.  LRAMVA Summary'!I50</f>
        <v>GS 3,000 to 4,999 kW with owned transformer</v>
      </c>
      <c r="AE148" s="287" t="str">
        <f>'1.  LRAMVA Summary'!J50</f>
        <v>Large Use</v>
      </c>
      <c r="AF148" s="287" t="str">
        <f>'1.  LRAMVA Summary'!K50</f>
        <v>Large Use with owned transformer</v>
      </c>
      <c r="AG148" s="287" t="str">
        <f>'1.  LRAMVA Summary'!L50</f>
        <v>Unmetered Scattered Load</v>
      </c>
      <c r="AH148" s="287" t="str">
        <f>'1.  LRAMVA Summary'!M50</f>
        <v>Sentinel Lighting</v>
      </c>
      <c r="AI148" s="287" t="str">
        <f>'1.  LRAMVA Summary'!N50</f>
        <v>Street Lighting</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v>
      </c>
      <c r="AF149" s="293" t="str">
        <f>'1.  LRAMVA Summary'!K51</f>
        <v>kW</v>
      </c>
      <c r="AG149" s="293" t="str">
        <f>'1.  LRAMVA Summary'!L51</f>
        <v>kWh</v>
      </c>
      <c r="AH149" s="293" t="str">
        <f>'1.  LRAMVA Summary'!M51</f>
        <v>kW</v>
      </c>
      <c r="AI149" s="293" t="str">
        <f>'1.  LRAMVA Summary'!N51</f>
        <v>kW</v>
      </c>
      <c r="AJ149" s="293">
        <f>'1.  LRAMVA Summary'!O51</f>
        <v>0</v>
      </c>
      <c r="AK149" s="293">
        <f>'1.  LRAMVA Summary'!P51</f>
        <v>0</v>
      </c>
      <c r="AL149" s="293">
        <f>'1.  LRAMVA Summary'!Q51</f>
        <v>0</v>
      </c>
      <c r="AM149" s="377"/>
    </row>
    <row r="150" spans="1:39" ht="15" outlineLevel="1">
      <c r="A150" s="509">
        <v>1</v>
      </c>
      <c r="B150" s="296" t="s">
        <v>1</v>
      </c>
      <c r="C150" s="293" t="s">
        <v>25</v>
      </c>
      <c r="D150" s="297">
        <v>177849.65903419684</v>
      </c>
      <c r="E150" s="297">
        <v>177849.65903419684</v>
      </c>
      <c r="F150" s="297">
        <v>177849.65903419684</v>
      </c>
      <c r="G150" s="297">
        <v>176004.92804419703</v>
      </c>
      <c r="H150" s="297">
        <v>106719.09484182582</v>
      </c>
      <c r="I150" s="297">
        <v>0</v>
      </c>
      <c r="J150" s="297">
        <v>0</v>
      </c>
      <c r="K150" s="297">
        <v>0</v>
      </c>
      <c r="L150" s="297">
        <v>0</v>
      </c>
      <c r="M150" s="297">
        <v>0</v>
      </c>
      <c r="N150" s="823"/>
      <c r="O150" s="297">
        <v>27.005154097124198</v>
      </c>
      <c r="P150" s="297">
        <v>27.005154097124198</v>
      </c>
      <c r="Q150" s="297">
        <v>27.005154097124198</v>
      </c>
      <c r="R150" s="297">
        <v>24.94228367894998</v>
      </c>
      <c r="S150" s="297">
        <v>14.031397065740856</v>
      </c>
      <c r="T150" s="297">
        <v>0</v>
      </c>
      <c r="U150" s="297">
        <v>0</v>
      </c>
      <c r="V150" s="297">
        <v>0</v>
      </c>
      <c r="W150" s="297">
        <v>0</v>
      </c>
      <c r="X150" s="297">
        <v>0</v>
      </c>
      <c r="Y150" s="468">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223</v>
      </c>
      <c r="C151" s="293" t="s">
        <v>142</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830">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303"/>
      <c r="Z152" s="415"/>
      <c r="AA152" s="415"/>
      <c r="AB152" s="415"/>
      <c r="AC152" s="415"/>
      <c r="AD152" s="415"/>
      <c r="AE152" s="415"/>
      <c r="AF152" s="415"/>
      <c r="AG152" s="415"/>
      <c r="AH152" s="415"/>
      <c r="AI152" s="415"/>
      <c r="AJ152" s="415"/>
      <c r="AK152" s="415"/>
      <c r="AL152" s="415"/>
      <c r="AM152" s="304"/>
    </row>
    <row r="153" spans="1:39" ht="15" outlineLevel="1">
      <c r="A153" s="509">
        <v>2</v>
      </c>
      <c r="B153" s="296" t="s">
        <v>2</v>
      </c>
      <c r="C153" s="293" t="s">
        <v>25</v>
      </c>
      <c r="D153" s="297">
        <v>20973.196773955562</v>
      </c>
      <c r="E153" s="297">
        <v>20973.196773955562</v>
      </c>
      <c r="F153" s="297">
        <v>20973.196773955562</v>
      </c>
      <c r="G153" s="297">
        <v>20776.385990803334</v>
      </c>
      <c r="H153" s="297">
        <v>0</v>
      </c>
      <c r="I153" s="297">
        <v>0</v>
      </c>
      <c r="J153" s="297">
        <v>0</v>
      </c>
      <c r="K153" s="297">
        <v>0</v>
      </c>
      <c r="L153" s="297">
        <v>0</v>
      </c>
      <c r="M153" s="297">
        <v>0</v>
      </c>
      <c r="N153" s="293"/>
      <c r="O153" s="297">
        <v>11.87216788916243</v>
      </c>
      <c r="P153" s="297">
        <v>11.87216788916243</v>
      </c>
      <c r="Q153" s="297">
        <v>11.87216788916243</v>
      </c>
      <c r="R153" s="297">
        <v>11.65208423211798</v>
      </c>
      <c r="S153" s="297">
        <v>0</v>
      </c>
      <c r="T153" s="297">
        <v>0</v>
      </c>
      <c r="U153" s="297">
        <v>0</v>
      </c>
      <c r="V153" s="297">
        <v>0</v>
      </c>
      <c r="W153" s="297">
        <v>0</v>
      </c>
      <c r="X153" s="297">
        <v>0</v>
      </c>
      <c r="Y153" s="468">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223</v>
      </c>
      <c r="C154" s="293" t="s">
        <v>142</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830">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303"/>
      <c r="Z155" s="415"/>
      <c r="AA155" s="415"/>
      <c r="AB155" s="415"/>
      <c r="AC155" s="415"/>
      <c r="AD155" s="415"/>
      <c r="AE155" s="415"/>
      <c r="AF155" s="415"/>
      <c r="AG155" s="415"/>
      <c r="AH155" s="415"/>
      <c r="AI155" s="415"/>
      <c r="AJ155" s="415"/>
      <c r="AK155" s="415"/>
      <c r="AL155" s="415"/>
      <c r="AM155" s="304"/>
    </row>
    <row r="156" spans="1:39" ht="15" outlineLevel="1">
      <c r="A156" s="509">
        <v>3</v>
      </c>
      <c r="B156" s="296" t="s">
        <v>3</v>
      </c>
      <c r="C156" s="293" t="s">
        <v>25</v>
      </c>
      <c r="D156" s="297">
        <v>934123.68906956632</v>
      </c>
      <c r="E156" s="297">
        <v>934123.68906956632</v>
      </c>
      <c r="F156" s="297">
        <v>934123.68906956632</v>
      </c>
      <c r="G156" s="297">
        <v>934123.68906956632</v>
      </c>
      <c r="H156" s="297">
        <v>934123.68906956632</v>
      </c>
      <c r="I156" s="297">
        <v>934123.68906956632</v>
      </c>
      <c r="J156" s="297">
        <v>934123.68906956632</v>
      </c>
      <c r="K156" s="297">
        <v>934123.68906956632</v>
      </c>
      <c r="L156" s="297">
        <v>934123.68906956632</v>
      </c>
      <c r="M156" s="297">
        <v>934123.68906956632</v>
      </c>
      <c r="N156" s="293"/>
      <c r="O156" s="297">
        <v>542.47593218584188</v>
      </c>
      <c r="P156" s="297">
        <v>542.47593218584188</v>
      </c>
      <c r="Q156" s="297">
        <v>542.47593218584188</v>
      </c>
      <c r="R156" s="297">
        <v>542.47593218584188</v>
      </c>
      <c r="S156" s="297">
        <v>542.47593218584188</v>
      </c>
      <c r="T156" s="297">
        <v>542.47593218584188</v>
      </c>
      <c r="U156" s="297">
        <v>542.47593218584188</v>
      </c>
      <c r="V156" s="297">
        <v>542.47593218584188</v>
      </c>
      <c r="W156" s="297">
        <v>542.47593218584188</v>
      </c>
      <c r="X156" s="297">
        <v>542.47593218584188</v>
      </c>
      <c r="Y156" s="468">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223</v>
      </c>
      <c r="C157" s="293" t="s">
        <v>142</v>
      </c>
      <c r="D157" s="297">
        <v>30567.161210501938</v>
      </c>
      <c r="E157" s="297">
        <v>30567.161210501938</v>
      </c>
      <c r="F157" s="297">
        <v>30567.161210501938</v>
      </c>
      <c r="G157" s="297">
        <v>30567.161210501938</v>
      </c>
      <c r="H157" s="297">
        <v>30567.161210501938</v>
      </c>
      <c r="I157" s="297">
        <v>30567.161210501938</v>
      </c>
      <c r="J157" s="297">
        <v>30567.161210501938</v>
      </c>
      <c r="K157" s="297">
        <v>30567.161210501938</v>
      </c>
      <c r="L157" s="297">
        <v>30567.161210501938</v>
      </c>
      <c r="M157" s="297">
        <v>30567.161210501938</v>
      </c>
      <c r="N157" s="469"/>
      <c r="O157" s="297">
        <v>15.565724391205594</v>
      </c>
      <c r="P157" s="297">
        <v>15.565724391205594</v>
      </c>
      <c r="Q157" s="297">
        <v>15.565724391205594</v>
      </c>
      <c r="R157" s="297">
        <v>15.565724391205594</v>
      </c>
      <c r="S157" s="297">
        <v>15.565724391205594</v>
      </c>
      <c r="T157" s="297">
        <v>15.565724391205594</v>
      </c>
      <c r="U157" s="297">
        <v>15.565724391205594</v>
      </c>
      <c r="V157" s="297">
        <v>15.565724391205594</v>
      </c>
      <c r="W157" s="297">
        <v>15.565724391205594</v>
      </c>
      <c r="X157" s="297">
        <v>15.565724391205594</v>
      </c>
      <c r="Y157" s="830">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303"/>
      <c r="Z158" s="414"/>
      <c r="AA158" s="414"/>
      <c r="AB158" s="414"/>
      <c r="AC158" s="414"/>
      <c r="AD158" s="414"/>
      <c r="AE158" s="414"/>
      <c r="AF158" s="414"/>
      <c r="AG158" s="414"/>
      <c r="AH158" s="414"/>
      <c r="AI158" s="414"/>
      <c r="AJ158" s="414"/>
      <c r="AK158" s="414"/>
      <c r="AL158" s="414"/>
      <c r="AM158" s="308"/>
    </row>
    <row r="159" spans="1:39" ht="15" outlineLevel="1">
      <c r="A159" s="509">
        <v>4</v>
      </c>
      <c r="B159" s="296" t="s">
        <v>4</v>
      </c>
      <c r="C159" s="293" t="s">
        <v>25</v>
      </c>
      <c r="D159" s="297">
        <v>32892.725502515925</v>
      </c>
      <c r="E159" s="297">
        <v>32892.725502515925</v>
      </c>
      <c r="F159" s="297">
        <v>32892.725502515925</v>
      </c>
      <c r="G159" s="297">
        <v>32892.725502515925</v>
      </c>
      <c r="H159" s="297">
        <v>32398.561988589463</v>
      </c>
      <c r="I159" s="297">
        <v>32398.561988589463</v>
      </c>
      <c r="J159" s="297">
        <v>15256.372704158894</v>
      </c>
      <c r="K159" s="297">
        <v>15172.172320722488</v>
      </c>
      <c r="L159" s="297">
        <v>15172.172320722488</v>
      </c>
      <c r="M159" s="297">
        <v>15172.172320722488</v>
      </c>
      <c r="N159" s="293"/>
      <c r="O159" s="297">
        <v>5.4205306151762436</v>
      </c>
      <c r="P159" s="297">
        <v>5.4205306151762436</v>
      </c>
      <c r="Q159" s="297">
        <v>5.4205306151762436</v>
      </c>
      <c r="R159" s="297">
        <v>5.4205306151762436</v>
      </c>
      <c r="S159" s="297">
        <v>5.397649386648192</v>
      </c>
      <c r="T159" s="297">
        <v>5.397649386648192</v>
      </c>
      <c r="U159" s="297">
        <v>4.6039154515552845</v>
      </c>
      <c r="V159" s="297">
        <v>4.594303535637887</v>
      </c>
      <c r="W159" s="297">
        <v>4.594303535637887</v>
      </c>
      <c r="X159" s="297">
        <v>4.594303535637887</v>
      </c>
      <c r="Y159" s="468">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223</v>
      </c>
      <c r="C160" s="293" t="s">
        <v>142</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830">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826"/>
      <c r="V161" s="827"/>
      <c r="W161" s="306"/>
      <c r="X161" s="306"/>
      <c r="Y161" s="303"/>
      <c r="Z161" s="414"/>
      <c r="AA161" s="414"/>
      <c r="AB161" s="414"/>
      <c r="AC161" s="414"/>
      <c r="AD161" s="414"/>
      <c r="AE161" s="414"/>
      <c r="AF161" s="414"/>
      <c r="AG161" s="414"/>
      <c r="AH161" s="414"/>
      <c r="AI161" s="414"/>
      <c r="AJ161" s="414"/>
      <c r="AK161" s="414"/>
      <c r="AL161" s="414"/>
      <c r="AM161" s="308"/>
    </row>
    <row r="162" spans="1:39" ht="15" outlineLevel="1">
      <c r="A162" s="509">
        <v>5</v>
      </c>
      <c r="B162" s="296" t="s">
        <v>5</v>
      </c>
      <c r="C162" s="293" t="s">
        <v>25</v>
      </c>
      <c r="D162" s="297">
        <v>630039.40231917438</v>
      </c>
      <c r="E162" s="297">
        <v>630039.40231917438</v>
      </c>
      <c r="F162" s="297">
        <v>630039.40231917438</v>
      </c>
      <c r="G162" s="297">
        <v>630039.40231917438</v>
      </c>
      <c r="H162" s="297">
        <v>566365.34237961902</v>
      </c>
      <c r="I162" s="297">
        <v>460535.91967257106</v>
      </c>
      <c r="J162" s="297">
        <v>314132.73138740979</v>
      </c>
      <c r="K162" s="297">
        <v>313479.74882198463</v>
      </c>
      <c r="L162" s="297">
        <v>313479.74882198463</v>
      </c>
      <c r="M162" s="297">
        <v>159223.85755571208</v>
      </c>
      <c r="N162" s="293"/>
      <c r="O162" s="297">
        <v>34.816637352685902</v>
      </c>
      <c r="P162" s="297">
        <v>34.816637352685902</v>
      </c>
      <c r="Q162" s="297">
        <v>34.816637352685902</v>
      </c>
      <c r="R162" s="297">
        <v>34.816637352685902</v>
      </c>
      <c r="S162" s="297">
        <v>31.868340532450205</v>
      </c>
      <c r="T162" s="297">
        <v>26.968126053418086</v>
      </c>
      <c r="U162" s="825">
        <v>20.189226531332373</v>
      </c>
      <c r="V162" s="847">
        <v>20.114685142585209</v>
      </c>
      <c r="W162" s="297">
        <v>20.114685142585209</v>
      </c>
      <c r="X162" s="297">
        <v>12.972182306191566</v>
      </c>
      <c r="Y162" s="468">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223</v>
      </c>
      <c r="C163" s="293" t="s">
        <v>142</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830">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303"/>
      <c r="Z164" s="414"/>
      <c r="AA164" s="414"/>
      <c r="AB164" s="414"/>
      <c r="AC164" s="414"/>
      <c r="AD164" s="414"/>
      <c r="AE164" s="414"/>
      <c r="AF164" s="414"/>
      <c r="AG164" s="414"/>
      <c r="AH164" s="414"/>
      <c r="AI164" s="414"/>
      <c r="AJ164" s="414"/>
      <c r="AK164" s="414"/>
      <c r="AL164" s="414"/>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68">
        <v>1</v>
      </c>
      <c r="Z165" s="412"/>
      <c r="AA165" s="412"/>
      <c r="AB165" s="412"/>
      <c r="AC165" s="412"/>
      <c r="AD165" s="412"/>
      <c r="AE165" s="412"/>
      <c r="AF165" s="412"/>
      <c r="AG165" s="412"/>
      <c r="AH165" s="412"/>
      <c r="AI165" s="412"/>
      <c r="AJ165" s="412"/>
      <c r="AK165" s="412"/>
      <c r="AL165" s="412"/>
      <c r="AM165" s="298">
        <f>SUM(Y165:AL165)</f>
        <v>1</v>
      </c>
    </row>
    <row r="166" spans="1:39" ht="15" outlineLevel="1">
      <c r="B166" s="296" t="s">
        <v>223</v>
      </c>
      <c r="C166" s="293" t="s">
        <v>142</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830">
        <f>Y165</f>
        <v>1</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303"/>
      <c r="Z167" s="414"/>
      <c r="AA167" s="414"/>
      <c r="AB167" s="414"/>
      <c r="AC167" s="414"/>
      <c r="AD167" s="414"/>
      <c r="AE167" s="414"/>
      <c r="AF167" s="414"/>
      <c r="AG167" s="414"/>
      <c r="AH167" s="414"/>
      <c r="AI167" s="414"/>
      <c r="AJ167" s="414"/>
      <c r="AK167" s="414"/>
      <c r="AL167" s="414"/>
      <c r="AM167" s="308"/>
    </row>
    <row r="168" spans="1:39" ht="15" outlineLevel="1">
      <c r="A168" s="509">
        <v>7</v>
      </c>
      <c r="B168" s="296" t="s">
        <v>42</v>
      </c>
      <c r="C168" s="293" t="s">
        <v>25</v>
      </c>
      <c r="D168" s="297">
        <v>14113.374835999999</v>
      </c>
      <c r="E168" s="297">
        <v>0</v>
      </c>
      <c r="F168" s="297">
        <v>0</v>
      </c>
      <c r="G168" s="297">
        <v>0</v>
      </c>
      <c r="H168" s="297">
        <v>0</v>
      </c>
      <c r="I168" s="297">
        <v>0</v>
      </c>
      <c r="J168" s="297">
        <v>0</v>
      </c>
      <c r="K168" s="297">
        <v>0</v>
      </c>
      <c r="L168" s="297">
        <v>0</v>
      </c>
      <c r="M168" s="297">
        <v>0</v>
      </c>
      <c r="N168" s="293"/>
      <c r="O168" s="297">
        <v>1630.6641646</v>
      </c>
      <c r="P168" s="297">
        <v>0</v>
      </c>
      <c r="Q168" s="297">
        <v>0</v>
      </c>
      <c r="R168" s="297">
        <v>0</v>
      </c>
      <c r="S168" s="297">
        <v>0</v>
      </c>
      <c r="T168" s="297">
        <v>0</v>
      </c>
      <c r="U168" s="297">
        <v>0</v>
      </c>
      <c r="V168" s="297">
        <v>0</v>
      </c>
      <c r="W168" s="297">
        <v>0</v>
      </c>
      <c r="X168" s="297">
        <v>0</v>
      </c>
      <c r="Y168" s="468">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223</v>
      </c>
      <c r="C169" s="293" t="s">
        <v>142</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830">
        <f>Y168</f>
        <v>1</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303"/>
      <c r="Z170" s="414"/>
      <c r="AA170" s="414"/>
      <c r="AB170" s="414"/>
      <c r="AC170" s="414"/>
      <c r="AD170" s="414"/>
      <c r="AE170" s="414"/>
      <c r="AF170" s="414"/>
      <c r="AG170" s="414"/>
      <c r="AH170" s="414"/>
      <c r="AI170" s="414"/>
      <c r="AJ170" s="414"/>
      <c r="AK170" s="414"/>
      <c r="AL170" s="414"/>
      <c r="AM170" s="308"/>
    </row>
    <row r="171" spans="1:39" s="285" customFormat="1" ht="15" outlineLevel="1">
      <c r="A171" s="509">
        <v>8</v>
      </c>
      <c r="B171" s="296" t="s">
        <v>459</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68">
        <v>1</v>
      </c>
      <c r="Z171" s="412"/>
      <c r="AA171" s="412"/>
      <c r="AB171" s="412"/>
      <c r="AC171" s="412"/>
      <c r="AD171" s="412"/>
      <c r="AE171" s="412"/>
      <c r="AF171" s="412"/>
      <c r="AG171" s="412"/>
      <c r="AH171" s="412"/>
      <c r="AI171" s="412"/>
      <c r="AJ171" s="412"/>
      <c r="AK171" s="412"/>
      <c r="AL171" s="412"/>
      <c r="AM171" s="298">
        <f>SUM(Y171:AL171)</f>
        <v>1</v>
      </c>
    </row>
    <row r="172" spans="1:39" s="285" customFormat="1" ht="15" outlineLevel="1">
      <c r="A172" s="509"/>
      <c r="B172" s="296" t="s">
        <v>223</v>
      </c>
      <c r="C172" s="293" t="s">
        <v>142</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830">
        <f>Y171</f>
        <v>1</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303"/>
      <c r="Z173" s="414"/>
      <c r="AA173" s="414"/>
      <c r="AB173" s="414"/>
      <c r="AC173" s="414"/>
      <c r="AD173" s="414"/>
      <c r="AE173" s="414"/>
      <c r="AF173" s="414"/>
      <c r="AG173" s="414"/>
      <c r="AH173" s="414"/>
      <c r="AI173" s="414"/>
      <c r="AJ173" s="414"/>
      <c r="AK173" s="414"/>
      <c r="AL173" s="414"/>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68">
        <v>1</v>
      </c>
      <c r="Z174" s="412"/>
      <c r="AA174" s="848"/>
      <c r="AB174" s="412"/>
      <c r="AC174" s="412"/>
      <c r="AD174" s="412"/>
      <c r="AE174" s="412"/>
      <c r="AF174" s="412"/>
      <c r="AG174" s="412"/>
      <c r="AH174" s="412"/>
      <c r="AI174" s="412"/>
      <c r="AJ174" s="412"/>
      <c r="AK174" s="412"/>
      <c r="AL174" s="412"/>
      <c r="AM174" s="298">
        <f>SUM(Y174:AL174)</f>
        <v>1</v>
      </c>
    </row>
    <row r="175" spans="1:39" ht="15" outlineLevel="1">
      <c r="B175" s="296" t="s">
        <v>223</v>
      </c>
      <c r="C175" s="293" t="s">
        <v>142</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830">
        <f>Y174</f>
        <v>1</v>
      </c>
      <c r="Z175" s="413">
        <f>Z174</f>
        <v>0</v>
      </c>
      <c r="AB175" s="413">
        <f t="shared" ref="AB175:AL175" si="45">AB174</f>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09">
        <v>10</v>
      </c>
      <c r="B178" s="312" t="s">
        <v>22</v>
      </c>
      <c r="C178" s="293" t="s">
        <v>25</v>
      </c>
      <c r="D178" s="297">
        <v>6472559.0379858185</v>
      </c>
      <c r="E178" s="297">
        <v>6472559.0379858185</v>
      </c>
      <c r="F178" s="297">
        <v>6471803.7169553721</v>
      </c>
      <c r="G178" s="297">
        <v>6400284.8743472369</v>
      </c>
      <c r="H178" s="297">
        <v>6400284.8743472369</v>
      </c>
      <c r="I178" s="297">
        <v>6084238.6743046828</v>
      </c>
      <c r="J178" s="297">
        <v>5953906.0244697183</v>
      </c>
      <c r="K178" s="297">
        <v>5953906.0244697183</v>
      </c>
      <c r="L178" s="297">
        <v>5574342.2097371817</v>
      </c>
      <c r="M178" s="297">
        <v>3880048.0159249455</v>
      </c>
      <c r="N178" s="297">
        <v>12</v>
      </c>
      <c r="O178" s="297">
        <v>1213.1917292937576</v>
      </c>
      <c r="P178" s="297">
        <v>1213.1917292937576</v>
      </c>
      <c r="Q178" s="297">
        <v>1212.9600747368904</v>
      </c>
      <c r="R178" s="297">
        <v>1191.06680902421</v>
      </c>
      <c r="S178" s="297">
        <v>1191.06680902421</v>
      </c>
      <c r="T178" s="297">
        <v>1094.6546799199796</v>
      </c>
      <c r="U178" s="297">
        <v>1075.8444529529127</v>
      </c>
      <c r="V178" s="297">
        <v>1075.8444529529127</v>
      </c>
      <c r="W178" s="297">
        <v>971.08257170578474</v>
      </c>
      <c r="X178" s="297">
        <v>717.42896076745467</v>
      </c>
      <c r="Y178" s="468"/>
      <c r="Z178" s="468">
        <v>9.6957632985655282E-2</v>
      </c>
      <c r="AA178" s="470">
        <v>0.52761747732893649</v>
      </c>
      <c r="AB178" s="832">
        <v>0.35201978565539982</v>
      </c>
      <c r="AC178" s="417"/>
      <c r="AD178" s="832">
        <v>2.4732069249793899E-3</v>
      </c>
      <c r="AE178" s="417"/>
      <c r="AF178" s="832">
        <v>2.0610057708161583E-2</v>
      </c>
      <c r="AG178" s="417"/>
      <c r="AH178" s="417"/>
      <c r="AI178" s="417"/>
      <c r="AJ178" s="417"/>
      <c r="AK178" s="417"/>
      <c r="AL178" s="417"/>
      <c r="AM178" s="298">
        <f>SUM(Y178:AL178)</f>
        <v>0.99967816060313264</v>
      </c>
    </row>
    <row r="179" spans="1:39" ht="15" outlineLevel="1">
      <c r="B179" s="296" t="s">
        <v>223</v>
      </c>
      <c r="C179" s="293" t="s">
        <v>142</v>
      </c>
      <c r="D179" s="297">
        <v>1328566.197064471</v>
      </c>
      <c r="E179" s="297">
        <v>1328566.197064471</v>
      </c>
      <c r="F179" s="297">
        <v>1318483.1376483231</v>
      </c>
      <c r="G179" s="297">
        <v>1266016.845576833</v>
      </c>
      <c r="H179" s="297">
        <v>1266016.845576833</v>
      </c>
      <c r="I179" s="297">
        <v>1219293.9633183321</v>
      </c>
      <c r="J179" s="297">
        <v>1203756.6046730769</v>
      </c>
      <c r="K179" s="297">
        <v>1203756.6046730769</v>
      </c>
      <c r="L179" s="297">
        <v>1165133.992737321</v>
      </c>
      <c r="M179" s="297">
        <v>1064134.5251795629</v>
      </c>
      <c r="N179" s="297">
        <f>N178</f>
        <v>12</v>
      </c>
      <c r="O179" s="297">
        <v>227.95352329599999</v>
      </c>
      <c r="P179" s="297">
        <v>227.95352329599999</v>
      </c>
      <c r="Q179" s="297">
        <v>225.15829816199999</v>
      </c>
      <c r="R179" s="297">
        <v>208.14316554600001</v>
      </c>
      <c r="S179" s="297">
        <v>208.14316554600001</v>
      </c>
      <c r="T179" s="297">
        <v>195.131430279</v>
      </c>
      <c r="U179" s="297">
        <v>193.52143027900001</v>
      </c>
      <c r="V179" s="297">
        <v>193.52143027900001</v>
      </c>
      <c r="W179" s="297">
        <v>188.769750477</v>
      </c>
      <c r="X179" s="297">
        <v>179.18975047699999</v>
      </c>
      <c r="Y179" s="413">
        <f>Y178</f>
        <v>0</v>
      </c>
      <c r="Z179" s="413">
        <f>Z178</f>
        <v>9.6957632985655282E-2</v>
      </c>
      <c r="AA179" s="413">
        <f t="shared" ref="AA179:AL179" si="46">AA178</f>
        <v>0.52761747732893649</v>
      </c>
      <c r="AB179" s="413">
        <f t="shared" si="46"/>
        <v>0.35201978565539982</v>
      </c>
      <c r="AC179" s="413">
        <f t="shared" si="46"/>
        <v>0</v>
      </c>
      <c r="AD179" s="413">
        <f t="shared" si="46"/>
        <v>2.4732069249793899E-3</v>
      </c>
      <c r="AE179" s="413">
        <f t="shared" si="46"/>
        <v>0</v>
      </c>
      <c r="AF179" s="413">
        <f t="shared" si="46"/>
        <v>2.0610057708161583E-2</v>
      </c>
      <c r="AG179" s="413">
        <f t="shared" si="46"/>
        <v>0</v>
      </c>
      <c r="AH179" s="413">
        <f t="shared" si="46"/>
        <v>0</v>
      </c>
      <c r="AI179" s="413">
        <f t="shared" si="46"/>
        <v>0</v>
      </c>
      <c r="AJ179" s="413">
        <f t="shared" si="46"/>
        <v>0</v>
      </c>
      <c r="AK179" s="413">
        <f t="shared" si="46"/>
        <v>0</v>
      </c>
      <c r="AL179" s="413">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09">
        <v>11</v>
      </c>
      <c r="B181" s="316" t="s">
        <v>21</v>
      </c>
      <c r="C181" s="293" t="s">
        <v>25</v>
      </c>
      <c r="D181" s="297">
        <v>606683.33181316836</v>
      </c>
      <c r="E181" s="297">
        <v>606683.33181317034</v>
      </c>
      <c r="F181" s="297">
        <v>590080.11516778101</v>
      </c>
      <c r="G181" s="297">
        <v>440241.86398408015</v>
      </c>
      <c r="H181" s="297">
        <v>440241.86398408015</v>
      </c>
      <c r="I181" s="297">
        <v>108905.60130901597</v>
      </c>
      <c r="J181" s="297">
        <v>108905.60130901597</v>
      </c>
      <c r="K181" s="297">
        <v>106144.48548614948</v>
      </c>
      <c r="L181" s="297">
        <v>106144.48548614948</v>
      </c>
      <c r="M181" s="297">
        <v>106144.48548614948</v>
      </c>
      <c r="N181" s="297">
        <v>12</v>
      </c>
      <c r="O181" s="297">
        <v>158.68216611816632</v>
      </c>
      <c r="P181" s="297">
        <v>158.68216611816632</v>
      </c>
      <c r="Q181" s="297">
        <v>154.65703202612374</v>
      </c>
      <c r="R181" s="297">
        <v>121.23728262195991</v>
      </c>
      <c r="S181" s="297">
        <v>121.23728262195991</v>
      </c>
      <c r="T181" s="297">
        <v>29.125899489973609</v>
      </c>
      <c r="U181" s="297">
        <v>29.125899489973609</v>
      </c>
      <c r="V181" s="297">
        <v>26.360968709884979</v>
      </c>
      <c r="W181" s="297">
        <v>26.360968709884979</v>
      </c>
      <c r="X181" s="297">
        <v>26.360968709884979</v>
      </c>
      <c r="Y181" s="417"/>
      <c r="Z181" s="470">
        <v>1</v>
      </c>
      <c r="AA181" s="417"/>
      <c r="AB181" s="417"/>
      <c r="AC181" s="417"/>
      <c r="AD181" s="417"/>
      <c r="AE181" s="417"/>
      <c r="AF181" s="417"/>
      <c r="AG181" s="417"/>
      <c r="AH181" s="417"/>
      <c r="AI181" s="417"/>
      <c r="AJ181" s="417"/>
      <c r="AK181" s="417"/>
      <c r="AL181" s="417"/>
      <c r="AM181" s="298">
        <f>SUM(Y181:AL181)</f>
        <v>1</v>
      </c>
    </row>
    <row r="182" spans="1:39" ht="15" outlineLevel="1">
      <c r="B182" s="296" t="s">
        <v>223</v>
      </c>
      <c r="C182" s="293" t="s">
        <v>142</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223</v>
      </c>
      <c r="C185" s="293" t="s">
        <v>142</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832"/>
      <c r="AA187" s="832">
        <v>1</v>
      </c>
      <c r="AB187" s="417"/>
      <c r="AC187" s="417"/>
      <c r="AD187" s="417"/>
      <c r="AE187" s="417"/>
      <c r="AF187" s="417"/>
      <c r="AG187" s="417"/>
      <c r="AH187" s="417"/>
      <c r="AI187" s="417"/>
      <c r="AJ187" s="417"/>
      <c r="AK187" s="417"/>
      <c r="AL187" s="417"/>
      <c r="AM187" s="298">
        <f>SUM(Y187:AL187)</f>
        <v>1</v>
      </c>
    </row>
    <row r="188" spans="1:39" ht="15" outlineLevel="1">
      <c r="B188" s="296" t="s">
        <v>223</v>
      </c>
      <c r="C188" s="293" t="s">
        <v>142</v>
      </c>
      <c r="D188" s="297">
        <v>18568.288339999999</v>
      </c>
      <c r="E188" s="297">
        <v>18568.288339999999</v>
      </c>
      <c r="F188" s="297">
        <v>18568.288339999999</v>
      </c>
      <c r="G188" s="297">
        <v>18568.288339999999</v>
      </c>
      <c r="H188" s="297">
        <v>5050.5524999999998</v>
      </c>
      <c r="I188" s="297">
        <v>5050.5524999999998</v>
      </c>
      <c r="J188" s="297">
        <v>5050.5524999999998</v>
      </c>
      <c r="K188" s="297">
        <v>5050.5524999999998</v>
      </c>
      <c r="L188" s="297">
        <v>5050.5524999999998</v>
      </c>
      <c r="M188" s="297">
        <v>5050.5524999999998</v>
      </c>
      <c r="N188" s="297">
        <f>N187</f>
        <v>12</v>
      </c>
      <c r="O188" s="297">
        <v>4.3427230000000003</v>
      </c>
      <c r="P188" s="297">
        <v>4.3427230000000003</v>
      </c>
      <c r="Q188" s="297">
        <v>4.3427230000000003</v>
      </c>
      <c r="R188" s="297">
        <v>4.3427230000000003</v>
      </c>
      <c r="S188" s="297">
        <v>1.528065</v>
      </c>
      <c r="T188" s="297">
        <v>1.528065</v>
      </c>
      <c r="U188" s="297">
        <v>1.528065</v>
      </c>
      <c r="V188" s="297">
        <v>1.528065</v>
      </c>
      <c r="W188" s="297">
        <v>1.528065</v>
      </c>
      <c r="X188" s="297">
        <v>1.528065</v>
      </c>
      <c r="Y188" s="413">
        <f>Y187</f>
        <v>0</v>
      </c>
      <c r="Z188" s="830">
        <f>Z187</f>
        <v>0</v>
      </c>
      <c r="AA188" s="830">
        <f t="shared" ref="AA188:AL188" si="49">AA187</f>
        <v>1</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833"/>
      <c r="AA189" s="833"/>
      <c r="AB189" s="418"/>
      <c r="AC189" s="418"/>
      <c r="AD189" s="418"/>
      <c r="AE189" s="418"/>
      <c r="AF189" s="418"/>
      <c r="AG189" s="418"/>
      <c r="AH189" s="418"/>
      <c r="AI189" s="418"/>
      <c r="AJ189" s="418"/>
      <c r="AK189" s="418"/>
      <c r="AL189" s="418"/>
      <c r="AM189" s="315"/>
    </row>
    <row r="190" spans="1:39" ht="15" outlineLevel="1">
      <c r="A190" s="509">
        <v>14</v>
      </c>
      <c r="B190" s="316" t="s">
        <v>20</v>
      </c>
      <c r="C190" s="293" t="s">
        <v>25</v>
      </c>
      <c r="D190" s="297">
        <v>327291.30801332003</v>
      </c>
      <c r="E190" s="297">
        <v>327291.30801332003</v>
      </c>
      <c r="F190" s="297">
        <v>327291.30801332003</v>
      </c>
      <c r="G190" s="297">
        <v>327291.30801332003</v>
      </c>
      <c r="H190" s="297">
        <v>0</v>
      </c>
      <c r="I190" s="297">
        <v>0</v>
      </c>
      <c r="J190" s="297">
        <v>0</v>
      </c>
      <c r="K190" s="297">
        <v>0</v>
      </c>
      <c r="L190" s="297">
        <v>0</v>
      </c>
      <c r="M190" s="297">
        <v>0</v>
      </c>
      <c r="N190" s="297">
        <v>12</v>
      </c>
      <c r="O190" s="297">
        <v>67.303270184342168</v>
      </c>
      <c r="P190" s="297">
        <v>67.303270184342168</v>
      </c>
      <c r="Q190" s="297">
        <v>67.303270184342168</v>
      </c>
      <c r="R190" s="297">
        <v>67.303270184342168</v>
      </c>
      <c r="S190" s="297">
        <v>0</v>
      </c>
      <c r="T190" s="297">
        <v>0</v>
      </c>
      <c r="U190" s="297">
        <v>0</v>
      </c>
      <c r="V190" s="297">
        <v>0</v>
      </c>
      <c r="W190" s="297">
        <v>0</v>
      </c>
      <c r="X190" s="297">
        <v>0</v>
      </c>
      <c r="Y190" s="417"/>
      <c r="Z190" s="832">
        <v>1</v>
      </c>
      <c r="AA190" s="832"/>
      <c r="AB190" s="417"/>
      <c r="AC190" s="417"/>
      <c r="AD190" s="417"/>
      <c r="AE190" s="417"/>
      <c r="AF190" s="417"/>
      <c r="AG190" s="417"/>
      <c r="AH190" s="417"/>
      <c r="AI190" s="417"/>
      <c r="AJ190" s="417"/>
      <c r="AK190" s="417"/>
      <c r="AL190" s="417"/>
      <c r="AM190" s="298">
        <f>SUM(Y190:AL190)</f>
        <v>1</v>
      </c>
    </row>
    <row r="191" spans="1:39" ht="15" outlineLevel="1">
      <c r="B191" s="296" t="s">
        <v>223</v>
      </c>
      <c r="C191" s="293" t="s">
        <v>142</v>
      </c>
      <c r="D191" s="297">
        <v>63163.405370125998</v>
      </c>
      <c r="E191" s="297">
        <v>63163.405370125998</v>
      </c>
      <c r="F191" s="297">
        <v>63163.405370125998</v>
      </c>
      <c r="G191" s="297">
        <v>63163.405370125998</v>
      </c>
      <c r="H191" s="297">
        <v>0</v>
      </c>
      <c r="I191" s="297">
        <v>0</v>
      </c>
      <c r="J191" s="297">
        <v>0</v>
      </c>
      <c r="K191" s="297">
        <v>0</v>
      </c>
      <c r="L191" s="297">
        <v>0</v>
      </c>
      <c r="M191" s="297">
        <v>0</v>
      </c>
      <c r="N191" s="297">
        <f>N190</f>
        <v>12</v>
      </c>
      <c r="O191" s="297">
        <v>12.941343348</v>
      </c>
      <c r="P191" s="297">
        <v>12.941343348</v>
      </c>
      <c r="Q191" s="297">
        <v>12.941343348</v>
      </c>
      <c r="R191" s="297">
        <v>12.941343348</v>
      </c>
      <c r="S191" s="297">
        <v>0</v>
      </c>
      <c r="T191" s="297">
        <v>0</v>
      </c>
      <c r="U191" s="297">
        <v>0</v>
      </c>
      <c r="V191" s="297">
        <v>0</v>
      </c>
      <c r="W191" s="297">
        <v>0</v>
      </c>
      <c r="X191" s="297">
        <v>0</v>
      </c>
      <c r="Y191" s="413">
        <f>Y190</f>
        <v>0</v>
      </c>
      <c r="Z191" s="830">
        <f>Z190</f>
        <v>1</v>
      </c>
      <c r="AA191" s="830">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834"/>
      <c r="AA192" s="833"/>
      <c r="AB192" s="418"/>
      <c r="AC192" s="418"/>
      <c r="AD192" s="418"/>
      <c r="AE192" s="418"/>
      <c r="AF192" s="418"/>
      <c r="AG192" s="418"/>
      <c r="AH192" s="418"/>
      <c r="AI192" s="418"/>
      <c r="AJ192" s="418"/>
      <c r="AK192" s="418"/>
      <c r="AL192" s="418"/>
      <c r="AM192" s="315"/>
    </row>
    <row r="193" spans="1:39" s="285" customFormat="1" ht="15" outlineLevel="1">
      <c r="A193" s="509">
        <v>15</v>
      </c>
      <c r="B193" s="316" t="s">
        <v>460</v>
      </c>
      <c r="C193" s="293" t="s">
        <v>25</v>
      </c>
      <c r="D193" s="297">
        <v>294.83999999999997</v>
      </c>
      <c r="E193" s="297">
        <v>0</v>
      </c>
      <c r="F193" s="297">
        <v>0</v>
      </c>
      <c r="G193" s="297">
        <v>0</v>
      </c>
      <c r="H193" s="297">
        <v>0</v>
      </c>
      <c r="I193" s="297">
        <v>0</v>
      </c>
      <c r="J193" s="297">
        <v>0</v>
      </c>
      <c r="K193" s="297">
        <v>0</v>
      </c>
      <c r="L193" s="297">
        <v>0</v>
      </c>
      <c r="M193" s="855">
        <v>0</v>
      </c>
      <c r="N193" s="857">
        <v>0</v>
      </c>
      <c r="O193" s="856">
        <v>51.84</v>
      </c>
      <c r="P193" s="297">
        <v>0</v>
      </c>
      <c r="Q193" s="297">
        <v>0</v>
      </c>
      <c r="R193" s="297">
        <v>0</v>
      </c>
      <c r="S193" s="297">
        <v>0</v>
      </c>
      <c r="T193" s="297">
        <v>0</v>
      </c>
      <c r="U193" s="297">
        <v>0</v>
      </c>
      <c r="V193" s="297">
        <v>0</v>
      </c>
      <c r="W193" s="297">
        <v>0</v>
      </c>
      <c r="X193" s="297">
        <v>0</v>
      </c>
      <c r="Y193" s="417"/>
      <c r="Z193" s="832">
        <v>1</v>
      </c>
      <c r="AA193" s="832"/>
      <c r="AB193" s="417"/>
      <c r="AC193" s="417"/>
      <c r="AD193" s="417"/>
      <c r="AE193" s="417"/>
      <c r="AF193" s="417"/>
      <c r="AG193" s="417"/>
      <c r="AH193" s="417"/>
      <c r="AI193" s="417"/>
      <c r="AJ193" s="417"/>
      <c r="AK193" s="417"/>
      <c r="AL193" s="417"/>
      <c r="AM193" s="298">
        <f>SUM(Y193:AL193)</f>
        <v>1</v>
      </c>
    </row>
    <row r="194" spans="1:39" s="285" customFormat="1" ht="15" outlineLevel="1">
      <c r="A194" s="509"/>
      <c r="B194" s="317" t="s">
        <v>223</v>
      </c>
      <c r="C194" s="293" t="s">
        <v>142</v>
      </c>
      <c r="D194" s="297"/>
      <c r="E194" s="297"/>
      <c r="F194" s="297"/>
      <c r="G194" s="297"/>
      <c r="H194" s="297"/>
      <c r="I194" s="297"/>
      <c r="J194" s="297"/>
      <c r="K194" s="297"/>
      <c r="L194" s="297"/>
      <c r="M194" s="855"/>
      <c r="N194" s="857">
        <f>N193</f>
        <v>0</v>
      </c>
      <c r="O194" s="856"/>
      <c r="P194" s="297"/>
      <c r="Q194" s="297"/>
      <c r="R194" s="297"/>
      <c r="S194" s="297"/>
      <c r="T194" s="297"/>
      <c r="U194" s="297"/>
      <c r="V194" s="297"/>
      <c r="W194" s="297"/>
      <c r="X194" s="297"/>
      <c r="Y194" s="413">
        <f>Y193</f>
        <v>0</v>
      </c>
      <c r="Z194" s="830">
        <f>Z193</f>
        <v>1</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833"/>
      <c r="AA195" s="418"/>
      <c r="AB195" s="418"/>
      <c r="AC195" s="418"/>
      <c r="AD195" s="418"/>
      <c r="AE195" s="418"/>
      <c r="AF195" s="418"/>
      <c r="AG195" s="418"/>
      <c r="AH195" s="418"/>
      <c r="AI195" s="418"/>
      <c r="AJ195" s="418"/>
      <c r="AK195" s="418"/>
      <c r="AL195" s="418"/>
      <c r="AM195" s="315"/>
    </row>
    <row r="196" spans="1:39" s="285" customFormat="1" ht="30" outlineLevel="1">
      <c r="A196" s="509">
        <v>16</v>
      </c>
      <c r="B196" s="316" t="s">
        <v>461</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832"/>
      <c r="AA196" s="417"/>
      <c r="AB196" s="417"/>
      <c r="AC196" s="417"/>
      <c r="AD196" s="417"/>
      <c r="AE196" s="417"/>
      <c r="AF196" s="417"/>
      <c r="AG196" s="417"/>
      <c r="AH196" s="417"/>
      <c r="AI196" s="417"/>
      <c r="AJ196" s="417"/>
      <c r="AK196" s="417"/>
      <c r="AL196" s="417"/>
      <c r="AM196" s="298">
        <f>SUM(Y196:AL196)</f>
        <v>0</v>
      </c>
    </row>
    <row r="197" spans="1:39" s="285" customFormat="1" ht="15" outlineLevel="1">
      <c r="A197" s="509"/>
      <c r="B197" s="317" t="s">
        <v>223</v>
      </c>
      <c r="C197" s="293" t="s">
        <v>142</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830">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833"/>
      <c r="AA198" s="418"/>
      <c r="AB198" s="418"/>
      <c r="AC198" s="418"/>
      <c r="AD198" s="418"/>
      <c r="AE198" s="418"/>
      <c r="AF198" s="418"/>
      <c r="AG198" s="418"/>
      <c r="AH198" s="418"/>
      <c r="AI198" s="418"/>
      <c r="AJ198" s="418"/>
      <c r="AK198" s="418"/>
      <c r="AL198" s="418"/>
      <c r="AM198" s="315"/>
    </row>
    <row r="199" spans="1:39" ht="15" outlineLevel="1">
      <c r="A199" s="509">
        <v>17</v>
      </c>
      <c r="B199" s="316" t="s">
        <v>9</v>
      </c>
      <c r="C199" s="293" t="s">
        <v>25</v>
      </c>
      <c r="D199" s="297">
        <v>17294.21</v>
      </c>
      <c r="E199" s="297">
        <v>0</v>
      </c>
      <c r="F199" s="297">
        <v>0</v>
      </c>
      <c r="G199" s="297">
        <v>0</v>
      </c>
      <c r="H199" s="297">
        <v>0</v>
      </c>
      <c r="I199" s="297">
        <v>0</v>
      </c>
      <c r="J199" s="297">
        <v>0</v>
      </c>
      <c r="K199" s="297">
        <v>0</v>
      </c>
      <c r="L199" s="297">
        <v>0</v>
      </c>
      <c r="M199" s="855">
        <v>0</v>
      </c>
      <c r="N199" s="857">
        <v>0</v>
      </c>
      <c r="O199" s="856">
        <v>717.61495980000007</v>
      </c>
      <c r="P199" s="297">
        <v>0</v>
      </c>
      <c r="Q199" s="297">
        <v>0</v>
      </c>
      <c r="R199" s="297">
        <v>0</v>
      </c>
      <c r="S199" s="297">
        <v>0</v>
      </c>
      <c r="T199" s="297">
        <v>0</v>
      </c>
      <c r="U199" s="297">
        <v>0</v>
      </c>
      <c r="V199" s="297">
        <v>0</v>
      </c>
      <c r="W199" s="297">
        <v>0</v>
      </c>
      <c r="X199" s="297">
        <v>0</v>
      </c>
      <c r="Y199" s="417"/>
      <c r="Z199" s="832">
        <v>1</v>
      </c>
      <c r="AA199" s="417"/>
      <c r="AB199" s="417"/>
      <c r="AC199" s="417"/>
      <c r="AD199" s="417"/>
      <c r="AE199" s="417"/>
      <c r="AF199" s="417"/>
      <c r="AG199" s="417"/>
      <c r="AH199" s="417"/>
      <c r="AI199" s="417"/>
      <c r="AJ199" s="417"/>
      <c r="AK199" s="417"/>
      <c r="AL199" s="417"/>
      <c r="AM199" s="298">
        <f>SUM(Y199:AL199)</f>
        <v>1</v>
      </c>
    </row>
    <row r="200" spans="1:39" ht="15" outlineLevel="1">
      <c r="B200" s="296" t="s">
        <v>223</v>
      </c>
      <c r="C200" s="293" t="s">
        <v>142</v>
      </c>
      <c r="D200" s="297"/>
      <c r="E200" s="297"/>
      <c r="F200" s="297"/>
      <c r="G200" s="297"/>
      <c r="H200" s="297"/>
      <c r="I200" s="297"/>
      <c r="J200" s="297"/>
      <c r="K200" s="297"/>
      <c r="L200" s="297"/>
      <c r="M200" s="855"/>
      <c r="N200" s="857">
        <f>N199</f>
        <v>0</v>
      </c>
      <c r="O200" s="856"/>
      <c r="P200" s="297"/>
      <c r="Q200" s="297"/>
      <c r="R200" s="297"/>
      <c r="S200" s="297"/>
      <c r="T200" s="297"/>
      <c r="U200" s="297"/>
      <c r="V200" s="297"/>
      <c r="W200" s="297"/>
      <c r="X200" s="297"/>
      <c r="Y200" s="413">
        <f>Y199</f>
        <v>0</v>
      </c>
      <c r="Z200" s="830">
        <f>Z199</f>
        <v>1</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849"/>
      <c r="AA201" s="422"/>
      <c r="AB201" s="422"/>
      <c r="AC201" s="422"/>
      <c r="AD201" s="422"/>
      <c r="AE201" s="422"/>
      <c r="AF201" s="422"/>
      <c r="AG201" s="422"/>
      <c r="AH201" s="422"/>
      <c r="AI201" s="422"/>
      <c r="AJ201" s="422"/>
      <c r="AK201" s="422"/>
      <c r="AL201" s="422"/>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836"/>
      <c r="AA202" s="416"/>
      <c r="AB202" s="416"/>
      <c r="AC202" s="416"/>
      <c r="AD202" s="416"/>
      <c r="AE202" s="416"/>
      <c r="AF202" s="416"/>
      <c r="AG202" s="416"/>
      <c r="AH202" s="416"/>
      <c r="AI202" s="416"/>
      <c r="AJ202" s="416"/>
      <c r="AK202" s="416"/>
      <c r="AL202" s="416"/>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832"/>
      <c r="AA203" s="417"/>
      <c r="AB203" s="417"/>
      <c r="AC203" s="417"/>
      <c r="AD203" s="417"/>
      <c r="AE203" s="417"/>
      <c r="AF203" s="417"/>
      <c r="AG203" s="417"/>
      <c r="AH203" s="417"/>
      <c r="AI203" s="417"/>
      <c r="AJ203" s="417"/>
      <c r="AK203" s="417"/>
      <c r="AL203" s="417"/>
      <c r="AM203" s="298">
        <f>SUM(Y203:AL203)</f>
        <v>0</v>
      </c>
    </row>
    <row r="204" spans="1:39" ht="15" outlineLevel="1">
      <c r="B204" s="296" t="s">
        <v>223</v>
      </c>
      <c r="C204" s="293" t="s">
        <v>142</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830">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850"/>
      <c r="AA205" s="423"/>
      <c r="AB205" s="423"/>
      <c r="AC205" s="423"/>
      <c r="AD205" s="423"/>
      <c r="AE205" s="423"/>
      <c r="AF205" s="423"/>
      <c r="AG205" s="423"/>
      <c r="AH205" s="423"/>
      <c r="AI205" s="423"/>
      <c r="AJ205" s="423"/>
      <c r="AK205" s="423"/>
      <c r="AL205" s="423"/>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832"/>
      <c r="AA206" s="417"/>
      <c r="AB206" s="417"/>
      <c r="AC206" s="417"/>
      <c r="AD206" s="417"/>
      <c r="AE206" s="417"/>
      <c r="AF206" s="417"/>
      <c r="AG206" s="417"/>
      <c r="AH206" s="417"/>
      <c r="AI206" s="417"/>
      <c r="AJ206" s="417"/>
      <c r="AK206" s="417"/>
      <c r="AL206" s="417"/>
      <c r="AM206" s="298">
        <f>SUM(Y206:AL206)</f>
        <v>0</v>
      </c>
    </row>
    <row r="207" spans="1:39" ht="15" outlineLevel="1">
      <c r="B207" s="296" t="s">
        <v>223</v>
      </c>
      <c r="C207" s="293" t="s">
        <v>142</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830">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837"/>
      <c r="AA208" s="414"/>
      <c r="AB208" s="414"/>
      <c r="AC208" s="414"/>
      <c r="AD208" s="414"/>
      <c r="AE208" s="414"/>
      <c r="AF208" s="414"/>
      <c r="AG208" s="414"/>
      <c r="AH208" s="414"/>
      <c r="AI208" s="414"/>
      <c r="AJ208" s="414"/>
      <c r="AK208" s="414"/>
      <c r="AL208" s="414"/>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832"/>
      <c r="AA209" s="417"/>
      <c r="AB209" s="417"/>
      <c r="AC209" s="417"/>
      <c r="AD209" s="417"/>
      <c r="AE209" s="417"/>
      <c r="AF209" s="417"/>
      <c r="AG209" s="417"/>
      <c r="AH209" s="417"/>
      <c r="AI209" s="417"/>
      <c r="AJ209" s="417"/>
      <c r="AK209" s="417"/>
      <c r="AL209" s="417"/>
      <c r="AM209" s="298">
        <f>SUM(Y209:AL209)</f>
        <v>0</v>
      </c>
    </row>
    <row r="210" spans="1:39" ht="15" outlineLevel="1">
      <c r="B210" s="296" t="s">
        <v>223</v>
      </c>
      <c r="C210" s="293" t="s">
        <v>142</v>
      </c>
      <c r="D210" s="297">
        <v>0</v>
      </c>
      <c r="E210" s="297">
        <v>0</v>
      </c>
      <c r="F210" s="297">
        <v>0</v>
      </c>
      <c r="G210" s="297">
        <v>0</v>
      </c>
      <c r="H210" s="297">
        <v>0</v>
      </c>
      <c r="I210" s="297">
        <v>0</v>
      </c>
      <c r="J210" s="297">
        <v>0</v>
      </c>
      <c r="K210" s="297">
        <v>0</v>
      </c>
      <c r="L210" s="297">
        <v>0</v>
      </c>
      <c r="M210" s="297">
        <v>0</v>
      </c>
      <c r="N210" s="297">
        <f>N209</f>
        <v>12</v>
      </c>
      <c r="O210" s="297">
        <v>0</v>
      </c>
      <c r="P210" s="297">
        <v>0</v>
      </c>
      <c r="Q210" s="297">
        <v>0</v>
      </c>
      <c r="R210" s="297">
        <v>0</v>
      </c>
      <c r="S210" s="297">
        <v>0</v>
      </c>
      <c r="T210" s="297">
        <v>0</v>
      </c>
      <c r="U210" s="297">
        <v>0</v>
      </c>
      <c r="V210" s="297">
        <v>0</v>
      </c>
      <c r="W210" s="297">
        <v>0</v>
      </c>
      <c r="X210" s="297">
        <v>0</v>
      </c>
      <c r="Y210" s="413">
        <f>Y209</f>
        <v>0</v>
      </c>
      <c r="Z210" s="830">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303"/>
      <c r="AA211" s="414"/>
      <c r="AB211" s="414"/>
      <c r="AC211" s="414"/>
      <c r="AD211" s="414"/>
      <c r="AE211" s="414"/>
      <c r="AF211" s="414"/>
      <c r="AG211" s="414"/>
      <c r="AH211" s="414"/>
      <c r="AI211" s="414"/>
      <c r="AJ211" s="414"/>
      <c r="AK211" s="414"/>
      <c r="AL211" s="414"/>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832"/>
      <c r="AA212" s="832"/>
      <c r="AB212" s="832"/>
      <c r="AC212" s="417"/>
      <c r="AD212" s="417"/>
      <c r="AE212" s="417"/>
      <c r="AF212" s="417"/>
      <c r="AG212" s="417"/>
      <c r="AH212" s="417"/>
      <c r="AI212" s="417"/>
      <c r="AJ212" s="417"/>
      <c r="AK212" s="417"/>
      <c r="AL212" s="417"/>
      <c r="AM212" s="298">
        <f>SUM(Y212:AL212)</f>
        <v>0</v>
      </c>
    </row>
    <row r="213" spans="1:39" ht="15" outlineLevel="1">
      <c r="B213" s="296" t="s">
        <v>223</v>
      </c>
      <c r="C213" s="293" t="s">
        <v>142</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830">
        <f>Z212</f>
        <v>0</v>
      </c>
      <c r="AA213" s="830">
        <f t="shared" ref="AA213:AL213" si="57">AA212</f>
        <v>0</v>
      </c>
      <c r="AB213" s="830">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303"/>
      <c r="AA214" s="303"/>
      <c r="AB214" s="303"/>
      <c r="AC214" s="414"/>
      <c r="AD214" s="414"/>
      <c r="AE214" s="414"/>
      <c r="AF214" s="414"/>
      <c r="AG214" s="414"/>
      <c r="AH214" s="414"/>
      <c r="AI214" s="414"/>
      <c r="AJ214" s="414"/>
      <c r="AK214" s="414"/>
      <c r="AL214" s="414"/>
      <c r="AM214" s="308"/>
    </row>
    <row r="215" spans="1:39" ht="15" outlineLevel="1">
      <c r="A215" s="509">
        <v>22</v>
      </c>
      <c r="B215" s="317" t="s">
        <v>9</v>
      </c>
      <c r="C215" s="293" t="s">
        <v>25</v>
      </c>
      <c r="D215" s="297">
        <v>1581.165</v>
      </c>
      <c r="E215" s="297">
        <v>0</v>
      </c>
      <c r="F215" s="297">
        <v>0</v>
      </c>
      <c r="G215" s="297">
        <v>0</v>
      </c>
      <c r="H215" s="297">
        <v>0</v>
      </c>
      <c r="I215" s="297">
        <v>0</v>
      </c>
      <c r="J215" s="297">
        <v>0</v>
      </c>
      <c r="K215" s="297">
        <v>0</v>
      </c>
      <c r="L215" s="297">
        <v>0</v>
      </c>
      <c r="M215" s="855">
        <v>0</v>
      </c>
      <c r="N215" s="857">
        <v>0</v>
      </c>
      <c r="O215" s="856">
        <v>108.78088650000001</v>
      </c>
      <c r="P215" s="297">
        <v>0</v>
      </c>
      <c r="Q215" s="297">
        <v>0</v>
      </c>
      <c r="R215" s="297">
        <v>0</v>
      </c>
      <c r="S215" s="297">
        <v>0</v>
      </c>
      <c r="T215" s="297">
        <v>0</v>
      </c>
      <c r="U215" s="297">
        <v>0</v>
      </c>
      <c r="V215" s="297">
        <v>0</v>
      </c>
      <c r="W215" s="297">
        <v>0</v>
      </c>
      <c r="X215" s="297">
        <v>0</v>
      </c>
      <c r="Y215" s="412"/>
      <c r="Z215" s="832"/>
      <c r="AA215" s="832">
        <v>1</v>
      </c>
      <c r="AB215" s="832"/>
      <c r="AC215" s="417"/>
      <c r="AD215" s="417"/>
      <c r="AE215" s="417"/>
      <c r="AF215" s="417"/>
      <c r="AG215" s="417"/>
      <c r="AH215" s="417"/>
      <c r="AI215" s="417"/>
      <c r="AJ215" s="417"/>
      <c r="AK215" s="417"/>
      <c r="AL215" s="417"/>
      <c r="AM215" s="298">
        <f>SUM(Y215:AL215)</f>
        <v>1</v>
      </c>
    </row>
    <row r="216" spans="1:39" ht="15" outlineLevel="1">
      <c r="B216" s="296" t="s">
        <v>223</v>
      </c>
      <c r="C216" s="293" t="s">
        <v>142</v>
      </c>
      <c r="D216" s="297"/>
      <c r="E216" s="297"/>
      <c r="F216" s="297"/>
      <c r="G216" s="297"/>
      <c r="H216" s="297"/>
      <c r="I216" s="297"/>
      <c r="J216" s="297"/>
      <c r="K216" s="297"/>
      <c r="L216" s="297"/>
      <c r="M216" s="855"/>
      <c r="N216" s="857">
        <f>N215</f>
        <v>0</v>
      </c>
      <c r="O216" s="856"/>
      <c r="P216" s="297"/>
      <c r="Q216" s="297"/>
      <c r="R216" s="297"/>
      <c r="S216" s="297"/>
      <c r="T216" s="297"/>
      <c r="U216" s="297"/>
      <c r="V216" s="297"/>
      <c r="W216" s="297"/>
      <c r="X216" s="297"/>
      <c r="Y216" s="413">
        <f>Y215</f>
        <v>0</v>
      </c>
      <c r="Z216" s="830">
        <f>Z215</f>
        <v>0</v>
      </c>
      <c r="AA216" s="830">
        <f t="shared" ref="AA216:AL216" si="58">AA215</f>
        <v>1</v>
      </c>
      <c r="AB216" s="830">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303"/>
      <c r="AA217" s="303"/>
      <c r="AB217" s="303"/>
      <c r="AC217" s="414"/>
      <c r="AD217" s="414"/>
      <c r="AE217" s="414"/>
      <c r="AF217" s="414"/>
      <c r="AG217" s="414"/>
      <c r="AH217" s="414"/>
      <c r="AI217" s="414"/>
      <c r="AJ217" s="414"/>
      <c r="AK217" s="414"/>
      <c r="AL217" s="414"/>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836"/>
      <c r="AB218" s="836"/>
      <c r="AC218" s="416"/>
      <c r="AD218" s="416"/>
      <c r="AE218" s="416"/>
      <c r="AF218" s="416"/>
      <c r="AG218" s="416"/>
      <c r="AH218" s="416"/>
      <c r="AI218" s="416"/>
      <c r="AJ218" s="416"/>
      <c r="AK218" s="416"/>
      <c r="AL218" s="416"/>
      <c r="AM218" s="294"/>
    </row>
    <row r="219" spans="1:39" ht="15" outlineLevel="1">
      <c r="A219" s="509">
        <v>23</v>
      </c>
      <c r="B219" s="317" t="s">
        <v>14</v>
      </c>
      <c r="C219" s="293" t="s">
        <v>25</v>
      </c>
      <c r="D219" s="297">
        <v>5138.731201171875</v>
      </c>
      <c r="E219" s="297">
        <v>5138.731201171875</v>
      </c>
      <c r="F219" s="297">
        <v>5138.731201171875</v>
      </c>
      <c r="G219" s="297">
        <v>5094.731201171875</v>
      </c>
      <c r="H219" s="297">
        <v>5094.731201171875</v>
      </c>
      <c r="I219" s="297">
        <v>5094.731201171875</v>
      </c>
      <c r="J219" s="297">
        <v>4717.0000000000009</v>
      </c>
      <c r="K219" s="297">
        <v>4717.0000000000009</v>
      </c>
      <c r="L219" s="297">
        <v>1983</v>
      </c>
      <c r="M219" s="297">
        <v>1983</v>
      </c>
      <c r="N219" s="293"/>
      <c r="O219" s="297">
        <v>0.42221021722070878</v>
      </c>
      <c r="P219" s="297">
        <v>0.41992458049207926</v>
      </c>
      <c r="Q219" s="297">
        <v>0.41992458049207926</v>
      </c>
      <c r="R219" s="297">
        <v>0.41992458049207926</v>
      </c>
      <c r="S219" s="297">
        <v>0.41992458049207926</v>
      </c>
      <c r="T219" s="297">
        <v>0.41992458049207926</v>
      </c>
      <c r="U219" s="297">
        <v>0.40030284691601997</v>
      </c>
      <c r="V219" s="297">
        <v>0.40030284691601997</v>
      </c>
      <c r="W219" s="297">
        <v>0.25828170031309133</v>
      </c>
      <c r="X219" s="297">
        <v>0.25828170031309133</v>
      </c>
      <c r="Y219" s="471">
        <v>1</v>
      </c>
      <c r="Z219" s="468"/>
      <c r="AA219" s="468"/>
      <c r="AB219" s="468"/>
      <c r="AC219" s="412"/>
      <c r="AD219" s="412"/>
      <c r="AE219" s="412"/>
      <c r="AF219" s="412"/>
      <c r="AG219" s="412"/>
      <c r="AH219" s="412"/>
      <c r="AI219" s="412"/>
      <c r="AJ219" s="412"/>
      <c r="AK219" s="412"/>
      <c r="AL219" s="412"/>
      <c r="AM219" s="298">
        <f>SUM(Y219:AL219)</f>
        <v>1</v>
      </c>
    </row>
    <row r="220" spans="1:39" ht="15" outlineLevel="1">
      <c r="B220" s="296" t="s">
        <v>223</v>
      </c>
      <c r="C220" s="293" t="s">
        <v>142</v>
      </c>
      <c r="D220" s="297">
        <v>658</v>
      </c>
      <c r="E220" s="297">
        <v>658</v>
      </c>
      <c r="F220" s="297">
        <v>658</v>
      </c>
      <c r="G220" s="297">
        <v>658</v>
      </c>
      <c r="H220" s="297">
        <v>658</v>
      </c>
      <c r="I220" s="297">
        <v>566.48934940000004</v>
      </c>
      <c r="J220" s="297">
        <v>520.73403929999995</v>
      </c>
      <c r="K220" s="297">
        <v>474.97872919999998</v>
      </c>
      <c r="L220" s="297">
        <v>474.97872919999998</v>
      </c>
      <c r="M220" s="297">
        <v>474.97872919999998</v>
      </c>
      <c r="N220" s="469"/>
      <c r="O220" s="297">
        <v>4.48E-2</v>
      </c>
      <c r="P220" s="297">
        <v>4.48E-2</v>
      </c>
      <c r="Q220" s="297">
        <v>4.48E-2</v>
      </c>
      <c r="R220" s="297">
        <v>4.48E-2</v>
      </c>
      <c r="S220" s="297">
        <v>4.48E-2</v>
      </c>
      <c r="T220" s="297">
        <v>4.0025532000000003E-2</v>
      </c>
      <c r="U220" s="297">
        <v>3.7638297000000001E-2</v>
      </c>
      <c r="V220" s="297">
        <v>3.5251063999999999E-2</v>
      </c>
      <c r="W220" s="297">
        <v>3.5251063999999999E-2</v>
      </c>
      <c r="X220" s="297">
        <v>3.5251063999999999E-2</v>
      </c>
      <c r="Y220" s="830">
        <f>Y219</f>
        <v>1</v>
      </c>
      <c r="Z220" s="830">
        <f>Z219</f>
        <v>0</v>
      </c>
      <c r="AA220" s="830">
        <f t="shared" ref="AA220:AL220" si="59">AA219</f>
        <v>0</v>
      </c>
      <c r="AB220" s="830">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303"/>
      <c r="Z221" s="303"/>
      <c r="AA221" s="303"/>
      <c r="AB221" s="414"/>
      <c r="AC221" s="414"/>
      <c r="AD221" s="414"/>
      <c r="AE221" s="414"/>
      <c r="AF221" s="414"/>
      <c r="AG221" s="414"/>
      <c r="AH221" s="414"/>
      <c r="AI221" s="414"/>
      <c r="AJ221" s="414"/>
      <c r="AK221" s="414"/>
      <c r="AL221" s="414"/>
      <c r="AM221" s="308"/>
    </row>
    <row r="222" spans="1:39" s="295" customFormat="1" ht="15.75" outlineLevel="1">
      <c r="A222" s="510"/>
      <c r="B222" s="290" t="s">
        <v>462</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836"/>
      <c r="Z222" s="836"/>
      <c r="AA222" s="836"/>
      <c r="AB222" s="416"/>
      <c r="AC222" s="416"/>
      <c r="AD222" s="416"/>
      <c r="AE222" s="416"/>
      <c r="AF222" s="416"/>
      <c r="AG222" s="416"/>
      <c r="AH222" s="416"/>
      <c r="AI222" s="416"/>
      <c r="AJ222" s="416"/>
      <c r="AK222" s="416"/>
      <c r="AL222" s="416"/>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68"/>
      <c r="Z223" s="468"/>
      <c r="AA223" s="468"/>
      <c r="AB223" s="412"/>
      <c r="AC223" s="412"/>
      <c r="AD223" s="412"/>
      <c r="AE223" s="412"/>
      <c r="AF223" s="412"/>
      <c r="AG223" s="412"/>
      <c r="AH223" s="412"/>
      <c r="AI223" s="412"/>
      <c r="AJ223" s="412"/>
      <c r="AK223" s="412"/>
      <c r="AL223" s="412"/>
      <c r="AM223" s="298">
        <f>SUM(Y223:AL223)</f>
        <v>0</v>
      </c>
    </row>
    <row r="224" spans="1:39" s="285" customFormat="1" ht="15" outlineLevel="1">
      <c r="A224" s="509"/>
      <c r="B224" s="317" t="s">
        <v>223</v>
      </c>
      <c r="C224" s="293" t="s">
        <v>142</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830">
        <f>Y223</f>
        <v>0</v>
      </c>
      <c r="Z224" s="830">
        <f>Z223</f>
        <v>0</v>
      </c>
      <c r="AA224" s="830">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303"/>
      <c r="Z225" s="303"/>
      <c r="AA225" s="303"/>
      <c r="AB225" s="414"/>
      <c r="AC225" s="414"/>
      <c r="AD225" s="414"/>
      <c r="AE225" s="414"/>
      <c r="AF225" s="414"/>
      <c r="AG225" s="414"/>
      <c r="AH225" s="414"/>
      <c r="AI225" s="414"/>
      <c r="AJ225" s="414"/>
      <c r="AK225" s="414"/>
      <c r="AL225" s="414"/>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832"/>
      <c r="Z226" s="832"/>
      <c r="AA226" s="832"/>
      <c r="AB226" s="417"/>
      <c r="AC226" s="417"/>
      <c r="AD226" s="417"/>
      <c r="AE226" s="417"/>
      <c r="AF226" s="417"/>
      <c r="AG226" s="417"/>
      <c r="AH226" s="417"/>
      <c r="AI226" s="417"/>
      <c r="AJ226" s="417"/>
      <c r="AK226" s="417"/>
      <c r="AL226" s="417"/>
      <c r="AM226" s="298">
        <f>SUM(Y226:AL226)</f>
        <v>0</v>
      </c>
    </row>
    <row r="227" spans="1:39" s="285" customFormat="1" ht="15" outlineLevel="1">
      <c r="A227" s="509"/>
      <c r="B227" s="317" t="s">
        <v>223</v>
      </c>
      <c r="C227" s="293" t="s">
        <v>142</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830">
        <f>Y226</f>
        <v>0</v>
      </c>
      <c r="Z227" s="830">
        <f>Z226</f>
        <v>0</v>
      </c>
      <c r="AA227" s="830">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833"/>
      <c r="Z228" s="834"/>
      <c r="AA228" s="833"/>
      <c r="AB228" s="418"/>
      <c r="AC228" s="418"/>
      <c r="AD228" s="418"/>
      <c r="AE228" s="418"/>
      <c r="AF228" s="418"/>
      <c r="AG228" s="418"/>
      <c r="AH228" s="418"/>
      <c r="AI228" s="418"/>
      <c r="AJ228" s="418"/>
      <c r="AK228" s="418"/>
      <c r="AL228" s="418"/>
      <c r="AM228" s="315"/>
    </row>
    <row r="229" spans="1:39" ht="15.75"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836"/>
      <c r="Z229" s="836"/>
      <c r="AA229" s="836"/>
      <c r="AB229" s="416"/>
      <c r="AC229" s="416"/>
      <c r="AD229" s="416"/>
      <c r="AE229" s="416"/>
      <c r="AF229" s="416"/>
      <c r="AG229" s="416"/>
      <c r="AH229" s="416"/>
      <c r="AI229" s="416"/>
      <c r="AJ229" s="416"/>
      <c r="AK229" s="416"/>
      <c r="AL229" s="416"/>
      <c r="AM229" s="294"/>
    </row>
    <row r="230" spans="1:39" ht="15"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839"/>
      <c r="Z230" s="832"/>
      <c r="AA230" s="470"/>
      <c r="AB230" s="417"/>
      <c r="AC230" s="417"/>
      <c r="AD230" s="417"/>
      <c r="AE230" s="417"/>
      <c r="AF230" s="417"/>
      <c r="AG230" s="417"/>
      <c r="AH230" s="417"/>
      <c r="AI230" s="417"/>
      <c r="AJ230" s="417"/>
      <c r="AK230" s="417"/>
      <c r="AL230" s="417"/>
      <c r="AM230" s="298">
        <f>SUM(Y230:AL230)</f>
        <v>0</v>
      </c>
    </row>
    <row r="231" spans="1:39" ht="15" outlineLevel="1">
      <c r="B231" s="296" t="s">
        <v>223</v>
      </c>
      <c r="C231" s="293" t="s">
        <v>142</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830">
        <f>Y230</f>
        <v>0</v>
      </c>
      <c r="Z231" s="830">
        <f>Z230</f>
        <v>0</v>
      </c>
      <c r="AA231" s="830">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831"/>
      <c r="Z232" s="851"/>
      <c r="AA232" s="851"/>
      <c r="AB232" s="426"/>
      <c r="AC232" s="426"/>
      <c r="AD232" s="426"/>
      <c r="AE232" s="426"/>
      <c r="AF232" s="426"/>
      <c r="AG232" s="426"/>
      <c r="AH232" s="426"/>
      <c r="AI232" s="426"/>
      <c r="AJ232" s="426"/>
      <c r="AK232" s="426"/>
      <c r="AL232" s="426"/>
      <c r="AM232" s="299"/>
    </row>
    <row r="233" spans="1:39" ht="15" outlineLevel="1">
      <c r="A233" s="509">
        <v>27</v>
      </c>
      <c r="B233" s="323" t="s">
        <v>17</v>
      </c>
      <c r="C233" s="293" t="s">
        <v>25</v>
      </c>
      <c r="D233" s="297">
        <v>2575.4838162140727</v>
      </c>
      <c r="E233" s="297">
        <v>2575.4838162140727</v>
      </c>
      <c r="F233" s="297">
        <v>2575.4838162140727</v>
      </c>
      <c r="G233" s="297">
        <v>2575.4838162140727</v>
      </c>
      <c r="H233" s="297">
        <v>2575.4838162140727</v>
      </c>
      <c r="I233" s="297">
        <v>2575.4838162140727</v>
      </c>
      <c r="J233" s="297">
        <v>2575.4838162140727</v>
      </c>
      <c r="K233" s="297">
        <v>2575.4838162140727</v>
      </c>
      <c r="L233" s="297">
        <v>2575.4838162140727</v>
      </c>
      <c r="M233" s="297">
        <v>2575.4838162140727</v>
      </c>
      <c r="N233" s="297">
        <v>12</v>
      </c>
      <c r="O233" s="297">
        <v>2.6583271713824193</v>
      </c>
      <c r="P233" s="297">
        <v>2.6583271713824193</v>
      </c>
      <c r="Q233" s="297">
        <v>2.6583271713824193</v>
      </c>
      <c r="R233" s="297">
        <v>2.6583271713824193</v>
      </c>
      <c r="S233" s="297">
        <v>2.6583271713824193</v>
      </c>
      <c r="T233" s="297">
        <v>2.6583271713824193</v>
      </c>
      <c r="U233" s="297">
        <v>2.6583271713824193</v>
      </c>
      <c r="V233" s="297">
        <v>2.6583271713824193</v>
      </c>
      <c r="W233" s="297">
        <v>2.6583271713824193</v>
      </c>
      <c r="X233" s="297">
        <v>2.6583271713824193</v>
      </c>
      <c r="Y233" s="839"/>
      <c r="Z233" s="832"/>
      <c r="AA233" s="832">
        <v>1</v>
      </c>
      <c r="AB233" s="417"/>
      <c r="AC233" s="417"/>
      <c r="AD233" s="417"/>
      <c r="AE233" s="417"/>
      <c r="AF233" s="417"/>
      <c r="AG233" s="417"/>
      <c r="AH233" s="417"/>
      <c r="AI233" s="417"/>
      <c r="AJ233" s="417"/>
      <c r="AK233" s="417"/>
      <c r="AL233" s="417"/>
      <c r="AM233" s="298">
        <f>SUM(Y233:AL233)</f>
        <v>1</v>
      </c>
    </row>
    <row r="234" spans="1:39" ht="15" outlineLevel="1">
      <c r="B234" s="296" t="s">
        <v>223</v>
      </c>
      <c r="C234" s="293" t="s">
        <v>142</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830">
        <f>Y233</f>
        <v>0</v>
      </c>
      <c r="Z234" s="830">
        <f>Z233</f>
        <v>0</v>
      </c>
      <c r="AA234" s="830">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75"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303"/>
      <c r="Z235" s="303"/>
      <c r="AA235" s="303"/>
      <c r="AB235" s="414"/>
      <c r="AC235" s="414"/>
      <c r="AD235" s="414"/>
      <c r="AE235" s="414"/>
      <c r="AF235" s="414"/>
      <c r="AG235" s="414"/>
      <c r="AH235" s="414"/>
      <c r="AI235" s="414"/>
      <c r="AJ235" s="414"/>
      <c r="AK235" s="414"/>
      <c r="AL235" s="414"/>
      <c r="AM235" s="308"/>
    </row>
    <row r="236" spans="1:39" ht="15"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839"/>
      <c r="Z236" s="832"/>
      <c r="AA236" s="832"/>
      <c r="AB236" s="417"/>
      <c r="AC236" s="417"/>
      <c r="AD236" s="417"/>
      <c r="AE236" s="417"/>
      <c r="AF236" s="417"/>
      <c r="AG236" s="417"/>
      <c r="AH236" s="417"/>
      <c r="AI236" s="417"/>
      <c r="AJ236" s="417"/>
      <c r="AK236" s="417"/>
      <c r="AL236" s="417"/>
      <c r="AM236" s="298">
        <f>SUM(Y236:AL236)</f>
        <v>0</v>
      </c>
    </row>
    <row r="237" spans="1:39" ht="15" outlineLevel="1">
      <c r="B237" s="296" t="s">
        <v>223</v>
      </c>
      <c r="C237" s="293" t="s">
        <v>142</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830">
        <f>Y236</f>
        <v>0</v>
      </c>
      <c r="Z237" s="830">
        <f>Z236</f>
        <v>0</v>
      </c>
      <c r="AA237" s="830">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223</v>
      </c>
      <c r="C240" s="293" t="s">
        <v>142</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09">
        <v>30</v>
      </c>
      <c r="B242" s="326" t="s">
        <v>463</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09"/>
      <c r="B243" s="326" t="s">
        <v>223</v>
      </c>
      <c r="C243" s="293" t="s">
        <v>142</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09"/>
      <c r="B245" s="290" t="s">
        <v>464</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09">
        <v>31</v>
      </c>
      <c r="B246" s="326" t="s">
        <v>465</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09"/>
      <c r="B247" s="326" t="s">
        <v>223</v>
      </c>
      <c r="C247" s="293" t="s">
        <v>142</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09">
        <v>32</v>
      </c>
      <c r="B249" s="326" t="s">
        <v>466</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09"/>
      <c r="B250" s="326" t="s">
        <v>223</v>
      </c>
      <c r="C250" s="293" t="s">
        <v>142</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09">
        <v>33</v>
      </c>
      <c r="B252" s="326" t="s">
        <v>467</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09"/>
      <c r="B253" s="326" t="s">
        <v>223</v>
      </c>
      <c r="C253" s="293" t="s">
        <v>142</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224</v>
      </c>
      <c r="C255" s="331"/>
      <c r="D255" s="331">
        <f>SUM(D150:D253)</f>
        <v>10684933.2073502</v>
      </c>
      <c r="E255" s="331"/>
      <c r="F255" s="331"/>
      <c r="G255" s="331"/>
      <c r="H255" s="331"/>
      <c r="I255" s="331"/>
      <c r="J255" s="331"/>
      <c r="K255" s="331"/>
      <c r="L255" s="331"/>
      <c r="M255" s="331"/>
      <c r="N255" s="331"/>
      <c r="O255" s="331">
        <f>SUM(O150:O253)</f>
        <v>4833.5962500600654</v>
      </c>
      <c r="P255" s="331"/>
      <c r="Q255" s="331"/>
      <c r="R255" s="331"/>
      <c r="S255" s="331"/>
      <c r="T255" s="331"/>
      <c r="U255" s="331"/>
      <c r="V255" s="331"/>
      <c r="W255" s="331"/>
      <c r="X255" s="331"/>
      <c r="Y255" s="331">
        <f>IF(Y149="kWh",SUMPRODUCT(D150:D253,Y150:Y253))</f>
        <v>1846355.9399470829</v>
      </c>
      <c r="Z255" s="331">
        <f>IF(Z149="kWh",SUMPRODUCT(D150:D253,Z150:Z253))</f>
        <v>1771105.7326117542</v>
      </c>
      <c r="AA255" s="331">
        <f>IF(AA149="kW",SUMPRODUCT(N150:N253,O150:O253,AA150:AA253),SUMPRODUCT(D150:D253,AA150:AA253))</f>
        <v>9208.4936736883592</v>
      </c>
      <c r="AB255" s="331">
        <f>IF(AB149="kW",SUMPRODUCT(N150:N253,O150:O253,AB150:AB253),SUMPRODUCT(D150:D253,AB150:AB253))</f>
        <v>6087.7397149793223</v>
      </c>
      <c r="AC255" s="331">
        <f>IF(AC149="kW",SUMPRODUCT(N150:N253,O150:O253,AC150:AC253),SUMPRODUCT(D150:D253,AC150:AC253))</f>
        <v>0</v>
      </c>
      <c r="AD255" s="331">
        <f>IF(AD149="kW",SUMPRODUCT(N150:N253,O150:O253,AD150:AD253),SUMPRODUCT(D150:D253,AD150:AD253))</f>
        <v>42.771005023273922</v>
      </c>
      <c r="AE255" s="331">
        <f>IF(AE149="kW",SUMPRODUCT(N150:N253,O150:O253,AE150:AE253),SUMPRODUCT(D150:D253,AE150:AE253))</f>
        <v>0</v>
      </c>
      <c r="AF255" s="331">
        <f>IF(AF149="kW",SUMPRODUCT(N150:N253,O150:O253,AF150:AF253),SUMPRODUCT(D150:D253,AF150:AF253))</f>
        <v>356.42504186061603</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225</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144</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133</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0">
        <f>SUM(Y259:AL259)</f>
        <v>0</v>
      </c>
    </row>
    <row r="260" spans="1:41" ht="15">
      <c r="B260" s="296" t="s">
        <v>134</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0">
        <f>SUM(Y260:AL260)</f>
        <v>0</v>
      </c>
    </row>
    <row r="261" spans="1:41" s="382" customFormat="1" ht="15.75">
      <c r="A261" s="511"/>
      <c r="B261" s="351" t="s">
        <v>233</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1"/>
      <c r="B262" s="351" t="s">
        <v>226</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1"/>
      <c r="B263" s="351" t="s">
        <v>234</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1832242.565111083</v>
      </c>
      <c r="Z265" s="293">
        <f>SUMPRODUCT(E150:E253,Z150:Z253)</f>
        <v>1753516.682611756</v>
      </c>
      <c r="AA265" s="293">
        <f>IF(AA149="kW",SUMPRODUCT(N150:N253,P150:P253,AA150:AA253),SUMPRODUCT(E150:E253,AA150:AA253))</f>
        <v>9208.4936736883592</v>
      </c>
      <c r="AB265" s="293">
        <f>IF(AB149="kW",SUMPRODUCT(N150:N253,P150:P253,AB150:AB253),SUMPRODUCT(E150:E253,AB150:AB253))</f>
        <v>6087.7397149793223</v>
      </c>
      <c r="AC265" s="293">
        <f>IF(AC149="kW",SUMPRODUCT(N150:N253,P150:P253,AC150:AC253),SUMPRODUCT(E150:E253,AC150:AC253))</f>
        <v>0</v>
      </c>
      <c r="AD265" s="293">
        <f>IF(AD149="kW",SUMPRODUCT(N150:N253,P150:P253,AD150:AD253),SUMPRODUCT(E150:E253, AD150:AD253))</f>
        <v>42.771005023273922</v>
      </c>
      <c r="AE265" s="293">
        <f>IF(AE149="kW",SUMPRODUCT(N150:N253,P150:P253,AE150:AE253),SUMPRODUCT(E150:E253,AE150:AE253))</f>
        <v>0</v>
      </c>
      <c r="AF265" s="293">
        <f>IF(AF149="kW",SUMPRODUCT(N150:N253,P150:P253,AF150:AF253),SUMPRODUCT(E150:E253,AF150:AF253))</f>
        <v>356.42504186061603</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1832242.565111083</v>
      </c>
      <c r="Z266" s="293">
        <f>SUMPRODUCT(F150:F253,Z150:Z253)</f>
        <v>1735862.6022528671</v>
      </c>
      <c r="AA266" s="293">
        <f>IF(AA149="kW",SUMPRODUCT(N150:N253,Q150:Q253,AA150:AA253),SUMPRODUCT(F150:F253,AA150:AA253))</f>
        <v>9189.3292581682781</v>
      </c>
      <c r="AB266" s="293">
        <f>IF(AB149="kW",SUMPRODUCT(N150:N253,Q150:Q253,AB150:AB253),SUMPRODUCT(F150:F253,AB150:AB253))</f>
        <v>6074.9534564995165</v>
      </c>
      <c r="AC266" s="293">
        <f>IF(AC149="kW",SUMPRODUCT(N150:N253,Q150:Q253,AC150:AC253),SUMPRODUCT(F150:F253, AC150:AC253))</f>
        <v>0</v>
      </c>
      <c r="AD266" s="293">
        <f>IF(AD149="kW",SUMPRODUCT(N150:N253,Q150:Q253,AD150:AD253),SUMPRODUCT(F150:F253, AD150:AD253))</f>
        <v>42.681171825523542</v>
      </c>
      <c r="AE266" s="293">
        <f>IF(AE149="kW",SUMPRODUCT(N150:N253,Q150:Q253,AE150:AE253),SUMPRODUCT(F150:F253,AE150:AE253))</f>
        <v>0</v>
      </c>
      <c r="AF266" s="293">
        <f>IF(AF149="kW",SUMPRODUCT(N150:N253,Q150:Q253,AF150:AF253),SUMPRODUCT(F150:F253,AF150:AF253))</f>
        <v>355.67643187936284</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168</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1830157.0233379309</v>
      </c>
      <c r="Z267" s="293">
        <f>SUMPRODUCT(G150:G253,Z150:Z253)</f>
        <v>1574003.045885222</v>
      </c>
      <c r="AA267" s="293">
        <f>IF(AA149="kW",SUMPRODUCT(N150:N253,R150:R253,AA150:AA253),SUMPRODUCT(G150:G253,AA150:AA253))</f>
        <v>8942.9842464912253</v>
      </c>
      <c r="AB267" s="293">
        <f>IF(AB149="kW",SUMPRODUCT(N150:N253,R150:R253,AB150:AB253),SUMPRODUCT(G150:G253,AB150:AB253))</f>
        <v>5910.595144021233</v>
      </c>
      <c r="AC267" s="293">
        <f>IF(AC149="kW",SUMPRODUCT(N150:N253,R150:R253,AC150:AC253),SUMPRODUCT(G150:G253, AC150:AC253))</f>
        <v>0</v>
      </c>
      <c r="AD267" s="293">
        <f>IF(AD149="kW",SUMPRODUCT(N150:N253,R150:R253,AD150:AD253),SUMPRODUCT(G150:G253, AD150:AD253))</f>
        <v>41.526429583287353</v>
      </c>
      <c r="AE267" s="293">
        <f>IF(AE149="kW",SUMPRODUCT(N150:N253,R150:R253,AE150:AE253),SUMPRODUCT(G150:G253,AE150:AE253))</f>
        <v>0</v>
      </c>
      <c r="AF267" s="293">
        <f>IF(AF149="kW",SUMPRODUCT(N150:N253,R150:R253,AF150:AF253),SUMPRODUCT(G150:G253,AF150:AF253))</f>
        <v>346.05357986072795</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169</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1675926.5806912743</v>
      </c>
      <c r="Z268" s="293">
        <f>SUMPRODUCT(H150:H253,Z150:Z253)</f>
        <v>1183548.3325017761</v>
      </c>
      <c r="AA268" s="293">
        <f>IF(AA149="kW",SUMPRODUCT(N150:N253,S150:S253,AA150:AA253),SUMPRODUCT(H150:H253,AA150:AA253))</f>
        <v>8909.2083504912243</v>
      </c>
      <c r="AB268" s="293">
        <f>IF(AB149="kW",SUMPRODUCT(N150:N253,S150:S253,AB150:AB253),SUMPRODUCT(H150:H253,AB150:AB253))</f>
        <v>5910.595144021233</v>
      </c>
      <c r="AC268" s="293">
        <f>IF(AC149="kW",SUMPRODUCT(N150:N253,S150:S253,AC150:AC253),SUMPRODUCT(H150:H253, AC150:AC253))</f>
        <v>0</v>
      </c>
      <c r="AD268" s="293">
        <f>IF(AD149="kW",SUMPRODUCT(N150:N253,S150:S253,AD150:AD253),SUMPRODUCT(H150:H253, AD150:AD253))</f>
        <v>41.526429583287353</v>
      </c>
      <c r="AE268" s="293">
        <f>IF(AE149="kW",SUMPRODUCT(N150:N253,S150:S253,AE150:AE253),SUMPRODUCT(H150:H253,AE150:AE253))</f>
        <v>0</v>
      </c>
      <c r="AF268" s="293">
        <f>IF(AF149="kW",SUMPRODUCT(N150:N253,S150:S253,AF150:AF253),SUMPRODUCT(H150:H253,AF150:AF253))</f>
        <v>346.05357986072795</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170</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1463286.5524918006</v>
      </c>
      <c r="Z269" s="293">
        <f>SUMPRODUCT(I150:I253,Z150:Z253)</f>
        <v>817038.83828642324</v>
      </c>
      <c r="AA269" s="293">
        <f>IF(AA149="kW",SUMPRODUCT(N150:N253,T150:T253,AA150:AA253),SUMPRODUCT(I150:I253,AA150:AA253))</f>
        <v>8216.4010311416368</v>
      </c>
      <c r="AB269" s="293">
        <f>IF(AB149="kW",SUMPRODUCT(N150:N253,T150:T253,AB150:AB253),SUMPRODUCT(I150:I253,AB150:AB253))</f>
        <v>5448.3627606426799</v>
      </c>
      <c r="AC269" s="293">
        <f>IF(AC149="kW",SUMPRODUCT(N150:N253,T150:T253,AC150:AC253),SUMPRODUCT(I150:I253, AC150:AC253))</f>
        <v>0</v>
      </c>
      <c r="AD269" s="293">
        <f>IF(AD149="kW",SUMPRODUCT(N150:N253,T150:T253,AD150:AD253),SUMPRODUCT(I150:I253, AD150:AD253))</f>
        <v>38.278895273836163</v>
      </c>
      <c r="AE269" s="293">
        <f>IF(AE149="kW",SUMPRODUCT(N150:N253,T150:T253,AE150:AE253),SUMPRODUCT(I150:I253,AE150:AE253))</f>
        <v>0</v>
      </c>
      <c r="AF269" s="293">
        <f>IF(AF149="kW",SUMPRODUCT(N150:N253,T150:T253,AF150:AF253),SUMPRODUCT(I150:I253,AF150:AF253))</f>
        <v>318.99079394863469</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171</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1299317.6884109369</v>
      </c>
      <c r="Z270" s="293">
        <f>SUMPRODUCT(J150:J253,Z150:Z253)</f>
        <v>802895.62754058361</v>
      </c>
      <c r="AA270" s="293">
        <f>IF(AA149="kW",SUMPRODUCT(N150:N253,U150:U253,AA150:AA253),SUMPRODUCT(J150:J253,AA150:AA253))</f>
        <v>8087.1122074754585</v>
      </c>
      <c r="AB270" s="293">
        <f>IF(AB149="kW",SUMPRODUCT(N150:N253,U150:U253,AB150:AB253),SUMPRODUCT(J150:J253,AB150:AB253))</f>
        <v>5362.102873602902</v>
      </c>
      <c r="AC270" s="293">
        <f>IF(AC149="kW",SUMPRODUCT(N150:N253,U150:U253,AC150:AC253),SUMPRODUCT(J150:J253, AC150:AC253))</f>
        <v>0</v>
      </c>
      <c r="AD270" s="293">
        <f>IF(AD149="kW",SUMPRODUCT(N150:N253,U150:U253,AD150:AD253),SUMPRODUCT(J150:J253, AD150:AD253))</f>
        <v>37.672853912900955</v>
      </c>
      <c r="AE270" s="293">
        <f>IF(AE149="kW",SUMPRODUCT(N150:N253,U150:U253,AE150:AE253),SUMPRODUCT(J150:J253,AE150:AE253))</f>
        <v>0</v>
      </c>
      <c r="AF270" s="293">
        <f>IF(AF149="kW",SUMPRODUCT(N150:N253,U150:U253,AF150:AF253),SUMPRODUCT(J150:J253,AF150:AF253))</f>
        <v>313.94044927417463</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172</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1298534.7501519755</v>
      </c>
      <c r="Z271" s="293">
        <f>SUMPRODUCT(K150:K253,Z150:Z253)</f>
        <v>800134.51171771705</v>
      </c>
      <c r="AA271" s="293">
        <f>IF(AA149="kW",SUMPRODUCT(N150:N253,V150:V253,AA150:AA253),SUMPRODUCT(K150:K253,AA150:AA253))</f>
        <v>8087.1122074754585</v>
      </c>
      <c r="AB271" s="293">
        <f>IF(AB149="kW",SUMPRODUCT(N150:N253,V150:V253,AB150:AB253),SUMPRODUCT(K150:K253,AB150:AB253))</f>
        <v>5362.102873602902</v>
      </c>
      <c r="AC271" s="293">
        <f>IF(AC149="kW",SUMPRODUCT(N150:N253,V150:V253,AC150:AC253),SUMPRODUCT(K150:K253, AC150:AC253))</f>
        <v>0</v>
      </c>
      <c r="AD271" s="293">
        <f>IF(AD149="kW",SUMPRODUCT(N150:N253,V150:V253,AD150:AD253),SUMPRODUCT(K150:K253, AD150:AD253))</f>
        <v>37.672853912900955</v>
      </c>
      <c r="AE271" s="293">
        <f>IF(AE149="kW",SUMPRODUCT(N150:N253,V150:V253,AE150:AE253),SUMPRODUCT(K150:K253,AE150:AE253))</f>
        <v>0</v>
      </c>
      <c r="AF271" s="293">
        <f>IF(AF149="kW",SUMPRODUCT(N150:N253,V150:V253,AF150:AF253),SUMPRODUCT(K150:K253,AF150:AF253))</f>
        <v>313.94044927417463</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173</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1295800.7501519755</v>
      </c>
      <c r="Z272" s="328">
        <f>SUMPRODUCT(L150:L253,Z150:Z253)</f>
        <v>759588.14564123005</v>
      </c>
      <c r="AA272" s="328">
        <f>IF(AA149="kW",SUMPRODUCT(N150:N253,W150:W253,AA150:AA253),SUMPRODUCT(L150:L253,AA150:AA253))</f>
        <v>7393.7369817068666</v>
      </c>
      <c r="AB272" s="328">
        <f>IF(AB149="kW",SUMPRODUCT(N150:N253,W150:W253,AB150:AB253),SUMPRODUCT(L150:L253,AB150:AB253))</f>
        <v>4899.4915901604199</v>
      </c>
      <c r="AC272" s="328">
        <f>IF(AC149="kW",SUMPRODUCT(N150:N253,W150:W253,AC150:AC253),SUMPRODUCT(L150:L253, AC150:AC253))</f>
        <v>0</v>
      </c>
      <c r="AD272" s="328">
        <f>IF(AD149="kW",SUMPRODUCT(N150:N253,W150:W253,AD150:AD253),SUMPRODUCT(L150:L253, AD150:AD253))</f>
        <v>34.422657542110677</v>
      </c>
      <c r="AE272" s="328">
        <f>IF(AE149="kW",SUMPRODUCT(N150:N253,W150:W253,AE150:AE253),SUMPRODUCT(L150:L253,AE150:AE253))</f>
        <v>0</v>
      </c>
      <c r="AF272" s="328">
        <f>IF(AF149="kW",SUMPRODUCT(N150:N253,W150:W253,AF150:AF253),SUMPRODUCT(L150:L253,AF150:AF253))</f>
        <v>286.85547951758895</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565</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227</v>
      </c>
      <c r="C275" s="283"/>
      <c r="D275" s="583" t="s">
        <v>500</v>
      </c>
      <c r="E275" s="581"/>
      <c r="O275" s="283"/>
      <c r="Y275" s="272"/>
      <c r="Z275" s="269"/>
      <c r="AA275" s="269"/>
      <c r="AB275" s="269"/>
      <c r="AC275" s="269"/>
      <c r="AD275" s="269"/>
      <c r="AE275" s="269"/>
      <c r="AF275" s="269"/>
      <c r="AG275" s="269"/>
      <c r="AH275" s="269"/>
      <c r="AI275" s="269"/>
      <c r="AJ275" s="269"/>
      <c r="AK275" s="269"/>
      <c r="AL275" s="269"/>
      <c r="AM275" s="284"/>
    </row>
    <row r="276" spans="1:39" ht="33" customHeight="1">
      <c r="B276" s="924" t="s">
        <v>190</v>
      </c>
      <c r="C276" s="926" t="s">
        <v>33</v>
      </c>
      <c r="D276" s="286" t="s">
        <v>396</v>
      </c>
      <c r="E276" s="928" t="s">
        <v>188</v>
      </c>
      <c r="F276" s="929"/>
      <c r="G276" s="929"/>
      <c r="H276" s="929"/>
      <c r="I276" s="929"/>
      <c r="J276" s="929"/>
      <c r="K276" s="929"/>
      <c r="L276" s="929"/>
      <c r="M276" s="930"/>
      <c r="N276" s="931" t="s">
        <v>192</v>
      </c>
      <c r="O276" s="286" t="s">
        <v>397</v>
      </c>
      <c r="P276" s="928" t="s">
        <v>191</v>
      </c>
      <c r="Q276" s="929"/>
      <c r="R276" s="929"/>
      <c r="S276" s="929"/>
      <c r="T276" s="929"/>
      <c r="U276" s="929"/>
      <c r="V276" s="929"/>
      <c r="W276" s="929"/>
      <c r="X276" s="930"/>
      <c r="Y276" s="921" t="s">
        <v>222</v>
      </c>
      <c r="Z276" s="922"/>
      <c r="AA276" s="922"/>
      <c r="AB276" s="922"/>
      <c r="AC276" s="922"/>
      <c r="AD276" s="922"/>
      <c r="AE276" s="922"/>
      <c r="AF276" s="922"/>
      <c r="AG276" s="922"/>
      <c r="AH276" s="922"/>
      <c r="AI276" s="922"/>
      <c r="AJ276" s="922"/>
      <c r="AK276" s="922"/>
      <c r="AL276" s="922"/>
      <c r="AM276" s="923"/>
    </row>
    <row r="277" spans="1:39" ht="60.75" customHeight="1">
      <c r="B277" s="925"/>
      <c r="C277" s="927"/>
      <c r="D277" s="287">
        <v>2013</v>
      </c>
      <c r="E277" s="287">
        <v>2014</v>
      </c>
      <c r="F277" s="287">
        <v>2015</v>
      </c>
      <c r="G277" s="287">
        <v>2016</v>
      </c>
      <c r="H277" s="287">
        <v>2017</v>
      </c>
      <c r="I277" s="287">
        <v>2018</v>
      </c>
      <c r="J277" s="287">
        <v>2019</v>
      </c>
      <c r="K277" s="287">
        <v>2020</v>
      </c>
      <c r="L277" s="287">
        <v>2021</v>
      </c>
      <c r="M277" s="287">
        <v>2022</v>
      </c>
      <c r="N277" s="932"/>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 50 kW</v>
      </c>
      <c r="AA277" s="287" t="str">
        <f>'1.  LRAMVA Summary'!F50</f>
        <v>GS 50 to 2,999 kW</v>
      </c>
      <c r="AB277" s="287" t="str">
        <f>'1.  LRAMVA Summary'!G50</f>
        <v>GS 50 to 2,999 kW with owned transformer</v>
      </c>
      <c r="AC277" s="287" t="str">
        <f>'1.  LRAMVA Summary'!H50</f>
        <v>GS 3,000 to 4,999 kW</v>
      </c>
      <c r="AD277" s="287" t="str">
        <f>'1.  LRAMVA Summary'!I50</f>
        <v>GS 3,000 to 4,999 kW with owned transformer</v>
      </c>
      <c r="AE277" s="287" t="str">
        <f>'1.  LRAMVA Summary'!J50</f>
        <v>Large Use</v>
      </c>
      <c r="AF277" s="287" t="str">
        <f>'1.  LRAMVA Summary'!K50</f>
        <v>Large Use with owned transformer</v>
      </c>
      <c r="AG277" s="287" t="str">
        <f>'1.  LRAMVA Summary'!L50</f>
        <v>Unmetered Scattered Load</v>
      </c>
      <c r="AH277" s="287" t="str">
        <f>'1.  LRAMVA Summary'!M50</f>
        <v>Sentinel Lighting</v>
      </c>
      <c r="AI277" s="287" t="str">
        <f>'1.  LRAMVA Summary'!N50</f>
        <v>Street Lighting</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v>
      </c>
      <c r="AF278" s="293" t="str">
        <f>'1.  LRAMVA Summary'!K51</f>
        <v>kW</v>
      </c>
      <c r="AG278" s="293" t="str">
        <f>'1.  LRAMVA Summary'!L51</f>
        <v>kWh</v>
      </c>
      <c r="AH278" s="293" t="str">
        <f>'1.  LRAMVA Summary'!M51</f>
        <v>kW</v>
      </c>
      <c r="AI278" s="293" t="str">
        <f>'1.  LRAMVA Summary'!N51</f>
        <v>kW</v>
      </c>
      <c r="AJ278" s="293">
        <f>'1.  LRAMVA Summary'!O51</f>
        <v>0</v>
      </c>
      <c r="AK278" s="293">
        <f>'1.  LRAMVA Summary'!P51</f>
        <v>0</v>
      </c>
      <c r="AL278" s="293">
        <f>'1.  LRAMVA Summary'!Q51</f>
        <v>0</v>
      </c>
      <c r="AM278" s="294"/>
    </row>
    <row r="279" spans="1:39" ht="15" outlineLevel="1">
      <c r="A279" s="509">
        <v>1</v>
      </c>
      <c r="B279" s="296" t="s">
        <v>1</v>
      </c>
      <c r="C279" s="293" t="s">
        <v>25</v>
      </c>
      <c r="D279" s="297">
        <v>110847.75399914754</v>
      </c>
      <c r="E279" s="297">
        <v>110847.75399914754</v>
      </c>
      <c r="F279" s="297">
        <v>110847.75399914754</v>
      </c>
      <c r="G279" s="297">
        <v>109719.76429748053</v>
      </c>
      <c r="H279" s="297">
        <v>65731.884666272454</v>
      </c>
      <c r="I279" s="297">
        <v>0</v>
      </c>
      <c r="J279" s="297">
        <v>0</v>
      </c>
      <c r="K279" s="297">
        <v>0</v>
      </c>
      <c r="L279" s="297">
        <v>0</v>
      </c>
      <c r="M279" s="297">
        <v>0</v>
      </c>
      <c r="N279" s="293"/>
      <c r="O279" s="297">
        <v>17.768261317038355</v>
      </c>
      <c r="P279" s="297">
        <v>17.768261317038355</v>
      </c>
      <c r="Q279" s="297">
        <v>17.768261317038355</v>
      </c>
      <c r="R279" s="297">
        <v>16.615636991038354</v>
      </c>
      <c r="S279" s="297">
        <v>9.6605362401552419</v>
      </c>
      <c r="T279" s="297">
        <v>0</v>
      </c>
      <c r="U279" s="297">
        <v>0</v>
      </c>
      <c r="V279" s="297">
        <v>0</v>
      </c>
      <c r="W279" s="297">
        <v>0</v>
      </c>
      <c r="X279" s="297">
        <v>0</v>
      </c>
      <c r="Y279" s="468">
        <v>1</v>
      </c>
      <c r="Z279" s="468"/>
      <c r="AA279" s="468"/>
      <c r="AB279" s="468"/>
      <c r="AC279" s="468"/>
      <c r="AD279" s="468"/>
      <c r="AE279" s="468"/>
      <c r="AF279" s="468"/>
      <c r="AG279" s="468"/>
      <c r="AH279" s="412"/>
      <c r="AI279" s="412"/>
      <c r="AJ279" s="412"/>
      <c r="AK279" s="412"/>
      <c r="AL279" s="412"/>
      <c r="AM279" s="298">
        <f>SUM(Y279:AL279)</f>
        <v>1</v>
      </c>
    </row>
    <row r="280" spans="1:39" ht="15" outlineLevel="1">
      <c r="B280" s="296" t="s">
        <v>228</v>
      </c>
      <c r="C280" s="293" t="s">
        <v>142</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830">
        <f>Y279</f>
        <v>1</v>
      </c>
      <c r="Z280" s="830">
        <f>Z279</f>
        <v>0</v>
      </c>
      <c r="AA280" s="830">
        <f t="shared" ref="AA280:AL280" si="77">AA279</f>
        <v>0</v>
      </c>
      <c r="AB280" s="830">
        <f t="shared" si="77"/>
        <v>0</v>
      </c>
      <c r="AC280" s="830">
        <f t="shared" si="77"/>
        <v>0</v>
      </c>
      <c r="AD280" s="830">
        <f t="shared" si="77"/>
        <v>0</v>
      </c>
      <c r="AE280" s="830">
        <f t="shared" si="77"/>
        <v>0</v>
      </c>
      <c r="AF280" s="830">
        <f t="shared" si="77"/>
        <v>0</v>
      </c>
      <c r="AG280" s="830">
        <f t="shared" si="77"/>
        <v>0</v>
      </c>
      <c r="AH280" s="413">
        <f t="shared" si="77"/>
        <v>0</v>
      </c>
      <c r="AI280" s="413">
        <f t="shared" si="77"/>
        <v>0</v>
      </c>
      <c r="AJ280" s="413">
        <f t="shared" si="77"/>
        <v>0</v>
      </c>
      <c r="AK280" s="413">
        <f t="shared" si="77"/>
        <v>0</v>
      </c>
      <c r="AL280" s="413">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303"/>
      <c r="Z281" s="835"/>
      <c r="AA281" s="835"/>
      <c r="AB281" s="835"/>
      <c r="AC281" s="835"/>
      <c r="AD281" s="835"/>
      <c r="AE281" s="835"/>
      <c r="AF281" s="835"/>
      <c r="AG281" s="835"/>
      <c r="AH281" s="415"/>
      <c r="AI281" s="415"/>
      <c r="AJ281" s="415"/>
      <c r="AK281" s="415"/>
      <c r="AL281" s="415"/>
      <c r="AM281" s="304"/>
    </row>
    <row r="282" spans="1:39" ht="15" outlineLevel="1">
      <c r="A282" s="509">
        <v>2</v>
      </c>
      <c r="B282" s="296" t="s">
        <v>2</v>
      </c>
      <c r="C282" s="293" t="s">
        <v>25</v>
      </c>
      <c r="D282" s="297">
        <v>53938.222179999997</v>
      </c>
      <c r="E282" s="297">
        <v>53938.222179999997</v>
      </c>
      <c r="F282" s="297">
        <v>53938.222179999997</v>
      </c>
      <c r="G282" s="297">
        <v>53938.222179999997</v>
      </c>
      <c r="H282" s="297">
        <v>0</v>
      </c>
      <c r="I282" s="297">
        <v>0</v>
      </c>
      <c r="J282" s="297">
        <v>0</v>
      </c>
      <c r="K282" s="297">
        <v>0</v>
      </c>
      <c r="L282" s="297">
        <v>0</v>
      </c>
      <c r="M282" s="297">
        <v>0</v>
      </c>
      <c r="N282" s="293"/>
      <c r="O282" s="297">
        <v>30.250338459999998</v>
      </c>
      <c r="P282" s="297">
        <v>30.250338459999998</v>
      </c>
      <c r="Q282" s="297">
        <v>30.250338459999998</v>
      </c>
      <c r="R282" s="297">
        <v>30.250338459999998</v>
      </c>
      <c r="S282" s="297">
        <v>0</v>
      </c>
      <c r="T282" s="297">
        <v>0</v>
      </c>
      <c r="U282" s="297">
        <v>0</v>
      </c>
      <c r="V282" s="297">
        <v>0</v>
      </c>
      <c r="W282" s="297">
        <v>0</v>
      </c>
      <c r="X282" s="297">
        <v>0</v>
      </c>
      <c r="Y282" s="468">
        <v>1</v>
      </c>
      <c r="Z282" s="468"/>
      <c r="AA282" s="468"/>
      <c r="AB282" s="468"/>
      <c r="AC282" s="468"/>
      <c r="AD282" s="468"/>
      <c r="AE282" s="468"/>
      <c r="AF282" s="468"/>
      <c r="AG282" s="468"/>
      <c r="AH282" s="412"/>
      <c r="AI282" s="412"/>
      <c r="AJ282" s="412"/>
      <c r="AK282" s="412"/>
      <c r="AL282" s="412"/>
      <c r="AM282" s="298">
        <f>SUM(Y282:AL282)</f>
        <v>1</v>
      </c>
    </row>
    <row r="283" spans="1:39" ht="15" outlineLevel="1">
      <c r="B283" s="296" t="s">
        <v>228</v>
      </c>
      <c r="C283" s="293" t="s">
        <v>142</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830">
        <f>Y282</f>
        <v>1</v>
      </c>
      <c r="Z283" s="830">
        <f>Z282</f>
        <v>0</v>
      </c>
      <c r="AA283" s="830">
        <f t="shared" ref="AA283:AL283" si="78">AA282</f>
        <v>0</v>
      </c>
      <c r="AB283" s="830">
        <f t="shared" si="78"/>
        <v>0</v>
      </c>
      <c r="AC283" s="830">
        <f t="shared" si="78"/>
        <v>0</v>
      </c>
      <c r="AD283" s="830">
        <f t="shared" si="78"/>
        <v>0</v>
      </c>
      <c r="AE283" s="830">
        <f t="shared" si="78"/>
        <v>0</v>
      </c>
      <c r="AF283" s="830">
        <f t="shared" si="78"/>
        <v>0</v>
      </c>
      <c r="AG283" s="830">
        <f t="shared" si="78"/>
        <v>0</v>
      </c>
      <c r="AH283" s="413">
        <f t="shared" si="78"/>
        <v>0</v>
      </c>
      <c r="AI283" s="413">
        <f t="shared" si="78"/>
        <v>0</v>
      </c>
      <c r="AJ283" s="413">
        <f t="shared" si="78"/>
        <v>0</v>
      </c>
      <c r="AK283" s="413">
        <f t="shared" si="78"/>
        <v>0</v>
      </c>
      <c r="AL283" s="413">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303"/>
      <c r="Z284" s="835"/>
      <c r="AA284" s="835"/>
      <c r="AB284" s="835"/>
      <c r="AC284" s="835"/>
      <c r="AD284" s="835"/>
      <c r="AE284" s="835"/>
      <c r="AF284" s="835"/>
      <c r="AG284" s="835"/>
      <c r="AH284" s="415"/>
      <c r="AI284" s="415"/>
      <c r="AJ284" s="415"/>
      <c r="AK284" s="415"/>
      <c r="AL284" s="415"/>
      <c r="AM284" s="304"/>
    </row>
    <row r="285" spans="1:39" ht="15" outlineLevel="1">
      <c r="A285" s="509">
        <v>3</v>
      </c>
      <c r="B285" s="296" t="s">
        <v>3</v>
      </c>
      <c r="C285" s="293" t="s">
        <v>25</v>
      </c>
      <c r="D285" s="297">
        <v>899719.01400545402</v>
      </c>
      <c r="E285" s="297">
        <v>899719.01400545402</v>
      </c>
      <c r="F285" s="297">
        <v>899719.01400545402</v>
      </c>
      <c r="G285" s="297">
        <v>899719.01400545402</v>
      </c>
      <c r="H285" s="297">
        <v>899719.01400545402</v>
      </c>
      <c r="I285" s="297">
        <v>899719.01400545402</v>
      </c>
      <c r="J285" s="297">
        <v>899719.01400545402</v>
      </c>
      <c r="K285" s="297">
        <v>899719.01400545402</v>
      </c>
      <c r="L285" s="297">
        <v>899719.01400545402</v>
      </c>
      <c r="M285" s="297">
        <v>899719.01400545402</v>
      </c>
      <c r="N285" s="293"/>
      <c r="O285" s="297">
        <v>519.79748895900002</v>
      </c>
      <c r="P285" s="297">
        <v>519.79748895900002</v>
      </c>
      <c r="Q285" s="297">
        <v>519.79748895900002</v>
      </c>
      <c r="R285" s="297">
        <v>519.79748895900002</v>
      </c>
      <c r="S285" s="297">
        <v>519.79748895900002</v>
      </c>
      <c r="T285" s="297">
        <v>519.79748895900002</v>
      </c>
      <c r="U285" s="297">
        <v>519.79748895900002</v>
      </c>
      <c r="V285" s="297">
        <v>519.79748895900002</v>
      </c>
      <c r="W285" s="297">
        <v>519.79748895900002</v>
      </c>
      <c r="X285" s="297">
        <v>519.79748895900002</v>
      </c>
      <c r="Y285" s="468">
        <v>1</v>
      </c>
      <c r="Z285" s="468"/>
      <c r="AA285" s="468"/>
      <c r="AB285" s="468"/>
      <c r="AC285" s="468"/>
      <c r="AD285" s="468"/>
      <c r="AE285" s="468"/>
      <c r="AF285" s="468"/>
      <c r="AG285" s="468"/>
      <c r="AH285" s="412"/>
      <c r="AI285" s="412"/>
      <c r="AJ285" s="412"/>
      <c r="AK285" s="412"/>
      <c r="AL285" s="412"/>
      <c r="AM285" s="298">
        <f>SUM(Y285:AL285)</f>
        <v>1</v>
      </c>
    </row>
    <row r="286" spans="1:39" ht="15" outlineLevel="1">
      <c r="B286" s="296" t="s">
        <v>228</v>
      </c>
      <c r="C286" s="293" t="s">
        <v>142</v>
      </c>
      <c r="D286" s="297">
        <v>44517</v>
      </c>
      <c r="E286" s="297">
        <v>44517</v>
      </c>
      <c r="F286" s="297">
        <v>44517</v>
      </c>
      <c r="G286" s="297">
        <v>44517</v>
      </c>
      <c r="H286" s="297">
        <v>44517</v>
      </c>
      <c r="I286" s="297">
        <v>44517</v>
      </c>
      <c r="J286" s="297">
        <v>44517</v>
      </c>
      <c r="K286" s="297">
        <v>44517</v>
      </c>
      <c r="L286" s="297">
        <v>44517</v>
      </c>
      <c r="M286" s="297">
        <v>44517</v>
      </c>
      <c r="N286" s="469"/>
      <c r="O286" s="297">
        <v>25.141810098999997</v>
      </c>
      <c r="P286" s="297">
        <v>25.141810098999997</v>
      </c>
      <c r="Q286" s="297">
        <v>25.141810098999997</v>
      </c>
      <c r="R286" s="297">
        <v>25.141810098999997</v>
      </c>
      <c r="S286" s="297">
        <v>25.141810098999997</v>
      </c>
      <c r="T286" s="297">
        <v>25.141810098999997</v>
      </c>
      <c r="U286" s="297">
        <v>25.141810098999997</v>
      </c>
      <c r="V286" s="297">
        <v>25.141810098999997</v>
      </c>
      <c r="W286" s="297">
        <v>25.141810098999997</v>
      </c>
      <c r="X286" s="297">
        <v>25.141810098999997</v>
      </c>
      <c r="Y286" s="830">
        <f>Y285</f>
        <v>1</v>
      </c>
      <c r="Z286" s="830">
        <f>Z285</f>
        <v>0</v>
      </c>
      <c r="AA286" s="830">
        <f t="shared" ref="AA286:AL286" si="79">AA285</f>
        <v>0</v>
      </c>
      <c r="AB286" s="830">
        <f t="shared" si="79"/>
        <v>0</v>
      </c>
      <c r="AC286" s="830">
        <f t="shared" si="79"/>
        <v>0</v>
      </c>
      <c r="AD286" s="830">
        <f t="shared" si="79"/>
        <v>0</v>
      </c>
      <c r="AE286" s="830">
        <f t="shared" si="79"/>
        <v>0</v>
      </c>
      <c r="AF286" s="830">
        <f t="shared" si="79"/>
        <v>0</v>
      </c>
      <c r="AG286" s="830">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303"/>
      <c r="Z287" s="303"/>
      <c r="AA287" s="303"/>
      <c r="AB287" s="303"/>
      <c r="AC287" s="303"/>
      <c r="AD287" s="303"/>
      <c r="AE287" s="303"/>
      <c r="AF287" s="303"/>
      <c r="AG287" s="303"/>
      <c r="AH287" s="414"/>
      <c r="AI287" s="414"/>
      <c r="AJ287" s="414"/>
      <c r="AK287" s="414"/>
      <c r="AL287" s="414"/>
      <c r="AM287" s="308"/>
    </row>
    <row r="288" spans="1:39" ht="15" outlineLevel="1">
      <c r="A288" s="509">
        <v>4</v>
      </c>
      <c r="B288" s="296" t="s">
        <v>4</v>
      </c>
      <c r="C288" s="293" t="s">
        <v>25</v>
      </c>
      <c r="D288" s="297">
        <v>181320.80167439699</v>
      </c>
      <c r="E288" s="297">
        <v>181320.80167439699</v>
      </c>
      <c r="F288" s="297">
        <v>174333.445450417</v>
      </c>
      <c r="G288" s="297">
        <v>147696.40392139601</v>
      </c>
      <c r="H288" s="297">
        <v>147696.40392139601</v>
      </c>
      <c r="I288" s="297">
        <v>147696.40392139601</v>
      </c>
      <c r="J288" s="297">
        <v>147696.40392139601</v>
      </c>
      <c r="K288" s="297">
        <v>147573.31447030499</v>
      </c>
      <c r="L288" s="297">
        <v>107310.60404112301</v>
      </c>
      <c r="M288" s="297">
        <v>107310.60404112301</v>
      </c>
      <c r="N288" s="293"/>
      <c r="O288" s="297">
        <v>12.152691670999999</v>
      </c>
      <c r="P288" s="297">
        <v>12.152691670999999</v>
      </c>
      <c r="Q288" s="297">
        <v>11.714044318999999</v>
      </c>
      <c r="R288" s="297">
        <v>10.041842797999999</v>
      </c>
      <c r="S288" s="297">
        <v>10.041842797999999</v>
      </c>
      <c r="T288" s="297">
        <v>10.041842797999999</v>
      </c>
      <c r="U288" s="297">
        <v>10.041842797999999</v>
      </c>
      <c r="V288" s="297">
        <v>10.02779149</v>
      </c>
      <c r="W288" s="297">
        <v>7.5002072770000003</v>
      </c>
      <c r="X288" s="297">
        <v>7.5002072770000003</v>
      </c>
      <c r="Y288" s="468">
        <v>1</v>
      </c>
      <c r="Z288" s="468"/>
      <c r="AA288" s="468"/>
      <c r="AB288" s="468"/>
      <c r="AC288" s="468"/>
      <c r="AD288" s="468"/>
      <c r="AE288" s="468"/>
      <c r="AF288" s="468"/>
      <c r="AG288" s="468"/>
      <c r="AH288" s="412"/>
      <c r="AI288" s="412"/>
      <c r="AJ288" s="412"/>
      <c r="AK288" s="412"/>
      <c r="AL288" s="412"/>
      <c r="AM288" s="298">
        <f>SUM(Y288:AL288)</f>
        <v>1</v>
      </c>
    </row>
    <row r="289" spans="1:39" ht="15" outlineLevel="1">
      <c r="B289" s="296" t="s">
        <v>228</v>
      </c>
      <c r="C289" s="293" t="s">
        <v>142</v>
      </c>
      <c r="D289" s="297">
        <v>555</v>
      </c>
      <c r="E289" s="297">
        <v>555</v>
      </c>
      <c r="F289" s="297">
        <v>528</v>
      </c>
      <c r="G289" s="297">
        <v>456</v>
      </c>
      <c r="H289" s="297">
        <v>456</v>
      </c>
      <c r="I289" s="297">
        <v>456</v>
      </c>
      <c r="J289" s="297">
        <v>456</v>
      </c>
      <c r="K289" s="297">
        <v>456</v>
      </c>
      <c r="L289" s="297">
        <v>383</v>
      </c>
      <c r="M289" s="297">
        <v>383</v>
      </c>
      <c r="N289" s="469"/>
      <c r="O289" s="297">
        <v>3.9E-2</v>
      </c>
      <c r="P289" s="297">
        <v>3.9E-2</v>
      </c>
      <c r="Q289" s="297">
        <v>3.7999999999999999E-2</v>
      </c>
      <c r="R289" s="297">
        <v>3.3000000000000002E-2</v>
      </c>
      <c r="S289" s="297">
        <v>3.3000000000000002E-2</v>
      </c>
      <c r="T289" s="297">
        <v>3.3000000000000002E-2</v>
      </c>
      <c r="U289" s="297">
        <v>3.3000000000000002E-2</v>
      </c>
      <c r="V289" s="297">
        <v>3.3000000000000002E-2</v>
      </c>
      <c r="W289" s="297">
        <v>2.8000000000000001E-2</v>
      </c>
      <c r="X289" s="297">
        <v>2.8000000000000001E-2</v>
      </c>
      <c r="Y289" s="830">
        <f>Y288</f>
        <v>1</v>
      </c>
      <c r="Z289" s="830">
        <f>Z288</f>
        <v>0</v>
      </c>
      <c r="AA289" s="830">
        <f t="shared" ref="AA289:AL289" si="80">AA288</f>
        <v>0</v>
      </c>
      <c r="AB289" s="830">
        <f t="shared" si="80"/>
        <v>0</v>
      </c>
      <c r="AC289" s="830">
        <f t="shared" si="80"/>
        <v>0</v>
      </c>
      <c r="AD289" s="830">
        <f t="shared" si="80"/>
        <v>0</v>
      </c>
      <c r="AE289" s="830">
        <f t="shared" si="80"/>
        <v>0</v>
      </c>
      <c r="AF289" s="830">
        <f t="shared" si="80"/>
        <v>0</v>
      </c>
      <c r="AG289" s="830">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303"/>
      <c r="Z290" s="303"/>
      <c r="AA290" s="303"/>
      <c r="AB290" s="303"/>
      <c r="AC290" s="303"/>
      <c r="AD290" s="303"/>
      <c r="AE290" s="303"/>
      <c r="AF290" s="303"/>
      <c r="AG290" s="303"/>
      <c r="AH290" s="414"/>
      <c r="AI290" s="414"/>
      <c r="AJ290" s="414"/>
      <c r="AK290" s="414"/>
      <c r="AL290" s="414"/>
      <c r="AM290" s="308"/>
    </row>
    <row r="291" spans="1:39" ht="15" outlineLevel="1">
      <c r="A291" s="509">
        <v>5</v>
      </c>
      <c r="B291" s="296" t="s">
        <v>5</v>
      </c>
      <c r="C291" s="293" t="s">
        <v>25</v>
      </c>
      <c r="D291" s="297">
        <v>404156.08860724402</v>
      </c>
      <c r="E291" s="297">
        <v>404156.08860724402</v>
      </c>
      <c r="F291" s="297">
        <v>379804.711142043</v>
      </c>
      <c r="G291" s="297">
        <v>296699.64097909199</v>
      </c>
      <c r="H291" s="297">
        <v>296699.64097909199</v>
      </c>
      <c r="I291" s="297">
        <v>296699.64097909199</v>
      </c>
      <c r="J291" s="297">
        <v>296699.64097909199</v>
      </c>
      <c r="K291" s="297">
        <v>296349.99558179098</v>
      </c>
      <c r="L291" s="297">
        <v>249213.12860243401</v>
      </c>
      <c r="M291" s="297">
        <v>249213.12860243401</v>
      </c>
      <c r="N291" s="293"/>
      <c r="O291" s="297">
        <v>27.845661070999999</v>
      </c>
      <c r="P291" s="297">
        <v>27.845661070999999</v>
      </c>
      <c r="Q291" s="297">
        <v>26.316947365000001</v>
      </c>
      <c r="R291" s="297">
        <v>21.099835522999999</v>
      </c>
      <c r="S291" s="297">
        <v>21.099835522999999</v>
      </c>
      <c r="T291" s="297">
        <v>21.099835522999999</v>
      </c>
      <c r="U291" s="297">
        <v>21.099835522999999</v>
      </c>
      <c r="V291" s="297">
        <v>21.059921665000001</v>
      </c>
      <c r="W291" s="297">
        <v>18.100796470999999</v>
      </c>
      <c r="X291" s="297">
        <v>18.100796470999999</v>
      </c>
      <c r="Y291" s="468">
        <v>1</v>
      </c>
      <c r="Z291" s="468"/>
      <c r="AA291" s="468"/>
      <c r="AB291" s="468"/>
      <c r="AC291" s="468"/>
      <c r="AD291" s="468"/>
      <c r="AE291" s="468"/>
      <c r="AF291" s="468"/>
      <c r="AG291" s="468"/>
      <c r="AH291" s="412"/>
      <c r="AI291" s="412"/>
      <c r="AJ291" s="412"/>
      <c r="AK291" s="412"/>
      <c r="AL291" s="412"/>
      <c r="AM291" s="298">
        <f>SUM(Y291:AL291)</f>
        <v>1</v>
      </c>
    </row>
    <row r="292" spans="1:39" ht="15" outlineLevel="1">
      <c r="B292" s="296" t="s">
        <v>228</v>
      </c>
      <c r="C292" s="293" t="s">
        <v>142</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830">
        <f>Y291</f>
        <v>1</v>
      </c>
      <c r="Z292" s="830">
        <f>Z291</f>
        <v>0</v>
      </c>
      <c r="AA292" s="830">
        <f t="shared" ref="AA292:AL292" si="81">AA291</f>
        <v>0</v>
      </c>
      <c r="AB292" s="830">
        <f t="shared" si="81"/>
        <v>0</v>
      </c>
      <c r="AC292" s="830">
        <f t="shared" si="81"/>
        <v>0</v>
      </c>
      <c r="AD292" s="830">
        <f t="shared" si="81"/>
        <v>0</v>
      </c>
      <c r="AE292" s="830">
        <f t="shared" si="81"/>
        <v>0</v>
      </c>
      <c r="AF292" s="830">
        <f t="shared" si="81"/>
        <v>0</v>
      </c>
      <c r="AG292" s="830">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303"/>
      <c r="Z293" s="303"/>
      <c r="AA293" s="303"/>
      <c r="AB293" s="303"/>
      <c r="AC293" s="303"/>
      <c r="AD293" s="303"/>
      <c r="AE293" s="303"/>
      <c r="AF293" s="303"/>
      <c r="AG293" s="303"/>
      <c r="AH293" s="414"/>
      <c r="AI293" s="414"/>
      <c r="AJ293" s="414"/>
      <c r="AK293" s="414"/>
      <c r="AL293" s="414"/>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68">
        <v>1</v>
      </c>
      <c r="Z294" s="468"/>
      <c r="AA294" s="468"/>
      <c r="AB294" s="468"/>
      <c r="AC294" s="468"/>
      <c r="AD294" s="468"/>
      <c r="AE294" s="468"/>
      <c r="AF294" s="468"/>
      <c r="AG294" s="468"/>
      <c r="AH294" s="412"/>
      <c r="AI294" s="412"/>
      <c r="AJ294" s="412"/>
      <c r="AK294" s="412"/>
      <c r="AL294" s="412"/>
      <c r="AM294" s="298">
        <f>SUM(Y294:AL294)</f>
        <v>1</v>
      </c>
    </row>
    <row r="295" spans="1:39" ht="15" outlineLevel="1">
      <c r="B295" s="296" t="s">
        <v>228</v>
      </c>
      <c r="C295" s="293" t="s">
        <v>142</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830">
        <f>Y294</f>
        <v>1</v>
      </c>
      <c r="Z295" s="830">
        <f>Z294</f>
        <v>0</v>
      </c>
      <c r="AA295" s="830">
        <f t="shared" ref="AA295:AL295" si="82">AA294</f>
        <v>0</v>
      </c>
      <c r="AB295" s="830">
        <f t="shared" si="82"/>
        <v>0</v>
      </c>
      <c r="AC295" s="830">
        <f t="shared" si="82"/>
        <v>0</v>
      </c>
      <c r="AD295" s="830">
        <f t="shared" si="82"/>
        <v>0</v>
      </c>
      <c r="AE295" s="830">
        <f t="shared" si="82"/>
        <v>0</v>
      </c>
      <c r="AF295" s="830">
        <f t="shared" si="82"/>
        <v>0</v>
      </c>
      <c r="AG295" s="830">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303"/>
      <c r="Z296" s="303"/>
      <c r="AA296" s="303"/>
      <c r="AB296" s="303"/>
      <c r="AC296" s="303"/>
      <c r="AD296" s="303"/>
      <c r="AE296" s="303"/>
      <c r="AF296" s="303"/>
      <c r="AG296" s="303"/>
      <c r="AH296" s="414"/>
      <c r="AI296" s="414"/>
      <c r="AJ296" s="414"/>
      <c r="AK296" s="414"/>
      <c r="AL296" s="414"/>
      <c r="AM296" s="308"/>
    </row>
    <row r="297" spans="1:39" ht="15" outlineLevel="1">
      <c r="A297" s="509">
        <v>7</v>
      </c>
      <c r="B297" s="296" t="s">
        <v>42</v>
      </c>
      <c r="C297" s="293" t="s">
        <v>25</v>
      </c>
      <c r="D297" s="297">
        <v>9430.6204199999993</v>
      </c>
      <c r="E297" s="297">
        <v>0</v>
      </c>
      <c r="F297" s="297">
        <v>0</v>
      </c>
      <c r="G297" s="297">
        <v>0</v>
      </c>
      <c r="H297" s="297">
        <v>0</v>
      </c>
      <c r="I297" s="297">
        <v>0</v>
      </c>
      <c r="J297" s="297">
        <v>0</v>
      </c>
      <c r="K297" s="297">
        <v>0</v>
      </c>
      <c r="L297" s="297">
        <v>0</v>
      </c>
      <c r="M297" s="297">
        <v>0</v>
      </c>
      <c r="N297" s="293"/>
      <c r="O297" s="297">
        <v>3262.552111</v>
      </c>
      <c r="P297" s="297">
        <v>0</v>
      </c>
      <c r="Q297" s="297">
        <v>0</v>
      </c>
      <c r="R297" s="297">
        <v>0</v>
      </c>
      <c r="S297" s="297">
        <v>0</v>
      </c>
      <c r="T297" s="297">
        <v>0</v>
      </c>
      <c r="U297" s="297">
        <v>0</v>
      </c>
      <c r="V297" s="297">
        <v>0</v>
      </c>
      <c r="W297" s="297">
        <v>0</v>
      </c>
      <c r="X297" s="297">
        <v>0</v>
      </c>
      <c r="Y297" s="468">
        <v>1</v>
      </c>
      <c r="Z297" s="468"/>
      <c r="AA297" s="468"/>
      <c r="AB297" s="468"/>
      <c r="AC297" s="468"/>
      <c r="AD297" s="468"/>
      <c r="AE297" s="468"/>
      <c r="AF297" s="468"/>
      <c r="AG297" s="468"/>
      <c r="AH297" s="412"/>
      <c r="AI297" s="412"/>
      <c r="AJ297" s="412"/>
      <c r="AK297" s="412"/>
      <c r="AL297" s="412"/>
      <c r="AM297" s="298">
        <f>SUM(Y297:AL297)</f>
        <v>1</v>
      </c>
    </row>
    <row r="298" spans="1:39" ht="15" outlineLevel="1">
      <c r="B298" s="296" t="s">
        <v>228</v>
      </c>
      <c r="C298" s="293" t="s">
        <v>142</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830">
        <f>Y297</f>
        <v>1</v>
      </c>
      <c r="Z298" s="830">
        <f>Z297</f>
        <v>0</v>
      </c>
      <c r="AA298" s="830">
        <f t="shared" ref="AA298:AL298" si="83">AA297</f>
        <v>0</v>
      </c>
      <c r="AB298" s="830">
        <f t="shared" si="83"/>
        <v>0</v>
      </c>
      <c r="AC298" s="830">
        <f t="shared" si="83"/>
        <v>0</v>
      </c>
      <c r="AD298" s="830">
        <f t="shared" si="83"/>
        <v>0</v>
      </c>
      <c r="AE298" s="830">
        <f t="shared" si="83"/>
        <v>0</v>
      </c>
      <c r="AF298" s="830">
        <f t="shared" si="83"/>
        <v>0</v>
      </c>
      <c r="AG298" s="830">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303"/>
      <c r="Z299" s="303"/>
      <c r="AA299" s="303"/>
      <c r="AB299" s="303"/>
      <c r="AC299" s="303"/>
      <c r="AD299" s="303"/>
      <c r="AE299" s="303"/>
      <c r="AF299" s="303"/>
      <c r="AG299" s="303"/>
      <c r="AH299" s="414"/>
      <c r="AI299" s="414"/>
      <c r="AJ299" s="414"/>
      <c r="AK299" s="414"/>
      <c r="AL299" s="414"/>
      <c r="AM299" s="308"/>
    </row>
    <row r="300" spans="1:39" s="285" customFormat="1" ht="15" outlineLevel="1">
      <c r="A300" s="509">
        <v>8</v>
      </c>
      <c r="B300" s="296" t="s">
        <v>459</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68">
        <v>1</v>
      </c>
      <c r="Z300" s="468"/>
      <c r="AA300" s="468"/>
      <c r="AB300" s="468"/>
      <c r="AC300" s="468"/>
      <c r="AD300" s="468"/>
      <c r="AE300" s="468"/>
      <c r="AF300" s="468"/>
      <c r="AG300" s="468"/>
      <c r="AH300" s="412"/>
      <c r="AI300" s="412"/>
      <c r="AJ300" s="412"/>
      <c r="AK300" s="412"/>
      <c r="AL300" s="412"/>
      <c r="AM300" s="298">
        <f>SUM(Y300:AL300)</f>
        <v>1</v>
      </c>
    </row>
    <row r="301" spans="1:39" s="285" customFormat="1" ht="15" outlineLevel="1">
      <c r="A301" s="509"/>
      <c r="B301" s="296" t="s">
        <v>228</v>
      </c>
      <c r="C301" s="293" t="s">
        <v>142</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830">
        <f>Y300</f>
        <v>1</v>
      </c>
      <c r="Z301" s="830">
        <f>Z300</f>
        <v>0</v>
      </c>
      <c r="AA301" s="830">
        <f t="shared" ref="AA301:AL301" si="84">AA300</f>
        <v>0</v>
      </c>
      <c r="AB301" s="830">
        <f t="shared" si="84"/>
        <v>0</v>
      </c>
      <c r="AC301" s="830">
        <f t="shared" si="84"/>
        <v>0</v>
      </c>
      <c r="AD301" s="830">
        <f t="shared" si="84"/>
        <v>0</v>
      </c>
      <c r="AE301" s="830">
        <f t="shared" si="84"/>
        <v>0</v>
      </c>
      <c r="AF301" s="830">
        <f t="shared" si="84"/>
        <v>0</v>
      </c>
      <c r="AG301" s="830">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303"/>
      <c r="Z302" s="303"/>
      <c r="AA302" s="303"/>
      <c r="AB302" s="303"/>
      <c r="AC302" s="303"/>
      <c r="AD302" s="303"/>
      <c r="AE302" s="303"/>
      <c r="AF302" s="303"/>
      <c r="AG302" s="303"/>
      <c r="AH302" s="414"/>
      <c r="AI302" s="414"/>
      <c r="AJ302" s="414"/>
      <c r="AK302" s="414"/>
      <c r="AL302" s="414"/>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68">
        <v>1</v>
      </c>
      <c r="Z303" s="468"/>
      <c r="AA303" s="468"/>
      <c r="AB303" s="468"/>
      <c r="AC303" s="468"/>
      <c r="AD303" s="468"/>
      <c r="AE303" s="468"/>
      <c r="AF303" s="468"/>
      <c r="AG303" s="468"/>
      <c r="AH303" s="412"/>
      <c r="AI303" s="412"/>
      <c r="AJ303" s="412"/>
      <c r="AK303" s="412"/>
      <c r="AL303" s="412"/>
      <c r="AM303" s="298">
        <f>SUM(Y303:AL303)</f>
        <v>1</v>
      </c>
    </row>
    <row r="304" spans="1:39" ht="15" outlineLevel="1">
      <c r="B304" s="296" t="s">
        <v>228</v>
      </c>
      <c r="C304" s="293" t="s">
        <v>142</v>
      </c>
      <c r="D304" s="297">
        <v>3460.6026000000002</v>
      </c>
      <c r="E304" s="297">
        <v>3460.6026000000002</v>
      </c>
      <c r="F304" s="297">
        <v>3460.6026000000002</v>
      </c>
      <c r="G304" s="297">
        <v>3460.6026000000002</v>
      </c>
      <c r="H304" s="297">
        <v>3460.6026000000002</v>
      </c>
      <c r="I304" s="297">
        <v>3460.6026000000002</v>
      </c>
      <c r="J304" s="297">
        <v>3460.6026000000002</v>
      </c>
      <c r="K304" s="297">
        <v>3460.6026000000002</v>
      </c>
      <c r="L304" s="297">
        <v>3460.6026000000002</v>
      </c>
      <c r="M304" s="297">
        <v>3460.6026000000002</v>
      </c>
      <c r="N304" s="293"/>
      <c r="O304" s="297">
        <v>0.57332235099999995</v>
      </c>
      <c r="P304" s="297">
        <v>0.57332235099999995</v>
      </c>
      <c r="Q304" s="297">
        <v>0.57332235099999995</v>
      </c>
      <c r="R304" s="297">
        <v>0.57332235099999995</v>
      </c>
      <c r="S304" s="297">
        <v>0.57332235099999995</v>
      </c>
      <c r="T304" s="297">
        <v>0.57332235099999995</v>
      </c>
      <c r="U304" s="297">
        <v>0.57332235099999995</v>
      </c>
      <c r="V304" s="297">
        <v>0.57332235099999995</v>
      </c>
      <c r="W304" s="297">
        <v>0.57332235099999995</v>
      </c>
      <c r="X304" s="297">
        <v>0.57332235099999995</v>
      </c>
      <c r="Y304" s="830">
        <f>Y303</f>
        <v>1</v>
      </c>
      <c r="Z304" s="830">
        <f>Z303</f>
        <v>0</v>
      </c>
      <c r="AA304" s="830">
        <f t="shared" ref="AA304:AL304" si="85">AA303</f>
        <v>0</v>
      </c>
      <c r="AB304" s="830">
        <f t="shared" si="85"/>
        <v>0</v>
      </c>
      <c r="AC304" s="830">
        <f t="shared" si="85"/>
        <v>0</v>
      </c>
      <c r="AD304" s="830">
        <f t="shared" si="85"/>
        <v>0</v>
      </c>
      <c r="AE304" s="830">
        <f t="shared" si="85"/>
        <v>0</v>
      </c>
      <c r="AF304" s="830">
        <f t="shared" si="85"/>
        <v>0</v>
      </c>
      <c r="AG304" s="830">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303"/>
      <c r="Z305" s="303"/>
      <c r="AA305" s="303"/>
      <c r="AB305" s="303"/>
      <c r="AC305" s="303"/>
      <c r="AD305" s="303"/>
      <c r="AE305" s="303"/>
      <c r="AF305" s="303"/>
      <c r="AG305" s="303"/>
      <c r="AH305" s="414"/>
      <c r="AI305" s="414"/>
      <c r="AJ305" s="414"/>
      <c r="AK305" s="414"/>
      <c r="AL305" s="414"/>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836"/>
      <c r="Z306" s="836"/>
      <c r="AA306" s="836"/>
      <c r="AB306" s="836"/>
      <c r="AC306" s="836"/>
      <c r="AD306" s="836"/>
      <c r="AE306" s="836"/>
      <c r="AF306" s="836"/>
      <c r="AG306" s="836"/>
      <c r="AH306" s="416"/>
      <c r="AI306" s="416"/>
      <c r="AJ306" s="416"/>
      <c r="AK306" s="416"/>
      <c r="AL306" s="416"/>
      <c r="AM306" s="294"/>
    </row>
    <row r="307" spans="1:39" ht="15" outlineLevel="1">
      <c r="A307" s="509">
        <v>10</v>
      </c>
      <c r="B307" s="312" t="s">
        <v>22</v>
      </c>
      <c r="C307" s="293" t="s">
        <v>25</v>
      </c>
      <c r="D307" s="297">
        <v>4822005.0255298195</v>
      </c>
      <c r="E307" s="297">
        <v>4809871.7848453997</v>
      </c>
      <c r="F307" s="297">
        <v>4779517.5760743804</v>
      </c>
      <c r="G307" s="297">
        <v>4779517.5760743804</v>
      </c>
      <c r="H307" s="297">
        <v>4672475.9277512403</v>
      </c>
      <c r="I307" s="297">
        <v>4507983.6556198196</v>
      </c>
      <c r="J307" s="297">
        <v>4507983.6556198196</v>
      </c>
      <c r="K307" s="297">
        <v>4495421.0124019198</v>
      </c>
      <c r="L307" s="297">
        <v>4430465.1525389999</v>
      </c>
      <c r="M307" s="297">
        <v>3880154.9606184801</v>
      </c>
      <c r="N307" s="297">
        <v>12</v>
      </c>
      <c r="O307" s="297">
        <v>878.25289932199996</v>
      </c>
      <c r="P307" s="297">
        <v>874.35473774399998</v>
      </c>
      <c r="Q307" s="297">
        <v>864.58878100899994</v>
      </c>
      <c r="R307" s="297">
        <v>864.58878100899994</v>
      </c>
      <c r="S307" s="297">
        <v>830.34511125100005</v>
      </c>
      <c r="T307" s="297">
        <v>789.43341016800002</v>
      </c>
      <c r="U307" s="297">
        <v>789.43341016800002</v>
      </c>
      <c r="V307" s="297">
        <v>788.80728332399997</v>
      </c>
      <c r="W307" s="297">
        <v>769.88236767199999</v>
      </c>
      <c r="X307" s="297">
        <v>680.38601176500003</v>
      </c>
      <c r="Y307" s="832">
        <v>2.5815234363651962E-4</v>
      </c>
      <c r="Z307" s="504">
        <v>0.19497916128556475</v>
      </c>
      <c r="AA307" s="504">
        <v>0.48518990300238118</v>
      </c>
      <c r="AB307" s="504">
        <v>0.22814001023904665</v>
      </c>
      <c r="AC307" s="832"/>
      <c r="AD307" s="832">
        <v>2.7146675437811456E-2</v>
      </c>
      <c r="AE307" s="832"/>
      <c r="AF307" s="832">
        <v>8.1892470904064554E-2</v>
      </c>
      <c r="AG307" s="832"/>
      <c r="AH307" s="417"/>
      <c r="AI307" s="417"/>
      <c r="AJ307" s="417"/>
      <c r="AK307" s="417"/>
      <c r="AL307" s="417"/>
      <c r="AM307" s="298">
        <f>SUM(Y307:AL307)</f>
        <v>1.0176063732125051</v>
      </c>
    </row>
    <row r="308" spans="1:39" ht="15" outlineLevel="1">
      <c r="B308" s="296" t="s">
        <v>228</v>
      </c>
      <c r="C308" s="293" t="s">
        <v>142</v>
      </c>
      <c r="D308" s="297">
        <v>1669936.5290000001</v>
      </c>
      <c r="E308" s="297">
        <v>1664522.7560000001</v>
      </c>
      <c r="F308" s="297">
        <v>1664522.7560000001</v>
      </c>
      <c r="G308" s="297">
        <v>1664522.7560000001</v>
      </c>
      <c r="H308" s="297">
        <v>1636274.7590000001</v>
      </c>
      <c r="I308" s="297">
        <v>1630944.9140000001</v>
      </c>
      <c r="J308" s="297">
        <v>1630944.9140000001</v>
      </c>
      <c r="K308" s="297">
        <v>1608315.173</v>
      </c>
      <c r="L308" s="297">
        <v>1568280.2290000001</v>
      </c>
      <c r="M308" s="297">
        <v>1529426.9639999999</v>
      </c>
      <c r="N308" s="297">
        <f>N307</f>
        <v>12</v>
      </c>
      <c r="O308" s="297">
        <v>241.47011430000001</v>
      </c>
      <c r="P308" s="297">
        <v>240.1735381</v>
      </c>
      <c r="Q308" s="297">
        <v>240.1735381</v>
      </c>
      <c r="R308" s="297">
        <v>240.1735381</v>
      </c>
      <c r="S308" s="297">
        <v>232.0644265</v>
      </c>
      <c r="T308" s="297">
        <v>231.24484419999999</v>
      </c>
      <c r="U308" s="297">
        <v>231.24484419999999</v>
      </c>
      <c r="V308" s="297">
        <v>226.72382690000001</v>
      </c>
      <c r="W308" s="297">
        <v>217.47479720000001</v>
      </c>
      <c r="X308" s="297">
        <v>211.50024250000001</v>
      </c>
      <c r="Y308" s="830">
        <f>Y307</f>
        <v>2.5815234363651962E-4</v>
      </c>
      <c r="Z308" s="830">
        <f>Z307</f>
        <v>0.19497916128556475</v>
      </c>
      <c r="AA308" s="830">
        <f t="shared" ref="AA308:AL308" si="86">AA307</f>
        <v>0.48518990300238118</v>
      </c>
      <c r="AB308" s="830">
        <f t="shared" si="86"/>
        <v>0.22814001023904665</v>
      </c>
      <c r="AC308" s="830">
        <f t="shared" si="86"/>
        <v>0</v>
      </c>
      <c r="AD308" s="830">
        <f t="shared" si="86"/>
        <v>2.7146675437811456E-2</v>
      </c>
      <c r="AE308" s="830">
        <f t="shared" si="86"/>
        <v>0</v>
      </c>
      <c r="AF308" s="830">
        <f t="shared" si="86"/>
        <v>8.1892470904064554E-2</v>
      </c>
      <c r="AG308" s="830">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833"/>
      <c r="Z309" s="833"/>
      <c r="AA309" s="833"/>
      <c r="AB309" s="833"/>
      <c r="AC309" s="833"/>
      <c r="AD309" s="833"/>
      <c r="AE309" s="833"/>
      <c r="AF309" s="833"/>
      <c r="AG309" s="833"/>
      <c r="AH309" s="418"/>
      <c r="AI309" s="418"/>
      <c r="AJ309" s="418"/>
      <c r="AK309" s="418"/>
      <c r="AL309" s="418"/>
      <c r="AM309" s="315"/>
    </row>
    <row r="310" spans="1:39" ht="15" outlineLevel="1">
      <c r="A310" s="509">
        <v>11</v>
      </c>
      <c r="B310" s="316" t="s">
        <v>21</v>
      </c>
      <c r="C310" s="293" t="s">
        <v>25</v>
      </c>
      <c r="D310" s="297">
        <v>628825.66501826397</v>
      </c>
      <c r="E310" s="297">
        <v>628825.66501826397</v>
      </c>
      <c r="F310" s="297">
        <v>610461.48172854295</v>
      </c>
      <c r="G310" s="297">
        <v>488331.87529526302</v>
      </c>
      <c r="H310" s="297">
        <v>242400.92014404299</v>
      </c>
      <c r="I310" s="297">
        <v>242193.721082145</v>
      </c>
      <c r="J310" s="297">
        <v>242193.721082145</v>
      </c>
      <c r="K310" s="297">
        <v>242193.721082145</v>
      </c>
      <c r="L310" s="297">
        <v>242193.721082145</v>
      </c>
      <c r="M310" s="297">
        <v>242193.721082145</v>
      </c>
      <c r="N310" s="297">
        <v>12</v>
      </c>
      <c r="O310" s="297">
        <v>181.11468934999999</v>
      </c>
      <c r="P310" s="297">
        <v>181.11468934999999</v>
      </c>
      <c r="Q310" s="297">
        <v>175.95162400000001</v>
      </c>
      <c r="R310" s="297">
        <v>143.91168878299999</v>
      </c>
      <c r="S310" s="297">
        <v>65.312079034000007</v>
      </c>
      <c r="T310" s="297">
        <v>65.250573983999999</v>
      </c>
      <c r="U310" s="297">
        <v>65.250573983999999</v>
      </c>
      <c r="V310" s="297">
        <v>65.250573983999999</v>
      </c>
      <c r="W310" s="297">
        <v>65.250573983999999</v>
      </c>
      <c r="X310" s="297">
        <v>65.250573983999999</v>
      </c>
      <c r="Y310" s="832"/>
      <c r="Z310" s="504">
        <v>0.96524983699074762</v>
      </c>
      <c r="AA310" s="832">
        <v>3.2400211862567183E-2</v>
      </c>
      <c r="AB310" s="832"/>
      <c r="AC310" s="832"/>
      <c r="AD310" s="832"/>
      <c r="AE310" s="832"/>
      <c r="AF310" s="832"/>
      <c r="AG310" s="832"/>
      <c r="AH310" s="417"/>
      <c r="AI310" s="417"/>
      <c r="AJ310" s="417"/>
      <c r="AK310" s="417"/>
      <c r="AL310" s="417"/>
      <c r="AM310" s="298">
        <f>SUM(Y310:AL310)</f>
        <v>0.99765004885331476</v>
      </c>
    </row>
    <row r="311" spans="1:39" ht="15" outlineLevel="1">
      <c r="B311" s="296" t="s">
        <v>228</v>
      </c>
      <c r="C311" s="293" t="s">
        <v>142</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830">
        <f>Y310</f>
        <v>0</v>
      </c>
      <c r="Z311" s="830">
        <f>Z310</f>
        <v>0.96524983699074762</v>
      </c>
      <c r="AA311" s="830">
        <f t="shared" ref="AA311:AL311" si="87">AA310</f>
        <v>3.2400211862567183E-2</v>
      </c>
      <c r="AB311" s="830">
        <f t="shared" si="87"/>
        <v>0</v>
      </c>
      <c r="AC311" s="830">
        <f t="shared" si="87"/>
        <v>0</v>
      </c>
      <c r="AD311" s="830">
        <f t="shared" si="87"/>
        <v>0</v>
      </c>
      <c r="AE311" s="830">
        <f t="shared" si="87"/>
        <v>0</v>
      </c>
      <c r="AF311" s="830">
        <f t="shared" si="87"/>
        <v>0</v>
      </c>
      <c r="AG311" s="830">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833"/>
      <c r="Z312" s="834"/>
      <c r="AA312" s="833"/>
      <c r="AB312" s="833"/>
      <c r="AC312" s="833"/>
      <c r="AD312" s="833"/>
      <c r="AE312" s="833"/>
      <c r="AF312" s="833"/>
      <c r="AG312" s="833"/>
      <c r="AH312" s="418"/>
      <c r="AI312" s="418"/>
      <c r="AJ312" s="418"/>
      <c r="AK312" s="418"/>
      <c r="AL312" s="418"/>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832"/>
      <c r="Z313" s="832"/>
      <c r="AA313" s="832"/>
      <c r="AB313" s="832"/>
      <c r="AC313" s="832"/>
      <c r="AD313" s="832"/>
      <c r="AE313" s="832"/>
      <c r="AF313" s="832"/>
      <c r="AG313" s="832"/>
      <c r="AH313" s="832"/>
      <c r="AI313" s="417"/>
      <c r="AJ313" s="417"/>
      <c r="AK313" s="417"/>
      <c r="AL313" s="417"/>
      <c r="AM313" s="298">
        <f>SUM(Y313:AL313)</f>
        <v>0</v>
      </c>
    </row>
    <row r="314" spans="1:39" ht="15" outlineLevel="1">
      <c r="B314" s="296" t="s">
        <v>228</v>
      </c>
      <c r="C314" s="293" t="s">
        <v>142</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830">
        <f>Y313</f>
        <v>0</v>
      </c>
      <c r="Z314" s="830">
        <f>Z313</f>
        <v>0</v>
      </c>
      <c r="AA314" s="830">
        <f t="shared" ref="AA314:AL314" si="88">AA313</f>
        <v>0</v>
      </c>
      <c r="AB314" s="830">
        <f t="shared" si="88"/>
        <v>0</v>
      </c>
      <c r="AC314" s="830">
        <f t="shared" si="88"/>
        <v>0</v>
      </c>
      <c r="AD314" s="830">
        <f t="shared" si="88"/>
        <v>0</v>
      </c>
      <c r="AE314" s="830">
        <f t="shared" si="88"/>
        <v>0</v>
      </c>
      <c r="AF314" s="830">
        <f t="shared" si="88"/>
        <v>0</v>
      </c>
      <c r="AG314" s="830">
        <f t="shared" si="88"/>
        <v>0</v>
      </c>
      <c r="AH314" s="830">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833"/>
      <c r="Z315" s="834"/>
      <c r="AA315" s="833"/>
      <c r="AB315" s="833"/>
      <c r="AC315" s="833"/>
      <c r="AD315" s="833"/>
      <c r="AE315" s="833"/>
      <c r="AF315" s="833"/>
      <c r="AG315" s="833"/>
      <c r="AH315" s="833"/>
      <c r="AI315" s="418"/>
      <c r="AJ315" s="418"/>
      <c r="AK315" s="418"/>
      <c r="AL315" s="418"/>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832"/>
      <c r="Z316" s="832">
        <v>1</v>
      </c>
      <c r="AA316" s="832"/>
      <c r="AB316" s="832"/>
      <c r="AC316" s="832"/>
      <c r="AD316" s="832"/>
      <c r="AE316" s="832"/>
      <c r="AF316" s="832"/>
      <c r="AG316" s="832"/>
      <c r="AH316" s="832"/>
      <c r="AI316" s="417"/>
      <c r="AJ316" s="417"/>
      <c r="AK316" s="417"/>
      <c r="AL316" s="417"/>
      <c r="AM316" s="298">
        <f>SUM(Y316:AL316)</f>
        <v>1</v>
      </c>
    </row>
    <row r="317" spans="1:39" ht="15" outlineLevel="1">
      <c r="B317" s="296" t="s">
        <v>228</v>
      </c>
      <c r="C317" s="293" t="s">
        <v>142</v>
      </c>
      <c r="D317" s="297">
        <v>72321.586679999993</v>
      </c>
      <c r="E317" s="297">
        <v>72321.586679999993</v>
      </c>
      <c r="F317" s="297">
        <v>72321.586679999993</v>
      </c>
      <c r="G317" s="297">
        <v>72321.586679999993</v>
      </c>
      <c r="H317" s="297">
        <v>72321.586679999993</v>
      </c>
      <c r="I317" s="297">
        <v>72321.586679999993</v>
      </c>
      <c r="J317" s="297">
        <v>72321.586679999993</v>
      </c>
      <c r="K317" s="297">
        <v>72321.586679999993</v>
      </c>
      <c r="L317" s="297">
        <v>70589.968680000005</v>
      </c>
      <c r="M317" s="297">
        <v>70589.968680000005</v>
      </c>
      <c r="N317" s="297">
        <f>N316</f>
        <v>12</v>
      </c>
      <c r="O317" s="297">
        <v>17.697180450000001</v>
      </c>
      <c r="P317" s="297">
        <v>17.697180450000001</v>
      </c>
      <c r="Q317" s="297">
        <v>17.697180450000001</v>
      </c>
      <c r="R317" s="297">
        <v>17.697180450000001</v>
      </c>
      <c r="S317" s="297">
        <v>17.697180450000001</v>
      </c>
      <c r="T317" s="297">
        <v>17.697180450000001</v>
      </c>
      <c r="U317" s="297">
        <v>17.697180450000001</v>
      </c>
      <c r="V317" s="297">
        <v>17.697180450000001</v>
      </c>
      <c r="W317" s="297">
        <v>17.173272449999999</v>
      </c>
      <c r="X317" s="297">
        <v>17.173272449999999</v>
      </c>
      <c r="Y317" s="830">
        <f>Y316</f>
        <v>0</v>
      </c>
      <c r="Z317" s="830">
        <f>Z316</f>
        <v>1</v>
      </c>
      <c r="AA317" s="830">
        <f t="shared" ref="AA317:AL317" si="89">AA316</f>
        <v>0</v>
      </c>
      <c r="AB317" s="830">
        <f t="shared" si="89"/>
        <v>0</v>
      </c>
      <c r="AC317" s="830">
        <f t="shared" si="89"/>
        <v>0</v>
      </c>
      <c r="AD317" s="830">
        <f t="shared" si="89"/>
        <v>0</v>
      </c>
      <c r="AE317" s="830">
        <f t="shared" si="89"/>
        <v>0</v>
      </c>
      <c r="AF317" s="830">
        <f t="shared" si="89"/>
        <v>0</v>
      </c>
      <c r="AG317" s="830">
        <f t="shared" si="89"/>
        <v>0</v>
      </c>
      <c r="AH317" s="830">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833"/>
      <c r="Z318" s="833"/>
      <c r="AA318" s="833"/>
      <c r="AB318" s="833"/>
      <c r="AC318" s="833"/>
      <c r="AD318" s="833"/>
      <c r="AE318" s="833"/>
      <c r="AF318" s="833"/>
      <c r="AG318" s="833"/>
      <c r="AH318" s="833"/>
      <c r="AI318" s="418"/>
      <c r="AJ318" s="418"/>
      <c r="AK318" s="418"/>
      <c r="AL318" s="418"/>
      <c r="AM318" s="315"/>
    </row>
    <row r="319" spans="1:39" ht="15" outlineLevel="1">
      <c r="A319" s="509">
        <v>14</v>
      </c>
      <c r="B319" s="316" t="s">
        <v>20</v>
      </c>
      <c r="C319" s="293" t="s">
        <v>25</v>
      </c>
      <c r="D319" s="297">
        <v>96901.535593948996</v>
      </c>
      <c r="E319" s="297">
        <v>96901.535593948996</v>
      </c>
      <c r="F319" s="297">
        <v>96901.535593948996</v>
      </c>
      <c r="G319" s="297">
        <v>96901.535593948996</v>
      </c>
      <c r="H319" s="297">
        <v>0</v>
      </c>
      <c r="I319" s="297">
        <v>0</v>
      </c>
      <c r="J319" s="297">
        <v>0</v>
      </c>
      <c r="K319" s="297">
        <v>0</v>
      </c>
      <c r="L319" s="297">
        <v>0</v>
      </c>
      <c r="M319" s="297">
        <v>0</v>
      </c>
      <c r="N319" s="297">
        <v>12</v>
      </c>
      <c r="O319" s="297">
        <v>17.625353246</v>
      </c>
      <c r="P319" s="297">
        <v>17.625353246</v>
      </c>
      <c r="Q319" s="297">
        <v>17.625353246</v>
      </c>
      <c r="R319" s="297">
        <v>17.625353246</v>
      </c>
      <c r="S319" s="297">
        <v>0</v>
      </c>
      <c r="T319" s="297">
        <v>0</v>
      </c>
      <c r="U319" s="297">
        <v>0</v>
      </c>
      <c r="V319" s="297">
        <v>0</v>
      </c>
      <c r="W319" s="297">
        <v>0</v>
      </c>
      <c r="X319" s="297">
        <v>0</v>
      </c>
      <c r="Y319" s="832"/>
      <c r="Z319" s="832"/>
      <c r="AA319" s="504">
        <v>1</v>
      </c>
      <c r="AB319" s="832"/>
      <c r="AC319" s="832"/>
      <c r="AD319" s="832"/>
      <c r="AE319" s="832"/>
      <c r="AF319" s="832"/>
      <c r="AG319" s="832"/>
      <c r="AH319" s="832"/>
      <c r="AI319" s="417"/>
      <c r="AJ319" s="417"/>
      <c r="AK319" s="417"/>
      <c r="AL319" s="417"/>
      <c r="AM319" s="298">
        <f>SUM(Y319:AL319)</f>
        <v>1</v>
      </c>
    </row>
    <row r="320" spans="1:39" ht="15" outlineLevel="1">
      <c r="B320" s="296" t="s">
        <v>228</v>
      </c>
      <c r="C320" s="293" t="s">
        <v>142</v>
      </c>
      <c r="D320" s="297">
        <v>64.270189810000005</v>
      </c>
      <c r="E320" s="297">
        <v>64.270189810000005</v>
      </c>
      <c r="F320" s="297">
        <v>64.270189810000005</v>
      </c>
      <c r="G320" s="297">
        <v>64.270189810000005</v>
      </c>
      <c r="H320" s="297">
        <v>0</v>
      </c>
      <c r="I320" s="297">
        <v>0</v>
      </c>
      <c r="J320" s="297">
        <v>0</v>
      </c>
      <c r="K320" s="297">
        <v>0</v>
      </c>
      <c r="L320" s="297">
        <v>0</v>
      </c>
      <c r="M320" s="297">
        <v>0</v>
      </c>
      <c r="N320" s="297">
        <f>N319</f>
        <v>12</v>
      </c>
      <c r="O320" s="297">
        <v>1.169006E-2</v>
      </c>
      <c r="P320" s="297">
        <v>1.169006E-2</v>
      </c>
      <c r="Q320" s="297">
        <v>1.169006E-2</v>
      </c>
      <c r="R320" s="297">
        <v>1.169006E-2</v>
      </c>
      <c r="S320" s="297">
        <v>0</v>
      </c>
      <c r="T320" s="297">
        <v>0</v>
      </c>
      <c r="U320" s="297">
        <v>0</v>
      </c>
      <c r="V320" s="297">
        <v>0</v>
      </c>
      <c r="W320" s="297">
        <v>0</v>
      </c>
      <c r="X320" s="297">
        <v>0</v>
      </c>
      <c r="Y320" s="830">
        <f>Y319</f>
        <v>0</v>
      </c>
      <c r="Z320" s="830">
        <f>Z319</f>
        <v>0</v>
      </c>
      <c r="AA320" s="830">
        <f t="shared" ref="AA320:AL320" si="90">AA319</f>
        <v>1</v>
      </c>
      <c r="AB320" s="830">
        <f t="shared" si="90"/>
        <v>0</v>
      </c>
      <c r="AC320" s="830">
        <f t="shared" si="90"/>
        <v>0</v>
      </c>
      <c r="AD320" s="830">
        <f t="shared" si="90"/>
        <v>0</v>
      </c>
      <c r="AE320" s="830">
        <f t="shared" si="90"/>
        <v>0</v>
      </c>
      <c r="AF320" s="830">
        <f t="shared" si="90"/>
        <v>0</v>
      </c>
      <c r="AG320" s="830">
        <f t="shared" si="90"/>
        <v>0</v>
      </c>
      <c r="AH320" s="830">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833"/>
      <c r="Z321" s="834"/>
      <c r="AA321" s="833"/>
      <c r="AB321" s="833"/>
      <c r="AC321" s="833"/>
      <c r="AD321" s="833"/>
      <c r="AE321" s="833"/>
      <c r="AF321" s="833"/>
      <c r="AG321" s="833"/>
      <c r="AH321" s="833"/>
      <c r="AI321" s="418"/>
      <c r="AJ321" s="418"/>
      <c r="AK321" s="418"/>
      <c r="AL321" s="418"/>
      <c r="AM321" s="315"/>
    </row>
    <row r="322" spans="1:39" s="285" customFormat="1" ht="15" outlineLevel="1">
      <c r="A322" s="509">
        <v>15</v>
      </c>
      <c r="B322" s="316" t="s">
        <v>460</v>
      </c>
      <c r="C322" s="293" t="s">
        <v>25</v>
      </c>
      <c r="D322" s="297">
        <v>85.759405999999998</v>
      </c>
      <c r="E322" s="297">
        <v>0</v>
      </c>
      <c r="F322" s="297">
        <v>0</v>
      </c>
      <c r="G322" s="297">
        <v>0</v>
      </c>
      <c r="H322" s="297">
        <v>0</v>
      </c>
      <c r="I322" s="297">
        <v>0</v>
      </c>
      <c r="J322" s="297">
        <v>0</v>
      </c>
      <c r="K322" s="297">
        <v>0</v>
      </c>
      <c r="L322" s="297">
        <v>0</v>
      </c>
      <c r="M322" s="855">
        <v>0</v>
      </c>
      <c r="N322" s="857">
        <v>0</v>
      </c>
      <c r="O322" s="856">
        <v>53.76</v>
      </c>
      <c r="P322" s="297">
        <v>0</v>
      </c>
      <c r="Q322" s="297">
        <v>0</v>
      </c>
      <c r="R322" s="297">
        <v>0</v>
      </c>
      <c r="S322" s="297">
        <v>0</v>
      </c>
      <c r="T322" s="297">
        <v>0</v>
      </c>
      <c r="U322" s="297">
        <v>0</v>
      </c>
      <c r="V322" s="297">
        <v>0</v>
      </c>
      <c r="W322" s="297">
        <v>0</v>
      </c>
      <c r="X322" s="297">
        <v>0</v>
      </c>
      <c r="Y322" s="832"/>
      <c r="Z322" s="832">
        <v>1</v>
      </c>
      <c r="AA322" s="832"/>
      <c r="AB322" s="832"/>
      <c r="AC322" s="832"/>
      <c r="AD322" s="832"/>
      <c r="AE322" s="832"/>
      <c r="AF322" s="832"/>
      <c r="AG322" s="832"/>
      <c r="AH322" s="832"/>
      <c r="AI322" s="417"/>
      <c r="AJ322" s="417"/>
      <c r="AK322" s="417"/>
      <c r="AL322" s="417"/>
      <c r="AM322" s="298">
        <f>SUM(Y322:AL322)</f>
        <v>1</v>
      </c>
    </row>
    <row r="323" spans="1:39" s="285" customFormat="1" ht="15" outlineLevel="1">
      <c r="A323" s="509"/>
      <c r="B323" s="317" t="s">
        <v>228</v>
      </c>
      <c r="C323" s="293" t="s">
        <v>142</v>
      </c>
      <c r="D323" s="297"/>
      <c r="E323" s="297"/>
      <c r="F323" s="297"/>
      <c r="G323" s="297"/>
      <c r="H323" s="297"/>
      <c r="I323" s="297"/>
      <c r="J323" s="297"/>
      <c r="K323" s="297"/>
      <c r="L323" s="297"/>
      <c r="M323" s="855"/>
      <c r="N323" s="857">
        <f>N322</f>
        <v>0</v>
      </c>
      <c r="O323" s="856"/>
      <c r="P323" s="297"/>
      <c r="Q323" s="297"/>
      <c r="R323" s="297"/>
      <c r="S323" s="297"/>
      <c r="T323" s="297"/>
      <c r="U323" s="297"/>
      <c r="V323" s="297"/>
      <c r="W323" s="297"/>
      <c r="X323" s="297"/>
      <c r="Y323" s="830">
        <f>Y322</f>
        <v>0</v>
      </c>
      <c r="Z323" s="830">
        <f>Z322</f>
        <v>1</v>
      </c>
      <c r="AA323" s="830">
        <f t="shared" ref="AA323:AL323" si="91">AA322</f>
        <v>0</v>
      </c>
      <c r="AB323" s="830">
        <f t="shared" si="91"/>
        <v>0</v>
      </c>
      <c r="AC323" s="830">
        <f t="shared" si="91"/>
        <v>0</v>
      </c>
      <c r="AD323" s="830">
        <f t="shared" si="91"/>
        <v>0</v>
      </c>
      <c r="AE323" s="830">
        <f t="shared" si="91"/>
        <v>0</v>
      </c>
      <c r="AF323" s="830">
        <f t="shared" si="91"/>
        <v>0</v>
      </c>
      <c r="AG323" s="830">
        <f t="shared" si="91"/>
        <v>0</v>
      </c>
      <c r="AH323" s="830">
        <f t="shared" si="91"/>
        <v>0</v>
      </c>
      <c r="AI323" s="413">
        <f t="shared" si="91"/>
        <v>0</v>
      </c>
      <c r="AJ323" s="413">
        <f t="shared" si="91"/>
        <v>0</v>
      </c>
      <c r="AK323" s="413">
        <f t="shared" si="91"/>
        <v>0</v>
      </c>
      <c r="AL323" s="413">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853"/>
      <c r="Z324" s="833"/>
      <c r="AA324" s="833"/>
      <c r="AB324" s="833"/>
      <c r="AC324" s="833"/>
      <c r="AD324" s="833"/>
      <c r="AE324" s="833"/>
      <c r="AF324" s="833"/>
      <c r="AG324" s="833"/>
      <c r="AH324" s="833"/>
      <c r="AI324" s="418"/>
      <c r="AJ324" s="418"/>
      <c r="AK324" s="418"/>
      <c r="AL324" s="418"/>
      <c r="AM324" s="315"/>
    </row>
    <row r="325" spans="1:39" s="285" customFormat="1" ht="30" outlineLevel="1">
      <c r="A325" s="509">
        <v>16</v>
      </c>
      <c r="B325" s="316" t="s">
        <v>461</v>
      </c>
      <c r="C325" s="293" t="s">
        <v>25</v>
      </c>
      <c r="D325" s="297">
        <v>0</v>
      </c>
      <c r="E325" s="297">
        <v>0</v>
      </c>
      <c r="F325" s="297">
        <v>0</v>
      </c>
      <c r="G325" s="297">
        <v>0</v>
      </c>
      <c r="H325" s="297">
        <v>0</v>
      </c>
      <c r="I325" s="297">
        <v>0</v>
      </c>
      <c r="J325" s="297">
        <v>0</v>
      </c>
      <c r="K325" s="297">
        <v>0</v>
      </c>
      <c r="L325" s="297">
        <v>0</v>
      </c>
      <c r="M325" s="855">
        <v>0</v>
      </c>
      <c r="N325" s="857">
        <v>0</v>
      </c>
      <c r="O325" s="856">
        <v>0</v>
      </c>
      <c r="P325" s="297">
        <v>0</v>
      </c>
      <c r="Q325" s="297">
        <v>0</v>
      </c>
      <c r="R325" s="297">
        <v>0</v>
      </c>
      <c r="S325" s="297">
        <v>0</v>
      </c>
      <c r="T325" s="297">
        <v>0</v>
      </c>
      <c r="U325" s="297">
        <v>0</v>
      </c>
      <c r="V325" s="297">
        <v>0</v>
      </c>
      <c r="W325" s="297">
        <v>0</v>
      </c>
      <c r="X325" s="297">
        <v>0</v>
      </c>
      <c r="Y325" s="832"/>
      <c r="Z325" s="832"/>
      <c r="AA325" s="832"/>
      <c r="AB325" s="832"/>
      <c r="AC325" s="832"/>
      <c r="AD325" s="832"/>
      <c r="AE325" s="832"/>
      <c r="AF325" s="832"/>
      <c r="AG325" s="832"/>
      <c r="AH325" s="832"/>
      <c r="AI325" s="417"/>
      <c r="AJ325" s="417"/>
      <c r="AK325" s="417"/>
      <c r="AL325" s="417"/>
      <c r="AM325" s="298">
        <f>SUM(Y325:AL325)</f>
        <v>0</v>
      </c>
    </row>
    <row r="326" spans="1:39" s="285" customFormat="1" ht="15" outlineLevel="1">
      <c r="A326" s="509"/>
      <c r="B326" s="317" t="s">
        <v>228</v>
      </c>
      <c r="C326" s="293" t="s">
        <v>142</v>
      </c>
      <c r="D326" s="297"/>
      <c r="E326" s="297"/>
      <c r="F326" s="297"/>
      <c r="G326" s="297"/>
      <c r="H326" s="297"/>
      <c r="I326" s="297"/>
      <c r="J326" s="297"/>
      <c r="K326" s="297"/>
      <c r="L326" s="297"/>
      <c r="M326" s="855"/>
      <c r="N326" s="857">
        <f>N325</f>
        <v>0</v>
      </c>
      <c r="O326" s="856"/>
      <c r="P326" s="297"/>
      <c r="Q326" s="297"/>
      <c r="R326" s="297"/>
      <c r="S326" s="297"/>
      <c r="T326" s="297"/>
      <c r="U326" s="297"/>
      <c r="V326" s="297"/>
      <c r="W326" s="297"/>
      <c r="X326" s="297"/>
      <c r="Y326" s="830">
        <f>Y325</f>
        <v>0</v>
      </c>
      <c r="Z326" s="830">
        <f>Z325</f>
        <v>0</v>
      </c>
      <c r="AA326" s="830">
        <f t="shared" ref="AA326:AL326" si="92">AA325</f>
        <v>0</v>
      </c>
      <c r="AB326" s="830">
        <f t="shared" si="92"/>
        <v>0</v>
      </c>
      <c r="AC326" s="830">
        <f t="shared" si="92"/>
        <v>0</v>
      </c>
      <c r="AD326" s="830">
        <f t="shared" si="92"/>
        <v>0</v>
      </c>
      <c r="AE326" s="830">
        <f t="shared" si="92"/>
        <v>0</v>
      </c>
      <c r="AF326" s="830">
        <f t="shared" si="92"/>
        <v>0</v>
      </c>
      <c r="AG326" s="830">
        <f t="shared" si="92"/>
        <v>0</v>
      </c>
      <c r="AH326" s="830">
        <f t="shared" si="92"/>
        <v>0</v>
      </c>
      <c r="AI326" s="413">
        <f t="shared" si="92"/>
        <v>0</v>
      </c>
      <c r="AJ326" s="413">
        <f t="shared" si="92"/>
        <v>0</v>
      </c>
      <c r="AK326" s="413">
        <f t="shared" si="92"/>
        <v>0</v>
      </c>
      <c r="AL326" s="413">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853"/>
      <c r="Z327" s="833"/>
      <c r="AA327" s="833"/>
      <c r="AB327" s="833"/>
      <c r="AC327" s="833"/>
      <c r="AD327" s="833"/>
      <c r="AE327" s="833"/>
      <c r="AF327" s="833"/>
      <c r="AG327" s="833"/>
      <c r="AH327" s="833"/>
      <c r="AI327" s="418"/>
      <c r="AJ327" s="418"/>
      <c r="AK327" s="418"/>
      <c r="AL327" s="418"/>
      <c r="AM327" s="315"/>
    </row>
    <row r="328" spans="1:39" ht="15" outlineLevel="1">
      <c r="A328" s="509">
        <v>17</v>
      </c>
      <c r="B328" s="316" t="s">
        <v>9</v>
      </c>
      <c r="C328" s="293" t="s">
        <v>25</v>
      </c>
      <c r="D328" s="297">
        <v>1473.1110000000001</v>
      </c>
      <c r="E328" s="297">
        <v>0</v>
      </c>
      <c r="F328" s="297">
        <v>0</v>
      </c>
      <c r="G328" s="297">
        <v>0</v>
      </c>
      <c r="H328" s="297">
        <v>0</v>
      </c>
      <c r="I328" s="297">
        <v>0</v>
      </c>
      <c r="J328" s="297">
        <v>0</v>
      </c>
      <c r="K328" s="297">
        <v>0</v>
      </c>
      <c r="L328" s="297">
        <v>0</v>
      </c>
      <c r="M328" s="855">
        <v>0</v>
      </c>
      <c r="N328" s="857">
        <v>0</v>
      </c>
      <c r="O328" s="856">
        <v>110.3223</v>
      </c>
      <c r="P328" s="297">
        <v>0</v>
      </c>
      <c r="Q328" s="297">
        <v>0</v>
      </c>
      <c r="R328" s="297">
        <v>0</v>
      </c>
      <c r="S328" s="297">
        <v>0</v>
      </c>
      <c r="T328" s="297">
        <v>0</v>
      </c>
      <c r="U328" s="297">
        <v>0</v>
      </c>
      <c r="V328" s="297">
        <v>0</v>
      </c>
      <c r="W328" s="297">
        <v>0</v>
      </c>
      <c r="X328" s="297">
        <v>0</v>
      </c>
      <c r="Y328" s="832"/>
      <c r="Z328" s="832"/>
      <c r="AA328" s="832"/>
      <c r="AB328" s="832"/>
      <c r="AC328" s="832"/>
      <c r="AD328" s="832"/>
      <c r="AE328" s="832"/>
      <c r="AF328" s="832"/>
      <c r="AG328" s="832"/>
      <c r="AH328" s="832"/>
      <c r="AI328" s="417"/>
      <c r="AJ328" s="417"/>
      <c r="AK328" s="417"/>
      <c r="AL328" s="417"/>
      <c r="AM328" s="298">
        <f>SUM(Y328:AL328)</f>
        <v>0</v>
      </c>
    </row>
    <row r="329" spans="1:39" ht="15" outlineLevel="1">
      <c r="B329" s="296" t="s">
        <v>228</v>
      </c>
      <c r="C329" s="293" t="s">
        <v>142</v>
      </c>
      <c r="D329" s="297"/>
      <c r="E329" s="297"/>
      <c r="F329" s="297"/>
      <c r="G329" s="297"/>
      <c r="H329" s="297"/>
      <c r="I329" s="297"/>
      <c r="J329" s="297"/>
      <c r="K329" s="297"/>
      <c r="L329" s="297"/>
      <c r="M329" s="855"/>
      <c r="N329" s="857">
        <f>N328</f>
        <v>0</v>
      </c>
      <c r="O329" s="856"/>
      <c r="P329" s="297"/>
      <c r="Q329" s="297"/>
      <c r="R329" s="297"/>
      <c r="S329" s="297"/>
      <c r="T329" s="297"/>
      <c r="U329" s="297"/>
      <c r="V329" s="297"/>
      <c r="W329" s="297"/>
      <c r="X329" s="297"/>
      <c r="Y329" s="830">
        <f>Y328</f>
        <v>0</v>
      </c>
      <c r="Z329" s="830">
        <f>Z328</f>
        <v>0</v>
      </c>
      <c r="AA329" s="830">
        <f t="shared" ref="AA329:AL329" si="93">AA328</f>
        <v>0</v>
      </c>
      <c r="AB329" s="830">
        <f t="shared" si="93"/>
        <v>0</v>
      </c>
      <c r="AC329" s="830">
        <f t="shared" si="93"/>
        <v>0</v>
      </c>
      <c r="AD329" s="830">
        <f t="shared" si="93"/>
        <v>0</v>
      </c>
      <c r="AE329" s="830">
        <f t="shared" si="93"/>
        <v>0</v>
      </c>
      <c r="AF329" s="830">
        <f t="shared" si="93"/>
        <v>0</v>
      </c>
      <c r="AG329" s="830">
        <f t="shared" si="93"/>
        <v>0</v>
      </c>
      <c r="AH329" s="830">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854"/>
      <c r="Z330" s="849"/>
      <c r="AA330" s="849"/>
      <c r="AB330" s="849"/>
      <c r="AC330" s="849"/>
      <c r="AD330" s="849"/>
      <c r="AE330" s="849"/>
      <c r="AF330" s="849"/>
      <c r="AG330" s="849"/>
      <c r="AH330" s="849"/>
      <c r="AI330" s="422"/>
      <c r="AJ330" s="422"/>
      <c r="AK330" s="422"/>
      <c r="AL330" s="422"/>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836"/>
      <c r="Z331" s="836"/>
      <c r="AA331" s="836"/>
      <c r="AB331" s="836"/>
      <c r="AC331" s="836"/>
      <c r="AD331" s="836"/>
      <c r="AE331" s="836"/>
      <c r="AF331" s="836"/>
      <c r="AG331" s="836"/>
      <c r="AH331" s="836"/>
      <c r="AI331" s="416"/>
      <c r="AJ331" s="416"/>
      <c r="AK331" s="416"/>
      <c r="AL331" s="416"/>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839"/>
      <c r="Z332" s="832"/>
      <c r="AA332" s="832"/>
      <c r="AB332" s="832"/>
      <c r="AC332" s="832"/>
      <c r="AD332" s="832"/>
      <c r="AE332" s="832"/>
      <c r="AF332" s="832"/>
      <c r="AG332" s="832"/>
      <c r="AH332" s="832"/>
      <c r="AI332" s="417"/>
      <c r="AJ332" s="417"/>
      <c r="AK332" s="417"/>
      <c r="AL332" s="417"/>
      <c r="AM332" s="298">
        <f>SUM(Y332:AL332)</f>
        <v>0</v>
      </c>
    </row>
    <row r="333" spans="1:39" ht="15" outlineLevel="1">
      <c r="B333" s="296" t="s">
        <v>228</v>
      </c>
      <c r="C333" s="293" t="s">
        <v>142</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830">
        <f>Y332</f>
        <v>0</v>
      </c>
      <c r="Z333" s="830">
        <f>Z332</f>
        <v>0</v>
      </c>
      <c r="AA333" s="830">
        <f t="shared" ref="AA333:AL333" si="94">AA332</f>
        <v>0</v>
      </c>
      <c r="AB333" s="830">
        <f t="shared" si="94"/>
        <v>0</v>
      </c>
      <c r="AC333" s="830">
        <f t="shared" si="94"/>
        <v>0</v>
      </c>
      <c r="AD333" s="830">
        <f t="shared" si="94"/>
        <v>0</v>
      </c>
      <c r="AE333" s="830">
        <f t="shared" si="94"/>
        <v>0</v>
      </c>
      <c r="AF333" s="830">
        <f t="shared" si="94"/>
        <v>0</v>
      </c>
      <c r="AG333" s="830">
        <f t="shared" si="94"/>
        <v>0</v>
      </c>
      <c r="AH333" s="830">
        <f t="shared" si="94"/>
        <v>0</v>
      </c>
      <c r="AI333" s="413">
        <f t="shared" si="94"/>
        <v>0</v>
      </c>
      <c r="AJ333" s="413">
        <f t="shared" si="94"/>
        <v>0</v>
      </c>
      <c r="AK333" s="413">
        <f t="shared" si="94"/>
        <v>0</v>
      </c>
      <c r="AL333" s="413">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303"/>
      <c r="Z334" s="850"/>
      <c r="AA334" s="850"/>
      <c r="AB334" s="850"/>
      <c r="AC334" s="850"/>
      <c r="AD334" s="850"/>
      <c r="AE334" s="850"/>
      <c r="AF334" s="850"/>
      <c r="AG334" s="850"/>
      <c r="AH334" s="850"/>
      <c r="AI334" s="423"/>
      <c r="AJ334" s="423"/>
      <c r="AK334" s="423"/>
      <c r="AL334" s="423"/>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68"/>
      <c r="Z335" s="832"/>
      <c r="AA335" s="832">
        <v>1</v>
      </c>
      <c r="AB335" s="832"/>
      <c r="AC335" s="832"/>
      <c r="AD335" s="832"/>
      <c r="AE335" s="832"/>
      <c r="AF335" s="832"/>
      <c r="AG335" s="832"/>
      <c r="AH335" s="832"/>
      <c r="AI335" s="417"/>
      <c r="AJ335" s="417"/>
      <c r="AK335" s="417"/>
      <c r="AL335" s="417"/>
      <c r="AM335" s="298">
        <f>SUM(Y335:AL335)</f>
        <v>1</v>
      </c>
    </row>
    <row r="336" spans="1:39" ht="15" outlineLevel="1">
      <c r="B336" s="296" t="s">
        <v>228</v>
      </c>
      <c r="C336" s="293" t="s">
        <v>142</v>
      </c>
      <c r="D336" s="297"/>
      <c r="E336" s="297"/>
      <c r="F336" s="297"/>
      <c r="G336" s="297"/>
      <c r="H336" s="297"/>
      <c r="I336" s="297"/>
      <c r="J336" s="297"/>
      <c r="K336" s="297"/>
      <c r="L336" s="297"/>
      <c r="M336" s="297"/>
      <c r="N336" s="297">
        <f>N335</f>
        <v>12</v>
      </c>
      <c r="O336" s="297">
        <v>24.617898</v>
      </c>
      <c r="P336" s="297">
        <v>40.331897999999995</v>
      </c>
      <c r="Q336" s="297">
        <v>18.956897999999999</v>
      </c>
      <c r="R336" s="297">
        <v>18.779399999999999</v>
      </c>
      <c r="S336" s="297">
        <v>23.639399999999998</v>
      </c>
      <c r="T336" s="297">
        <v>24.446159999999999</v>
      </c>
      <c r="U336" s="297">
        <v>19.31616</v>
      </c>
      <c r="V336" s="297">
        <v>19.31616</v>
      </c>
      <c r="W336" s="297">
        <v>19.31616</v>
      </c>
      <c r="X336" s="297">
        <v>19.31616</v>
      </c>
      <c r="Y336" s="830">
        <f>Y335</f>
        <v>0</v>
      </c>
      <c r="Z336" s="830">
        <f>Z335</f>
        <v>0</v>
      </c>
      <c r="AA336" s="830">
        <f t="shared" ref="AA336:AL336" si="95">AA335</f>
        <v>1</v>
      </c>
      <c r="AB336" s="830">
        <f t="shared" si="95"/>
        <v>0</v>
      </c>
      <c r="AC336" s="830">
        <f t="shared" si="95"/>
        <v>0</v>
      </c>
      <c r="AD336" s="830">
        <f t="shared" si="95"/>
        <v>0</v>
      </c>
      <c r="AE336" s="830">
        <f t="shared" si="95"/>
        <v>0</v>
      </c>
      <c r="AF336" s="830">
        <f t="shared" si="95"/>
        <v>0</v>
      </c>
      <c r="AG336" s="830">
        <f t="shared" si="95"/>
        <v>0</v>
      </c>
      <c r="AH336" s="830">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837"/>
      <c r="Z337" s="837"/>
      <c r="AA337" s="303"/>
      <c r="AB337" s="303"/>
      <c r="AC337" s="303"/>
      <c r="AD337" s="303"/>
      <c r="AE337" s="303"/>
      <c r="AF337" s="303"/>
      <c r="AG337" s="303"/>
      <c r="AH337" s="303"/>
      <c r="AI337" s="414"/>
      <c r="AJ337" s="414"/>
      <c r="AK337" s="414"/>
      <c r="AL337" s="414"/>
      <c r="AM337" s="308"/>
    </row>
    <row r="338" spans="1:39" ht="15" outlineLevel="1">
      <c r="A338" s="509">
        <v>20</v>
      </c>
      <c r="B338" s="317" t="s">
        <v>13</v>
      </c>
      <c r="C338" s="293" t="s">
        <v>25</v>
      </c>
      <c r="D338" s="297">
        <v>129083.6088</v>
      </c>
      <c r="E338" s="297">
        <v>42413.608800000002</v>
      </c>
      <c r="F338" s="297">
        <v>42413.608800000002</v>
      </c>
      <c r="G338" s="297">
        <v>42413.608800000002</v>
      </c>
      <c r="H338" s="297">
        <v>3533.6088</v>
      </c>
      <c r="I338" s="297">
        <v>0</v>
      </c>
      <c r="J338" s="297">
        <v>0</v>
      </c>
      <c r="K338" s="297">
        <v>0</v>
      </c>
      <c r="L338" s="297">
        <v>0</v>
      </c>
      <c r="M338" s="297">
        <v>0</v>
      </c>
      <c r="N338" s="297">
        <v>12</v>
      </c>
      <c r="O338" s="297">
        <v>21.380759999999999</v>
      </c>
      <c r="P338" s="297">
        <v>5.66676</v>
      </c>
      <c r="Q338" s="297">
        <v>5.66676</v>
      </c>
      <c r="R338" s="297">
        <v>5.66676</v>
      </c>
      <c r="S338" s="297">
        <v>0.80676000000000003</v>
      </c>
      <c r="T338" s="297">
        <v>0</v>
      </c>
      <c r="U338" s="297">
        <v>0</v>
      </c>
      <c r="V338" s="297">
        <v>0</v>
      </c>
      <c r="W338" s="297">
        <v>0</v>
      </c>
      <c r="X338" s="297">
        <v>0</v>
      </c>
      <c r="Y338" s="468"/>
      <c r="Z338" s="832"/>
      <c r="AA338" s="832">
        <v>0.56733740814504496</v>
      </c>
      <c r="AB338" s="832">
        <v>-0.17588840815267576</v>
      </c>
      <c r="AC338" s="470"/>
      <c r="AD338" s="832"/>
      <c r="AE338" s="832"/>
      <c r="AF338" s="832">
        <v>0.60855100000763074</v>
      </c>
      <c r="AG338" s="832"/>
      <c r="AH338" s="832"/>
      <c r="AI338" s="417"/>
      <c r="AJ338" s="417"/>
      <c r="AK338" s="417"/>
      <c r="AL338" s="417"/>
      <c r="AM338" s="298">
        <f>SUM(Y338:AL338)</f>
        <v>1</v>
      </c>
    </row>
    <row r="339" spans="1:39" ht="15" outlineLevel="1">
      <c r="B339" s="296" t="s">
        <v>228</v>
      </c>
      <c r="C339" s="293" t="s">
        <v>142</v>
      </c>
      <c r="D339" s="297">
        <v>460826.54749999999</v>
      </c>
      <c r="E339" s="297">
        <v>547496.54749999999</v>
      </c>
      <c r="F339" s="297">
        <v>111896.54751</v>
      </c>
      <c r="G339" s="297">
        <v>101428.85520000001</v>
      </c>
      <c r="H339" s="297">
        <v>140308.85519999999</v>
      </c>
      <c r="I339" s="297">
        <v>143842.46400000001</v>
      </c>
      <c r="J339" s="297">
        <v>99742.464000000007</v>
      </c>
      <c r="K339" s="297">
        <v>99742.464000000007</v>
      </c>
      <c r="L339" s="297">
        <v>99742.464000000007</v>
      </c>
      <c r="M339" s="297">
        <v>99742.464000000007</v>
      </c>
      <c r="N339" s="297">
        <f>N338</f>
        <v>12</v>
      </c>
      <c r="O339" s="297"/>
      <c r="P339" s="297"/>
      <c r="Q339" s="297"/>
      <c r="R339" s="297"/>
      <c r="S339" s="297"/>
      <c r="T339" s="297"/>
      <c r="U339" s="297"/>
      <c r="V339" s="297"/>
      <c r="W339" s="297"/>
      <c r="X339" s="297"/>
      <c r="Y339" s="830">
        <f>Y338</f>
        <v>0</v>
      </c>
      <c r="Z339" s="830">
        <f>Z338</f>
        <v>0</v>
      </c>
      <c r="AA339" s="830">
        <f t="shared" ref="AA339:AL339" si="96">AA338</f>
        <v>0.56733740814504496</v>
      </c>
      <c r="AB339" s="830">
        <f t="shared" si="96"/>
        <v>-0.17588840815267576</v>
      </c>
      <c r="AC339" s="830">
        <f t="shared" si="96"/>
        <v>0</v>
      </c>
      <c r="AD339" s="830">
        <f t="shared" si="96"/>
        <v>0</v>
      </c>
      <c r="AE339" s="830">
        <f t="shared" si="96"/>
        <v>0</v>
      </c>
      <c r="AF339" s="830">
        <f t="shared" si="96"/>
        <v>0.60855100000763074</v>
      </c>
      <c r="AG339" s="830">
        <f t="shared" si="96"/>
        <v>0</v>
      </c>
      <c r="AH339" s="830">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303"/>
      <c r="Z340" s="303"/>
      <c r="AA340" s="303"/>
      <c r="AB340" s="303"/>
      <c r="AC340" s="303"/>
      <c r="AD340" s="303"/>
      <c r="AE340" s="303"/>
      <c r="AF340" s="303"/>
      <c r="AG340" s="303"/>
      <c r="AH340" s="303"/>
      <c r="AI340" s="414"/>
      <c r="AJ340" s="414"/>
      <c r="AK340" s="414"/>
      <c r="AL340" s="414"/>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68"/>
      <c r="Z341" s="832"/>
      <c r="AA341" s="832"/>
      <c r="AB341" s="832"/>
      <c r="AC341" s="832"/>
      <c r="AD341" s="832"/>
      <c r="AE341" s="832"/>
      <c r="AF341" s="832"/>
      <c r="AG341" s="832"/>
      <c r="AH341" s="832"/>
      <c r="AI341" s="417"/>
      <c r="AJ341" s="417"/>
      <c r="AK341" s="417"/>
      <c r="AL341" s="417"/>
      <c r="AM341" s="298">
        <f>SUM(Y341:AL341)</f>
        <v>0</v>
      </c>
    </row>
    <row r="342" spans="1:39" ht="15" outlineLevel="1">
      <c r="B342" s="296" t="s">
        <v>228</v>
      </c>
      <c r="C342" s="293" t="s">
        <v>142</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830">
        <f>Y341</f>
        <v>0</v>
      </c>
      <c r="Z342" s="830">
        <f>Z341</f>
        <v>0</v>
      </c>
      <c r="AA342" s="830">
        <f t="shared" ref="AA342:AL342" si="97">AA341</f>
        <v>0</v>
      </c>
      <c r="AB342" s="830">
        <f t="shared" si="97"/>
        <v>0</v>
      </c>
      <c r="AC342" s="830">
        <f t="shared" si="97"/>
        <v>0</v>
      </c>
      <c r="AD342" s="830">
        <f t="shared" si="97"/>
        <v>0</v>
      </c>
      <c r="AE342" s="830">
        <f t="shared" si="97"/>
        <v>0</v>
      </c>
      <c r="AF342" s="830">
        <f t="shared" si="97"/>
        <v>0</v>
      </c>
      <c r="AG342" s="830">
        <f t="shared" si="97"/>
        <v>0</v>
      </c>
      <c r="AH342" s="830">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837"/>
      <c r="Z343" s="303"/>
      <c r="AA343" s="303"/>
      <c r="AB343" s="303"/>
      <c r="AC343" s="303"/>
      <c r="AD343" s="303"/>
      <c r="AE343" s="303"/>
      <c r="AF343" s="303"/>
      <c r="AG343" s="303"/>
      <c r="AH343" s="303"/>
      <c r="AI343" s="414"/>
      <c r="AJ343" s="414"/>
      <c r="AK343" s="414"/>
      <c r="AL343" s="414"/>
      <c r="AM343" s="308"/>
    </row>
    <row r="344" spans="1:39" ht="15" outlineLevel="1">
      <c r="A344" s="509">
        <v>22</v>
      </c>
      <c r="B344" s="317" t="s">
        <v>9</v>
      </c>
      <c r="C344" s="293" t="s">
        <v>25</v>
      </c>
      <c r="D344" s="297">
        <v>22699.09</v>
      </c>
      <c r="E344" s="297">
        <v>0</v>
      </c>
      <c r="F344" s="297">
        <v>0</v>
      </c>
      <c r="G344" s="297">
        <v>0</v>
      </c>
      <c r="H344" s="297">
        <v>0</v>
      </c>
      <c r="I344" s="297">
        <v>0</v>
      </c>
      <c r="J344" s="297">
        <v>0</v>
      </c>
      <c r="K344" s="297">
        <v>0</v>
      </c>
      <c r="L344" s="297">
        <v>0</v>
      </c>
      <c r="M344" s="297">
        <v>0</v>
      </c>
      <c r="N344" s="293"/>
      <c r="O344" s="297">
        <v>996.8587</v>
      </c>
      <c r="P344" s="297">
        <v>0</v>
      </c>
      <c r="Q344" s="297">
        <v>0</v>
      </c>
      <c r="R344" s="297">
        <v>0</v>
      </c>
      <c r="S344" s="297">
        <v>0</v>
      </c>
      <c r="T344" s="297">
        <v>0</v>
      </c>
      <c r="U344" s="297">
        <v>0</v>
      </c>
      <c r="V344" s="297">
        <v>0</v>
      </c>
      <c r="W344" s="297">
        <v>0</v>
      </c>
      <c r="X344" s="297">
        <v>0</v>
      </c>
      <c r="Y344" s="468"/>
      <c r="Z344" s="832"/>
      <c r="AA344" s="832"/>
      <c r="AB344" s="832"/>
      <c r="AC344" s="832"/>
      <c r="AD344" s="832"/>
      <c r="AE344" s="832"/>
      <c r="AF344" s="832"/>
      <c r="AG344" s="832"/>
      <c r="AH344" s="832"/>
      <c r="AI344" s="417"/>
      <c r="AJ344" s="417"/>
      <c r="AK344" s="417"/>
      <c r="AL344" s="417"/>
      <c r="AM344" s="298">
        <f>SUM(Y344:AL344)</f>
        <v>0</v>
      </c>
    </row>
    <row r="345" spans="1:39" ht="15" outlineLevel="1">
      <c r="B345" s="296" t="s">
        <v>228</v>
      </c>
      <c r="C345" s="293" t="s">
        <v>142</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830">
        <f>Y344</f>
        <v>0</v>
      </c>
      <c r="Z345" s="830">
        <f>Z344</f>
        <v>0</v>
      </c>
      <c r="AA345" s="830">
        <f t="shared" ref="AA345:AL345" si="98">AA344</f>
        <v>0</v>
      </c>
      <c r="AB345" s="830">
        <f t="shared" si="98"/>
        <v>0</v>
      </c>
      <c r="AC345" s="830">
        <f t="shared" si="98"/>
        <v>0</v>
      </c>
      <c r="AD345" s="830">
        <f t="shared" si="98"/>
        <v>0</v>
      </c>
      <c r="AE345" s="830">
        <f t="shared" si="98"/>
        <v>0</v>
      </c>
      <c r="AF345" s="830">
        <f t="shared" si="98"/>
        <v>0</v>
      </c>
      <c r="AG345" s="830">
        <f t="shared" si="98"/>
        <v>0</v>
      </c>
      <c r="AH345" s="830">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09">
        <v>23</v>
      </c>
      <c r="B348" s="317" t="s">
        <v>14</v>
      </c>
      <c r="C348" s="293" t="s">
        <v>25</v>
      </c>
      <c r="D348" s="297">
        <v>326588.472147942</v>
      </c>
      <c r="E348" s="297">
        <v>323489.73411083198</v>
      </c>
      <c r="F348" s="297">
        <v>322536.83289623301</v>
      </c>
      <c r="G348" s="297">
        <v>294123.23746776598</v>
      </c>
      <c r="H348" s="297">
        <v>280243.84082317399</v>
      </c>
      <c r="I348" s="297">
        <v>267247.75683116901</v>
      </c>
      <c r="J348" s="297">
        <v>254980.990702629</v>
      </c>
      <c r="K348" s="297">
        <v>254352.53222179401</v>
      </c>
      <c r="L348" s="297">
        <v>129379.556651115</v>
      </c>
      <c r="M348" s="297">
        <v>128786.96075725599</v>
      </c>
      <c r="N348" s="293"/>
      <c r="O348" s="297">
        <v>30.028296136000002</v>
      </c>
      <c r="P348" s="297">
        <v>29.867328213</v>
      </c>
      <c r="Q348" s="297">
        <v>29.817828509000002</v>
      </c>
      <c r="R348" s="297">
        <v>28.341847727000001</v>
      </c>
      <c r="S348" s="297">
        <v>27.625495279999999</v>
      </c>
      <c r="T348" s="297">
        <v>26.950396989000001</v>
      </c>
      <c r="U348" s="297">
        <v>26.313184074999999</v>
      </c>
      <c r="V348" s="297">
        <v>26.313184074999999</v>
      </c>
      <c r="W348" s="297">
        <v>19.821302134</v>
      </c>
      <c r="X348" s="297">
        <v>19.186789396999998</v>
      </c>
      <c r="Y348" s="471">
        <v>1</v>
      </c>
      <c r="Z348" s="468"/>
      <c r="AA348" s="468"/>
      <c r="AB348" s="468"/>
      <c r="AC348" s="412"/>
      <c r="AD348" s="412"/>
      <c r="AE348" s="412"/>
      <c r="AF348" s="412"/>
      <c r="AG348" s="412"/>
      <c r="AH348" s="412"/>
      <c r="AI348" s="412"/>
      <c r="AJ348" s="412"/>
      <c r="AK348" s="412"/>
      <c r="AL348" s="412"/>
      <c r="AM348" s="298">
        <f>SUM(Y348:AL348)</f>
        <v>1</v>
      </c>
    </row>
    <row r="349" spans="1:39" ht="15" outlineLevel="1">
      <c r="B349" s="296" t="s">
        <v>228</v>
      </c>
      <c r="C349" s="293" t="s">
        <v>142</v>
      </c>
      <c r="D349" s="297">
        <v>30603.450919999999</v>
      </c>
      <c r="E349" s="297">
        <v>30422.884119999999</v>
      </c>
      <c r="F349" s="297">
        <v>30406.468949999999</v>
      </c>
      <c r="G349" s="297">
        <v>29341.521830000002</v>
      </c>
      <c r="H349" s="297">
        <v>28874.70883</v>
      </c>
      <c r="I349" s="297">
        <v>28407.895939999999</v>
      </c>
      <c r="J349" s="297">
        <v>27778.089609999999</v>
      </c>
      <c r="K349" s="297">
        <v>27778.089609999999</v>
      </c>
      <c r="L349" s="297">
        <v>23280.2775</v>
      </c>
      <c r="M349" s="297">
        <v>23094.14114</v>
      </c>
      <c r="N349" s="469"/>
      <c r="O349" s="297">
        <v>6.9291547810000003</v>
      </c>
      <c r="P349" s="297">
        <v>6.9198824309999996</v>
      </c>
      <c r="Q349" s="297">
        <v>6.9190394910000004</v>
      </c>
      <c r="R349" s="297">
        <v>6.8635850510000003</v>
      </c>
      <c r="S349" s="297">
        <v>6.8392295949999999</v>
      </c>
      <c r="T349" s="297">
        <v>6.8148741350000002</v>
      </c>
      <c r="U349" s="297">
        <v>6.7820438059999999</v>
      </c>
      <c r="V349" s="297">
        <v>6.7820438059999999</v>
      </c>
      <c r="W349" s="297">
        <v>6.5477534620000002</v>
      </c>
      <c r="X349" s="297">
        <v>6.3484443810000002</v>
      </c>
      <c r="Y349" s="830">
        <f>Y348</f>
        <v>1</v>
      </c>
      <c r="Z349" s="830">
        <f>Z348</f>
        <v>0</v>
      </c>
      <c r="AA349" s="830">
        <f t="shared" ref="AA349:AL349" si="99">AA348</f>
        <v>0</v>
      </c>
      <c r="AB349" s="830">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303"/>
      <c r="Z350" s="303"/>
      <c r="AA350" s="303"/>
      <c r="AB350" s="303"/>
      <c r="AC350" s="414"/>
      <c r="AD350" s="414"/>
      <c r="AE350" s="414"/>
      <c r="AF350" s="414"/>
      <c r="AG350" s="414"/>
      <c r="AH350" s="414"/>
      <c r="AI350" s="414"/>
      <c r="AJ350" s="414"/>
      <c r="AK350" s="414"/>
      <c r="AL350" s="414"/>
      <c r="AM350" s="308"/>
    </row>
    <row r="351" spans="1:39" s="295" customFormat="1" ht="15.75" outlineLevel="1">
      <c r="A351" s="510"/>
      <c r="B351" s="290" t="s">
        <v>462</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836"/>
      <c r="Z351" s="836"/>
      <c r="AA351" s="836"/>
      <c r="AB351" s="836"/>
      <c r="AC351" s="416"/>
      <c r="AD351" s="416"/>
      <c r="AE351" s="416"/>
      <c r="AF351" s="416"/>
      <c r="AG351" s="416"/>
      <c r="AH351" s="416"/>
      <c r="AI351" s="416"/>
      <c r="AJ351" s="416"/>
      <c r="AK351" s="416"/>
      <c r="AL351" s="416"/>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68"/>
      <c r="Z352" s="468"/>
      <c r="AA352" s="468"/>
      <c r="AB352" s="468"/>
      <c r="AC352" s="412"/>
      <c r="AD352" s="412"/>
      <c r="AE352" s="412"/>
      <c r="AF352" s="412"/>
      <c r="AG352" s="412"/>
      <c r="AH352" s="412"/>
      <c r="AI352" s="412"/>
      <c r="AJ352" s="412"/>
      <c r="AK352" s="412"/>
      <c r="AL352" s="412"/>
      <c r="AM352" s="298">
        <f>SUM(Y352:AL352)</f>
        <v>0</v>
      </c>
    </row>
    <row r="353" spans="1:39" s="285" customFormat="1" ht="15" outlineLevel="1">
      <c r="A353" s="509"/>
      <c r="B353" s="317" t="s">
        <v>228</v>
      </c>
      <c r="C353" s="293" t="s">
        <v>142</v>
      </c>
      <c r="D353" s="297"/>
      <c r="E353" s="297"/>
      <c r="F353" s="297"/>
      <c r="G353" s="297"/>
      <c r="H353" s="297"/>
      <c r="I353" s="297"/>
      <c r="J353" s="297"/>
      <c r="K353" s="297"/>
      <c r="L353" s="297"/>
      <c r="M353" s="297"/>
      <c r="N353" s="469"/>
      <c r="O353" s="297"/>
      <c r="P353" s="297"/>
      <c r="Q353" s="852"/>
      <c r="R353" s="297"/>
      <c r="S353" s="297"/>
      <c r="T353" s="297"/>
      <c r="U353" s="297"/>
      <c r="V353" s="297"/>
      <c r="W353" s="297"/>
      <c r="X353" s="297"/>
      <c r="Y353" s="830">
        <f>Y352</f>
        <v>0</v>
      </c>
      <c r="Z353" s="830">
        <f>Z352</f>
        <v>0</v>
      </c>
      <c r="AA353" s="830">
        <f t="shared" ref="AA353:AL353" si="100">AA352</f>
        <v>0</v>
      </c>
      <c r="AB353" s="830">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303"/>
      <c r="Z354" s="303"/>
      <c r="AA354" s="303"/>
      <c r="AB354" s="303"/>
      <c r="AC354" s="414"/>
      <c r="AD354" s="414"/>
      <c r="AE354" s="414"/>
      <c r="AF354" s="414"/>
      <c r="AG354" s="414"/>
      <c r="AH354" s="414"/>
      <c r="AI354" s="414"/>
      <c r="AJ354" s="414"/>
      <c r="AK354" s="414"/>
      <c r="AL354" s="414"/>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832"/>
      <c r="Z355" s="832"/>
      <c r="AA355" s="832"/>
      <c r="AB355" s="832"/>
      <c r="AC355" s="417"/>
      <c r="AD355" s="417"/>
      <c r="AE355" s="417"/>
      <c r="AF355" s="417"/>
      <c r="AG355" s="417"/>
      <c r="AH355" s="417"/>
      <c r="AI355" s="417"/>
      <c r="AJ355" s="417"/>
      <c r="AK355" s="417"/>
      <c r="AL355" s="417"/>
      <c r="AM355" s="298">
        <f>SUM(Y355:AL355)</f>
        <v>0</v>
      </c>
    </row>
    <row r="356" spans="1:39" s="285" customFormat="1" ht="15" outlineLevel="1">
      <c r="A356" s="509"/>
      <c r="B356" s="317" t="s">
        <v>228</v>
      </c>
      <c r="C356" s="293" t="s">
        <v>142</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830">
        <f>Y355</f>
        <v>0</v>
      </c>
      <c r="Z356" s="830">
        <f>Z355</f>
        <v>0</v>
      </c>
      <c r="AA356" s="830">
        <f t="shared" ref="AA356:AL356" si="101">AA355</f>
        <v>0</v>
      </c>
      <c r="AB356" s="830">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293" t="s">
        <v>810</v>
      </c>
      <c r="R357" s="293"/>
      <c r="S357" s="293"/>
      <c r="T357" s="293"/>
      <c r="U357" s="293"/>
      <c r="V357" s="293"/>
      <c r="W357" s="293"/>
      <c r="X357" s="293"/>
      <c r="Y357" s="833"/>
      <c r="Z357" s="834"/>
      <c r="AA357" s="833"/>
      <c r="AB357" s="833"/>
      <c r="AC357" s="418"/>
      <c r="AD357" s="418"/>
      <c r="AE357" s="418"/>
      <c r="AF357" s="418"/>
      <c r="AG357" s="418"/>
      <c r="AH357" s="418"/>
      <c r="AI357" s="418"/>
      <c r="AJ357" s="418"/>
      <c r="AK357" s="418"/>
      <c r="AL357" s="418"/>
      <c r="AM357" s="315"/>
    </row>
    <row r="358" spans="1:39" ht="15.75"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836"/>
      <c r="Z358" s="836"/>
      <c r="AA358" s="836"/>
      <c r="AB358" s="836"/>
      <c r="AC358" s="416"/>
      <c r="AD358" s="416"/>
      <c r="AE358" s="416"/>
      <c r="AF358" s="416"/>
      <c r="AG358" s="416"/>
      <c r="AH358" s="416"/>
      <c r="AI358" s="416"/>
      <c r="AJ358" s="416"/>
      <c r="AK358" s="416"/>
      <c r="AL358" s="416"/>
      <c r="AM358" s="294"/>
    </row>
    <row r="359" spans="1:39" ht="15"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839"/>
      <c r="Z359" s="832"/>
      <c r="AA359" s="832"/>
      <c r="AB359" s="832"/>
      <c r="AC359" s="417"/>
      <c r="AD359" s="417"/>
      <c r="AE359" s="417"/>
      <c r="AF359" s="417"/>
      <c r="AG359" s="417"/>
      <c r="AH359" s="417"/>
      <c r="AI359" s="417"/>
      <c r="AJ359" s="417"/>
      <c r="AK359" s="417"/>
      <c r="AL359" s="417"/>
      <c r="AM359" s="298">
        <f>SUM(Y359:AL359)</f>
        <v>0</v>
      </c>
    </row>
    <row r="360" spans="1:39" ht="15" outlineLevel="1">
      <c r="B360" s="296" t="s">
        <v>228</v>
      </c>
      <c r="C360" s="293" t="s">
        <v>142</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830">
        <f>Y359</f>
        <v>0</v>
      </c>
      <c r="Z360" s="830">
        <f>Z359</f>
        <v>0</v>
      </c>
      <c r="AA360" s="830">
        <f t="shared" ref="AA360:AL360" si="102">AA359</f>
        <v>0</v>
      </c>
      <c r="AB360" s="830">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831"/>
      <c r="Z361" s="851"/>
      <c r="AA361" s="851"/>
      <c r="AB361" s="851"/>
      <c r="AC361" s="426"/>
      <c r="AD361" s="426"/>
      <c r="AE361" s="426"/>
      <c r="AF361" s="426"/>
      <c r="AG361" s="426"/>
      <c r="AH361" s="426"/>
      <c r="AI361" s="426"/>
      <c r="AJ361" s="426"/>
      <c r="AK361" s="426"/>
      <c r="AL361" s="426"/>
      <c r="AM361" s="299"/>
    </row>
    <row r="362" spans="1:39" ht="15"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839"/>
      <c r="Z362" s="832">
        <v>1</v>
      </c>
      <c r="AA362" s="832"/>
      <c r="AB362" s="832"/>
      <c r="AC362" s="417"/>
      <c r="AD362" s="417"/>
      <c r="AE362" s="417"/>
      <c r="AF362" s="417"/>
      <c r="AG362" s="417"/>
      <c r="AH362" s="417"/>
      <c r="AI362" s="417"/>
      <c r="AJ362" s="417"/>
      <c r="AK362" s="417"/>
      <c r="AL362" s="417"/>
      <c r="AM362" s="298">
        <f>SUM(Y362:AL362)</f>
        <v>1</v>
      </c>
    </row>
    <row r="363" spans="1:39" ht="15" outlineLevel="1">
      <c r="B363" s="296" t="s">
        <v>228</v>
      </c>
      <c r="C363" s="293" t="s">
        <v>142</v>
      </c>
      <c r="D363" s="297">
        <v>128400</v>
      </c>
      <c r="E363" s="297">
        <v>128400</v>
      </c>
      <c r="F363" s="297">
        <v>128400</v>
      </c>
      <c r="G363" s="297">
        <v>128400</v>
      </c>
      <c r="H363" s="297">
        <v>128400</v>
      </c>
      <c r="I363" s="297">
        <v>128400</v>
      </c>
      <c r="J363" s="297">
        <v>128400</v>
      </c>
      <c r="K363" s="297">
        <v>128400</v>
      </c>
      <c r="L363" s="297">
        <v>128400</v>
      </c>
      <c r="M363" s="297">
        <v>128400</v>
      </c>
      <c r="N363" s="297">
        <f>N362</f>
        <v>12</v>
      </c>
      <c r="O363" s="297">
        <v>25</v>
      </c>
      <c r="P363" s="297">
        <v>25</v>
      </c>
      <c r="Q363" s="297">
        <v>25</v>
      </c>
      <c r="R363" s="297">
        <v>25</v>
      </c>
      <c r="S363" s="297">
        <v>25</v>
      </c>
      <c r="T363" s="297">
        <v>25</v>
      </c>
      <c r="U363" s="297">
        <v>25</v>
      </c>
      <c r="V363" s="297">
        <v>25</v>
      </c>
      <c r="W363" s="297">
        <v>25</v>
      </c>
      <c r="X363" s="297">
        <v>25</v>
      </c>
      <c r="Y363" s="830">
        <f>Y362</f>
        <v>0</v>
      </c>
      <c r="Z363" s="830">
        <f>Z362</f>
        <v>1</v>
      </c>
      <c r="AA363" s="830">
        <f t="shared" ref="AA363:AL363" si="103">AA362</f>
        <v>0</v>
      </c>
      <c r="AB363" s="830">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303"/>
      <c r="Z364" s="303"/>
      <c r="AA364" s="303"/>
      <c r="AB364" s="303"/>
      <c r="AC364" s="414"/>
      <c r="AD364" s="414"/>
      <c r="AE364" s="414"/>
      <c r="AF364" s="414"/>
      <c r="AG364" s="414"/>
      <c r="AH364" s="414"/>
      <c r="AI364" s="414"/>
      <c r="AJ364" s="414"/>
      <c r="AK364" s="414"/>
      <c r="AL364" s="414"/>
      <c r="AM364" s="308"/>
    </row>
    <row r="365" spans="1:39" ht="15"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839"/>
      <c r="Z365" s="832"/>
      <c r="AA365" s="832"/>
      <c r="AB365" s="832"/>
      <c r="AC365" s="417"/>
      <c r="AD365" s="417"/>
      <c r="AE365" s="417"/>
      <c r="AF365" s="417"/>
      <c r="AG365" s="417"/>
      <c r="AH365" s="417"/>
      <c r="AI365" s="417"/>
      <c r="AJ365" s="417"/>
      <c r="AK365" s="417"/>
      <c r="AL365" s="417"/>
      <c r="AM365" s="298">
        <f>SUM(Y365:AL365)</f>
        <v>0</v>
      </c>
    </row>
    <row r="366" spans="1:39" ht="15" outlineLevel="1">
      <c r="B366" s="296" t="s">
        <v>228</v>
      </c>
      <c r="C366" s="293" t="s">
        <v>142</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830">
        <f>Y365</f>
        <v>0</v>
      </c>
      <c r="Z366" s="830">
        <f>Z365</f>
        <v>0</v>
      </c>
      <c r="AA366" s="830">
        <f t="shared" ref="AA366:AL366" si="104">AA365</f>
        <v>0</v>
      </c>
      <c r="AB366" s="830">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303"/>
      <c r="Z367" s="303"/>
      <c r="AA367" s="303"/>
      <c r="AB367" s="303"/>
      <c r="AC367" s="414"/>
      <c r="AD367" s="414"/>
      <c r="AE367" s="414"/>
      <c r="AF367" s="414"/>
      <c r="AG367" s="414"/>
      <c r="AH367" s="414"/>
      <c r="AI367" s="414"/>
      <c r="AJ367" s="414"/>
      <c r="AK367" s="414"/>
      <c r="AL367" s="414"/>
      <c r="AM367" s="308"/>
    </row>
    <row r="368" spans="1:39" ht="15"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228</v>
      </c>
      <c r="C369" s="293" t="s">
        <v>142</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09">
        <v>30</v>
      </c>
      <c r="B371" s="326" t="s">
        <v>463</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09"/>
      <c r="B372" s="326" t="s">
        <v>228</v>
      </c>
      <c r="C372" s="293" t="s">
        <v>142</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09"/>
      <c r="B374" s="290" t="s">
        <v>464</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09">
        <v>31</v>
      </c>
      <c r="B375" s="326" t="s">
        <v>465</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09"/>
      <c r="B376" s="326" t="s">
        <v>228</v>
      </c>
      <c r="C376" s="293" t="s">
        <v>142</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09">
        <v>32</v>
      </c>
      <c r="B378" s="326" t="s">
        <v>466</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09"/>
      <c r="B379" s="326" t="s">
        <v>228</v>
      </c>
      <c r="C379" s="293" t="s">
        <v>142</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09">
        <v>33</v>
      </c>
      <c r="B381" s="326" t="s">
        <v>467</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09"/>
      <c r="B382" s="326" t="s">
        <v>228</v>
      </c>
      <c r="C382" s="293" t="s">
        <v>142</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229</v>
      </c>
      <c r="C384" s="331"/>
      <c r="D384" s="331">
        <f>SUM(D279:D382)</f>
        <v>10097759.755272027</v>
      </c>
      <c r="E384" s="331"/>
      <c r="F384" s="331"/>
      <c r="G384" s="331"/>
      <c r="H384" s="331"/>
      <c r="I384" s="331"/>
      <c r="J384" s="331"/>
      <c r="K384" s="331"/>
      <c r="L384" s="331"/>
      <c r="M384" s="331"/>
      <c r="N384" s="331"/>
      <c r="O384" s="331">
        <f>SUM(O279:O382)</f>
        <v>6501.1897205730374</v>
      </c>
      <c r="P384" s="331"/>
      <c r="Q384" s="331"/>
      <c r="R384" s="331"/>
      <c r="S384" s="331"/>
      <c r="T384" s="331"/>
      <c r="U384" s="331"/>
      <c r="V384" s="331"/>
      <c r="W384" s="331"/>
      <c r="X384" s="331"/>
      <c r="Y384" s="331">
        <f>IF(Y278="kWh",SUMPRODUCT(D279:D382,Y279:Y382))</f>
        <v>2066812.9364812381</v>
      </c>
      <c r="Z384" s="331">
        <f>IF(Z278="kWh",SUMPRODUCT(D279:D382,Z279:Z382))</f>
        <v>2073574.5361576073</v>
      </c>
      <c r="AA384" s="331">
        <f>IF(AA278="kW",SUMPRODUCT(N279:N382,O279:O382,AA279:AA382),SUMPRODUCT(D279:D382,AA279:AA382))</f>
        <v>7242.3780113247176</v>
      </c>
      <c r="AB384" s="331">
        <f>IF(AB278="kW",SUMPRODUCT(N279:N382,O279:O382,AB279:AB382),SUMPRODUCT(D279:D382,AB279:AB382))</f>
        <v>3020.3159034134983</v>
      </c>
      <c r="AC384" s="331">
        <f>IF(AC278="kW",SUMPRODUCT(N279:N382,O279:O382,AC279:AC382),SUMPRODUCT(D279:D382,AC279:AC382))</f>
        <v>0</v>
      </c>
      <c r="AD384" s="331">
        <f>IF(AD278="kW",SUMPRODUCT(N279:N382,O279:O382,AD279:AD382),SUMPRODUCT(D279:D382,AD279:AD382))</f>
        <v>364.76108677253484</v>
      </c>
      <c r="AE384" s="331">
        <f>IF(AE278="kW",SUMPRODUCT(N279:N382,O279:O382,AE279:AE382),SUMPRODUCT(D279:D382,AE279:AE382))</f>
        <v>0</v>
      </c>
      <c r="AF384" s="331">
        <f>IF(AF278="kW",SUMPRODUCT(N279:N382,O279:O382,AF279:AF382),SUMPRODUCT(D279:D382,AF279:AF382))</f>
        <v>1256.4980063108912</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230</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145</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135</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0">
        <f>SUM(Y388:AL388)</f>
        <v>0</v>
      </c>
      <c r="AO388" s="285"/>
    </row>
    <row r="389" spans="1:41" ht="15">
      <c r="B389" s="326" t="s">
        <v>136</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0">
        <f>SUM(Y389:AL389)</f>
        <v>0</v>
      </c>
    </row>
    <row r="390" spans="1:41" ht="15">
      <c r="B390" s="326" t="s">
        <v>137</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0">
        <f>SUM(Y390:AL390)</f>
        <v>0</v>
      </c>
    </row>
    <row r="391" spans="1:41" s="382" customFormat="1" ht="15.75">
      <c r="A391" s="511"/>
      <c r="B391" s="351" t="s">
        <v>236</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1"/>
      <c r="B392" s="351" t="s">
        <v>231</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1"/>
      <c r="B393" s="351" t="s">
        <v>243</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2054098.4814214213</v>
      </c>
      <c r="Z395" s="293">
        <f>SUMPRODUCT(E279:E382,Z279:Z382)</f>
        <v>2070067.4747403527</v>
      </c>
      <c r="AA395" s="293">
        <f>IF(AA278="kW",SUMPRODUCT(N279:N382,P279:P382,AA279:AA382),SUMPRODUCT(E279:E382,AA279:AA382))</f>
        <v>7293.7191191220545</v>
      </c>
      <c r="AB395" s="293">
        <f>IF(AB278="kW",SUMPRODUCT(N279:N382,P279:P382,AB279:AB382),SUMPRODUCT(E279:E382,AB279:AB382))</f>
        <v>3039.2612984036869</v>
      </c>
      <c r="AC395" s="293">
        <f>IF(AC278="kW",SUMPRODUCT(N279:N382,P279:P382,AC279:AC382),SUMPRODUCT(E279:E382,AC279:AC382))</f>
        <v>0</v>
      </c>
      <c r="AD395" s="293">
        <f>IF(AD278="kW",SUMPRODUCT(N279:N382,P279:P382,AD279:AD382),SUMPRODUCT(E279:E382, AD279:AD382))</f>
        <v>363.06884844720798</v>
      </c>
      <c r="AE395" s="293">
        <f>IF(AE278="kW",SUMPRODUCT(N279:N382,P279:P382,AE279:AE382),SUMPRODUCT(E279:E382,AE279:AE382))</f>
        <v>0</v>
      </c>
      <c r="AF395" s="293">
        <f>IF(AF278="kW",SUMPRODUCT(N279:N382,P279:P382,AF279:AF382),SUMPRODUCT(E279:E382,AF279:AF382))</f>
        <v>1136.6398423933831</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174</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2021755.595337508</v>
      </c>
      <c r="Z396" s="293">
        <f>SUMPRODUCT(F279:F382,Z279:Z382)</f>
        <v>2046423.0116458212</v>
      </c>
      <c r="AA396" s="293">
        <f>IF(AA278="kW",SUMPRODUCT(N279:N382,Q279:Q382,AA279:AA382),SUMPRODUCT(F279:F382,AA279:AA382))</f>
        <v>6978.3515829758908</v>
      </c>
      <c r="AB396" s="293">
        <f>IF(AB278="kW",SUMPRODUCT(N279:N382,Q279:Q382,AB279:AB382),SUMPRODUCT(F279:F382,AB279:AB382))</f>
        <v>3012.5252327694834</v>
      </c>
      <c r="AC396" s="293">
        <f>IF(AC278="kW",SUMPRODUCT(N279:N382,Q279:Q382,AC279:AC382),SUMPRODUCT(F279:F382, AC279:AC382))</f>
        <v>0</v>
      </c>
      <c r="AD396" s="293">
        <f>IF(AD278="kW",SUMPRODUCT(N279:N382,Q279:Q382,AD279:AD382),SUMPRODUCT(F279:F382, AD279:AD382))</f>
        <v>359.88748935331091</v>
      </c>
      <c r="AE396" s="293">
        <f>IF(AE278="kW",SUMPRODUCT(N279:N382,Q279:Q382,AE279:AE382),SUMPRODUCT(F279:F382,AE279:AE382))</f>
        <v>0</v>
      </c>
      <c r="AF396" s="293">
        <f>IF(AF278="kW",SUMPRODUCT(N279:N382,Q279:Q382,AF279:AF382),SUMPRODUCT(F279:F382,AF279:AF382))</f>
        <v>1127.0427424601269</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175</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1881334.951395402</v>
      </c>
      <c r="Z397" s="293">
        <f>SUMPRODUCT(G279:G382,Z279:Z382)</f>
        <v>1928537.4289443535</v>
      </c>
      <c r="AA397" s="293">
        <f>IF(AA278="kW",SUMPRODUCT(N279:N382,R279:R382,AA279:AA382),SUMPRODUCT(G279:G382,AA279:AA382))</f>
        <v>6963.7643987067659</v>
      </c>
      <c r="AB397" s="293">
        <f>IF(AB278="kW",SUMPRODUCT(N279:N382,R279:R382,AB279:AB382),SUMPRODUCT(G279:G382,AB279:AB382))</f>
        <v>3012.5252327694834</v>
      </c>
      <c r="AC397" s="293">
        <f>IF(AC278="kW",SUMPRODUCT(N279:N382,R279:R382,AC279:AC382),SUMPRODUCT(G279:G382, AC279:AC382))</f>
        <v>0</v>
      </c>
      <c r="AD397" s="293">
        <f>IF(AD278="kW",SUMPRODUCT(N279:N382,R279:R382,AD279:AD382),SUMPRODUCT(G279:G382, AD279:AD382))</f>
        <v>359.88748935331091</v>
      </c>
      <c r="AE397" s="293">
        <f>IF(AE278="kW",SUMPRODUCT(N279:N382,R279:R382,AE279:AE382),SUMPRODUCT(G279:G382,AE279:AE382))</f>
        <v>0</v>
      </c>
      <c r="AF397" s="293">
        <f>IF(AF278="kW",SUMPRODUCT(N279:N382,R279:R382,AF279:AF382),SUMPRODUCT(G279:G382,AF279:AF382))</f>
        <v>1127.0427424601269</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176</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1769027.7146005917</v>
      </c>
      <c r="Z398" s="293">
        <f>SUMPRODUCT(H279:H382,Z279:Z382)</f>
        <v>1664773.952997932</v>
      </c>
      <c r="AA398" s="293">
        <f>IF(AA278="kW",SUMPRODUCT(N279:N382,S279:S382,AA279:AA382),SUMPRODUCT(H279:H382,AA279:AA382))</f>
        <v>6500.2033307459251</v>
      </c>
      <c r="AB398" s="293">
        <f>IF(AB278="kW",SUMPRODUCT(N279:N382,S279:S382,AB279:AB382),SUMPRODUCT(H279:H382,AB279:AB382))</f>
        <v>2906.8346770609523</v>
      </c>
      <c r="AC398" s="293">
        <f>IF(AC278="kW",SUMPRODUCT(N279:N382,S279:S382,AC279:AC382),SUMPRODUCT(H279:H382, AC279:AC382))</f>
        <v>0</v>
      </c>
      <c r="AD398" s="293">
        <f>IF(AD278="kW",SUMPRODUCT(N279:N382,S279:S382,AD279:AD382),SUMPRODUCT(H279:H382, AD279:AD382))</f>
        <v>346.09064284034037</v>
      </c>
      <c r="AE398" s="293">
        <f>IF(AE278="kW",SUMPRODUCT(N279:N382,S279:S382,AE279:AE382),SUMPRODUCT(H279:H382,AE279:AE382))</f>
        <v>0</v>
      </c>
      <c r="AF398" s="293">
        <f>IF(AF278="kW",SUMPRODUCT(N279:N382,S279:S382,AF279:AF382),SUMPRODUCT(H279:H382,AF279:AF382))</f>
        <v>1049.9315611588872</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177</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1689789.0930747755</v>
      </c>
      <c r="Z399" s="293">
        <f>SUMPRODUCT(I279:I382,Z279:Z382)</f>
        <v>1631462.1801711873</v>
      </c>
      <c r="AA399" s="293">
        <f>IF(AA278="kW",SUMPRODUCT(N279:N382,T279:T382,AA279:AA382),SUMPRODUCT(I279:I382,AA279:AA382))</f>
        <v>6261.3969078562241</v>
      </c>
      <c r="AB399" s="293">
        <f>IF(AB278="kW",SUMPRODUCT(N279:N382,T279:T382,AB279:AB382),SUMPRODUCT(I279:I382,AB279:AB382))</f>
        <v>2794.2905688274536</v>
      </c>
      <c r="AC399" s="293">
        <f>IF(AC278="kW",SUMPRODUCT(N279:N382,T279:T382,AC279:AC382),SUMPRODUCT(I279:I382, AC279:AC382))</f>
        <v>0</v>
      </c>
      <c r="AD399" s="293">
        <f>IF(AD278="kW",SUMPRODUCT(N279:N382,T279:T382,AD279:AD382),SUMPRODUCT(I279:I382, AD279:AD382))</f>
        <v>332.49625557312072</v>
      </c>
      <c r="AE399" s="293">
        <f>IF(AE278="kW",SUMPRODUCT(N279:N382,T279:T382,AE279:AE382),SUMPRODUCT(I279:I382,AE279:AE382))</f>
        <v>0</v>
      </c>
      <c r="AF399" s="293">
        <f>IF(AF278="kW",SUMPRODUCT(N279:N382,T279:T382,AF279:AF382),SUMPRODUCT(I279:I382,AF279:AF382))</f>
        <v>1003.0303709789141</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178</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1676892.5206162357</v>
      </c>
      <c r="Z400" s="293">
        <f>SUMPRODUCT(J279:J382,Z279:Z382)</f>
        <v>1631462.1801711873</v>
      </c>
      <c r="AA400" s="293">
        <f>IF(AA278="kW",SUMPRODUCT(N279:N382,U279:U382,AA279:AA382),SUMPRODUCT(J279:J382,AA279:AA382))</f>
        <v>6199.8369078562246</v>
      </c>
      <c r="AB400" s="293">
        <f>IF(AB278="kW",SUMPRODUCT(N279:N382,U279:U382,AB279:AB382),SUMPRODUCT(J279:J382,AB279:AB382))</f>
        <v>2794.2905688274536</v>
      </c>
      <c r="AC400" s="293">
        <f>IF(AC278="kW",SUMPRODUCT(N279:N382,U279:U382,AC279:AC382),SUMPRODUCT(J279:J382, AC279:AC382))</f>
        <v>0</v>
      </c>
      <c r="AD400" s="293">
        <f>IF(AD278="kW",SUMPRODUCT(N279:N382,U279:U382,AD279:AD382),SUMPRODUCT(J279:J382, AD279:AD382))</f>
        <v>332.49625557312072</v>
      </c>
      <c r="AE400" s="293">
        <f>IF(AE278="kW",SUMPRODUCT(N279:N382,U279:U382,AE279:AE382),SUMPRODUCT(J279:J382,AE279:AE382))</f>
        <v>0</v>
      </c>
      <c r="AF400" s="293">
        <f>IF(AF278="kW",SUMPRODUCT(N279:N382,U279:U382,AF279:AF382),SUMPRODUCT(J279:J382,AF279:AF382))</f>
        <v>1003.0303709789141</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179</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1675782.2422905446</v>
      </c>
      <c r="Z401" s="328">
        <f>SUMPRODUCT(K279:K382,Z279:Z382)</f>
        <v>1624600.3986127416</v>
      </c>
      <c r="AA401" s="328">
        <f>IF(AA278="kW",SUMPRODUCT(N279:N382,V279:V382,AA279:AA382),SUMPRODUCT(K279:K382,AA279:AA382))</f>
        <v>6169.8687994406255</v>
      </c>
      <c r="AB401" s="328">
        <f>IF(AB278="kW",SUMPRODUCT(N279:N382,V279:V382,AB279:AB382),SUMPRODUCT(K279:K382,AB279:AB382))</f>
        <v>2780.1993346148856</v>
      </c>
      <c r="AC401" s="328">
        <f>IF(AC278="kW",SUMPRODUCT(N279:N382,V279:V382,AC279:AC382),SUMPRODUCT(K279:K382, AC279:AC382))</f>
        <v>0</v>
      </c>
      <c r="AD401" s="328">
        <f>IF(AD278="kW",SUMPRODUCT(N279:N382,V279:V382,AD279:AD382),SUMPRODUCT(K279:K382, AD279:AD382))</f>
        <v>330.81952135501513</v>
      </c>
      <c r="AE401" s="328">
        <f>IF(AE278="kW",SUMPRODUCT(N279:N382,V279:V382,AE279:AE382),SUMPRODUCT(K279:K382,AE279:AE382))</f>
        <v>0</v>
      </c>
      <c r="AF401" s="328">
        <f>IF(AF278="kW",SUMPRODUCT(N279:N382,V279:V382,AF279:AF382),SUMPRODUCT(K279:K382,AF279:AF382))</f>
        <v>997.97222275429556</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565</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237</v>
      </c>
      <c r="C404" s="283"/>
      <c r="D404" s="581" t="s">
        <v>495</v>
      </c>
      <c r="F404" s="581"/>
      <c r="O404" s="283"/>
      <c r="Y404" s="272"/>
      <c r="Z404" s="269"/>
      <c r="AA404" s="269"/>
      <c r="AB404" s="269"/>
      <c r="AC404" s="269"/>
      <c r="AD404" s="269"/>
      <c r="AE404" s="269"/>
      <c r="AF404" s="269"/>
      <c r="AG404" s="269"/>
      <c r="AH404" s="269"/>
      <c r="AI404" s="269"/>
      <c r="AJ404" s="269"/>
      <c r="AK404" s="269"/>
      <c r="AL404" s="269"/>
      <c r="AM404" s="284"/>
    </row>
    <row r="405" spans="1:40" ht="36" customHeight="1">
      <c r="B405" s="924" t="s">
        <v>190</v>
      </c>
      <c r="C405" s="926" t="s">
        <v>33</v>
      </c>
      <c r="D405" s="286" t="s">
        <v>396</v>
      </c>
      <c r="E405" s="928" t="s">
        <v>188</v>
      </c>
      <c r="F405" s="929"/>
      <c r="G405" s="929"/>
      <c r="H405" s="929"/>
      <c r="I405" s="929"/>
      <c r="J405" s="929"/>
      <c r="K405" s="929"/>
      <c r="L405" s="929"/>
      <c r="M405" s="930"/>
      <c r="N405" s="931" t="s">
        <v>192</v>
      </c>
      <c r="O405" s="286" t="s">
        <v>397</v>
      </c>
      <c r="P405" s="928" t="s">
        <v>191</v>
      </c>
      <c r="Q405" s="929"/>
      <c r="R405" s="929"/>
      <c r="S405" s="929"/>
      <c r="T405" s="929"/>
      <c r="U405" s="929"/>
      <c r="V405" s="929"/>
      <c r="W405" s="929"/>
      <c r="X405" s="930"/>
      <c r="Y405" s="921" t="s">
        <v>222</v>
      </c>
      <c r="Z405" s="922"/>
      <c r="AA405" s="922"/>
      <c r="AB405" s="922"/>
      <c r="AC405" s="922"/>
      <c r="AD405" s="922"/>
      <c r="AE405" s="922"/>
      <c r="AF405" s="922"/>
      <c r="AG405" s="922"/>
      <c r="AH405" s="922"/>
      <c r="AI405" s="922"/>
      <c r="AJ405" s="922"/>
      <c r="AK405" s="922"/>
      <c r="AL405" s="922"/>
      <c r="AM405" s="923"/>
    </row>
    <row r="406" spans="1:40" ht="45.75" customHeight="1">
      <c r="B406" s="925"/>
      <c r="C406" s="927"/>
      <c r="D406" s="287">
        <v>2014</v>
      </c>
      <c r="E406" s="287">
        <v>2015</v>
      </c>
      <c r="F406" s="287">
        <v>2016</v>
      </c>
      <c r="G406" s="287">
        <v>2017</v>
      </c>
      <c r="H406" s="287">
        <v>2018</v>
      </c>
      <c r="I406" s="287">
        <v>2019</v>
      </c>
      <c r="J406" s="287">
        <v>2020</v>
      </c>
      <c r="K406" s="287">
        <v>2021</v>
      </c>
      <c r="L406" s="287">
        <v>2022</v>
      </c>
      <c r="M406" s="287">
        <v>2023</v>
      </c>
      <c r="N406" s="932"/>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 50 kW</v>
      </c>
      <c r="AA406" s="287" t="str">
        <f>'1.  LRAMVA Summary'!F50</f>
        <v>GS 50 to 2,999 kW</v>
      </c>
      <c r="AB406" s="287" t="str">
        <f>'1.  LRAMVA Summary'!G50</f>
        <v>GS 50 to 2,999 kW with owned transformer</v>
      </c>
      <c r="AC406" s="287" t="str">
        <f>'1.  LRAMVA Summary'!H50</f>
        <v>GS 3,000 to 4,999 kW</v>
      </c>
      <c r="AD406" s="287" t="str">
        <f>'1.  LRAMVA Summary'!I50</f>
        <v>GS 3,000 to 4,999 kW with owned transformer</v>
      </c>
      <c r="AE406" s="287" t="str">
        <f>'1.  LRAMVA Summary'!J50</f>
        <v>Large Use</v>
      </c>
      <c r="AF406" s="287" t="str">
        <f>'1.  LRAMVA Summary'!K50</f>
        <v>Large Use with owned transformer</v>
      </c>
      <c r="AG406" s="287" t="str">
        <f>'1.  LRAMVA Summary'!L50</f>
        <v>Unmetered Scattered Load</v>
      </c>
      <c r="AH406" s="287" t="str">
        <f>'1.  LRAMVA Summary'!M50</f>
        <v>Sentinel Lighting</v>
      </c>
      <c r="AI406" s="287" t="str">
        <f>'1.  LRAMVA Summary'!N50</f>
        <v>Street Lighting</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v>
      </c>
      <c r="AF407" s="293" t="str">
        <f>'1.  LRAMVA Summary'!K51</f>
        <v>kW</v>
      </c>
      <c r="AG407" s="293" t="str">
        <f>'1.  LRAMVA Summary'!L51</f>
        <v>kWh</v>
      </c>
      <c r="AH407" s="293" t="str">
        <f>'1.  LRAMVA Summary'!M51</f>
        <v>kW</v>
      </c>
      <c r="AI407" s="293" t="str">
        <f>'1.  LRAMVA Summary'!N51</f>
        <v>kW</v>
      </c>
      <c r="AJ407" s="293">
        <f>'1.  LRAMVA Summary'!O51</f>
        <v>0</v>
      </c>
      <c r="AK407" s="293">
        <f>'1.  LRAMVA Summary'!P51</f>
        <v>0</v>
      </c>
      <c r="AL407" s="293">
        <f>'1.  LRAMVA Summary'!Q51</f>
        <v>0</v>
      </c>
      <c r="AM407" s="294"/>
    </row>
    <row r="408" spans="1:40" ht="15" outlineLevel="1">
      <c r="A408" s="509">
        <v>1</v>
      </c>
      <c r="B408" s="296" t="s">
        <v>1</v>
      </c>
      <c r="C408" s="293" t="s">
        <v>25</v>
      </c>
      <c r="D408" s="297">
        <v>118339.78091338357</v>
      </c>
      <c r="E408" s="297">
        <v>118339.78091338357</v>
      </c>
      <c r="F408" s="297">
        <v>118339.78091338357</v>
      </c>
      <c r="G408" s="297">
        <v>117922.14872698356</v>
      </c>
      <c r="H408" s="297">
        <v>66633.490329571738</v>
      </c>
      <c r="I408" s="297">
        <v>0</v>
      </c>
      <c r="J408" s="297">
        <v>0</v>
      </c>
      <c r="K408" s="297">
        <v>0</v>
      </c>
      <c r="L408" s="297">
        <v>0</v>
      </c>
      <c r="M408" s="297">
        <v>0</v>
      </c>
      <c r="N408" s="293"/>
      <c r="O408" s="297">
        <v>17.476668526582309</v>
      </c>
      <c r="P408" s="297">
        <v>17.476668526582309</v>
      </c>
      <c r="Q408" s="297">
        <v>17.476668526582309</v>
      </c>
      <c r="R408" s="297">
        <v>17.009651336582309</v>
      </c>
      <c r="S408" s="297">
        <v>9.7927344388774387</v>
      </c>
      <c r="T408" s="297">
        <v>0</v>
      </c>
      <c r="U408" s="297">
        <v>0</v>
      </c>
      <c r="V408" s="297">
        <v>0</v>
      </c>
      <c r="W408" s="297">
        <v>0</v>
      </c>
      <c r="X408" s="297">
        <v>0</v>
      </c>
      <c r="Y408" s="471">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238</v>
      </c>
      <c r="C409" s="293" t="s">
        <v>142</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09">
        <v>2</v>
      </c>
      <c r="B411" s="296" t="s">
        <v>2</v>
      </c>
      <c r="C411" s="293" t="s">
        <v>25</v>
      </c>
      <c r="D411" s="297">
        <v>51352.143040000003</v>
      </c>
      <c r="E411" s="297">
        <v>51352.143040000003</v>
      </c>
      <c r="F411" s="297">
        <v>51352.143040000003</v>
      </c>
      <c r="G411" s="297">
        <v>51352.143040000003</v>
      </c>
      <c r="H411" s="297">
        <v>0</v>
      </c>
      <c r="I411" s="297">
        <v>0</v>
      </c>
      <c r="J411" s="297">
        <v>0</v>
      </c>
      <c r="K411" s="297">
        <v>0</v>
      </c>
      <c r="L411" s="297">
        <v>0</v>
      </c>
      <c r="M411" s="297">
        <v>0</v>
      </c>
      <c r="N411" s="293"/>
      <c r="O411" s="297">
        <v>28.79997977</v>
      </c>
      <c r="P411" s="297">
        <v>28.79997977</v>
      </c>
      <c r="Q411" s="297">
        <v>28.79997977</v>
      </c>
      <c r="R411" s="297">
        <v>28.79997977</v>
      </c>
      <c r="S411" s="297">
        <v>0</v>
      </c>
      <c r="T411" s="297">
        <v>0</v>
      </c>
      <c r="U411" s="297">
        <v>0</v>
      </c>
      <c r="V411" s="297">
        <v>0</v>
      </c>
      <c r="W411" s="297">
        <v>0</v>
      </c>
      <c r="X411" s="297">
        <v>0</v>
      </c>
      <c r="Y411" s="471">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238</v>
      </c>
      <c r="C412" s="293" t="s">
        <v>142</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09">
        <v>3</v>
      </c>
      <c r="B414" s="296" t="s">
        <v>3</v>
      </c>
      <c r="C414" s="293" t="s">
        <v>25</v>
      </c>
      <c r="D414" s="297">
        <v>1119473.7531839998</v>
      </c>
      <c r="E414" s="297">
        <v>1119473.7531839998</v>
      </c>
      <c r="F414" s="297">
        <v>1119473.7531839998</v>
      </c>
      <c r="G414" s="297">
        <v>1119473.7531839998</v>
      </c>
      <c r="H414" s="297">
        <v>1119473.7531839998</v>
      </c>
      <c r="I414" s="297">
        <v>1119473.7531839998</v>
      </c>
      <c r="J414" s="297">
        <v>1119473.7531839998</v>
      </c>
      <c r="K414" s="297">
        <v>1119473.7531839998</v>
      </c>
      <c r="L414" s="297">
        <v>1119473.7531839998</v>
      </c>
      <c r="M414" s="297">
        <v>1119473.7531839998</v>
      </c>
      <c r="N414" s="293"/>
      <c r="O414" s="297">
        <v>604.072949945</v>
      </c>
      <c r="P414" s="297">
        <v>604.072949945</v>
      </c>
      <c r="Q414" s="297">
        <v>604.072949945</v>
      </c>
      <c r="R414" s="297">
        <v>604.072949945</v>
      </c>
      <c r="S414" s="297">
        <v>604.072949945</v>
      </c>
      <c r="T414" s="297">
        <v>604.072949945</v>
      </c>
      <c r="U414" s="297">
        <v>604.072949945</v>
      </c>
      <c r="V414" s="297">
        <v>604.072949945</v>
      </c>
      <c r="W414" s="297">
        <v>604.072949945</v>
      </c>
      <c r="X414" s="297">
        <v>604.072949945</v>
      </c>
      <c r="Y414" s="471">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238</v>
      </c>
      <c r="C415" s="293" t="s">
        <v>142</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09">
        <v>4</v>
      </c>
      <c r="B417" s="296" t="s">
        <v>4</v>
      </c>
      <c r="C417" s="293" t="s">
        <v>25</v>
      </c>
      <c r="D417" s="297">
        <v>708044.59160000004</v>
      </c>
      <c r="E417" s="297">
        <v>662303.56330000004</v>
      </c>
      <c r="F417" s="297">
        <v>640142.66520000005</v>
      </c>
      <c r="G417" s="297">
        <v>640142.66520000005</v>
      </c>
      <c r="H417" s="297">
        <v>640142.66520000005</v>
      </c>
      <c r="I417" s="297">
        <v>640142.66520000005</v>
      </c>
      <c r="J417" s="297">
        <v>640142.66520000005</v>
      </c>
      <c r="K417" s="297">
        <v>638986.40729999996</v>
      </c>
      <c r="L417" s="297">
        <v>638986.40729999996</v>
      </c>
      <c r="M417" s="297">
        <v>535758.92729999998</v>
      </c>
      <c r="N417" s="293"/>
      <c r="O417" s="297">
        <v>52.278991240000003</v>
      </c>
      <c r="P417" s="297">
        <v>49.409197319999997</v>
      </c>
      <c r="Q417" s="297">
        <v>48.019700280000002</v>
      </c>
      <c r="R417" s="297">
        <v>48.019700280000002</v>
      </c>
      <c r="S417" s="297">
        <v>48.019700280000002</v>
      </c>
      <c r="T417" s="297">
        <v>48.019700280000002</v>
      </c>
      <c r="U417" s="297">
        <v>48.019700280000002</v>
      </c>
      <c r="V417" s="297">
        <v>47.887707370000001</v>
      </c>
      <c r="W417" s="297">
        <v>47.887707370000001</v>
      </c>
      <c r="X417" s="297">
        <v>41.403737620000001</v>
      </c>
      <c r="Y417" s="471">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238</v>
      </c>
      <c r="C418" s="293" t="s">
        <v>142</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09">
        <v>5</v>
      </c>
      <c r="B420" s="296" t="s">
        <v>5</v>
      </c>
      <c r="C420" s="293" t="s">
        <v>25</v>
      </c>
      <c r="D420" s="297">
        <v>2891290.0040000002</v>
      </c>
      <c r="E420" s="297">
        <v>2508163.537</v>
      </c>
      <c r="F420" s="297">
        <v>2308499.236</v>
      </c>
      <c r="G420" s="297">
        <v>2308499.236</v>
      </c>
      <c r="H420" s="297">
        <v>2308499.236</v>
      </c>
      <c r="I420" s="297">
        <v>2308499.236</v>
      </c>
      <c r="J420" s="297">
        <v>2308499.236</v>
      </c>
      <c r="K420" s="297">
        <v>2307499.2289999998</v>
      </c>
      <c r="L420" s="297">
        <v>2307499.2289999998</v>
      </c>
      <c r="M420" s="297">
        <v>2146102.48</v>
      </c>
      <c r="N420" s="293"/>
      <c r="O420" s="297">
        <v>189.22132680000001</v>
      </c>
      <c r="P420" s="297">
        <v>165.1696819</v>
      </c>
      <c r="Q420" s="297">
        <v>152.63529639999999</v>
      </c>
      <c r="R420" s="297">
        <v>152.63529639999999</v>
      </c>
      <c r="S420" s="297">
        <v>152.63529639999999</v>
      </c>
      <c r="T420" s="297">
        <v>152.63529639999999</v>
      </c>
      <c r="U420" s="297">
        <v>152.63529639999999</v>
      </c>
      <c r="V420" s="297">
        <v>152.52114040000001</v>
      </c>
      <c r="W420" s="297">
        <v>152.52114040000001</v>
      </c>
      <c r="X420" s="297">
        <v>142.38908839999999</v>
      </c>
      <c r="Y420" s="471">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238</v>
      </c>
      <c r="C421" s="293" t="s">
        <v>142</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238</v>
      </c>
      <c r="C424" s="293" t="s">
        <v>142</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09">
        <v>7</v>
      </c>
      <c r="B426" s="296" t="s">
        <v>42</v>
      </c>
      <c r="C426" s="293" t="s">
        <v>25</v>
      </c>
      <c r="D426" s="297">
        <v>1064.591815</v>
      </c>
      <c r="E426" s="297">
        <v>0</v>
      </c>
      <c r="F426" s="297">
        <v>0</v>
      </c>
      <c r="G426" s="297">
        <v>0</v>
      </c>
      <c r="H426" s="297">
        <v>0</v>
      </c>
      <c r="I426" s="297">
        <v>0</v>
      </c>
      <c r="J426" s="297">
        <v>0</v>
      </c>
      <c r="K426" s="297">
        <v>0</v>
      </c>
      <c r="L426" s="297">
        <v>0</v>
      </c>
      <c r="M426" s="297">
        <v>0</v>
      </c>
      <c r="N426" s="293"/>
      <c r="O426" s="297">
        <v>3935.9369590000001</v>
      </c>
      <c r="P426" s="297">
        <v>0</v>
      </c>
      <c r="Q426" s="297">
        <v>0</v>
      </c>
      <c r="R426" s="297">
        <v>0</v>
      </c>
      <c r="S426" s="297">
        <v>0</v>
      </c>
      <c r="T426" s="297">
        <v>0</v>
      </c>
      <c r="U426" s="297">
        <v>0</v>
      </c>
      <c r="V426" s="297">
        <v>0</v>
      </c>
      <c r="W426" s="297">
        <v>0</v>
      </c>
      <c r="X426" s="297">
        <v>0</v>
      </c>
      <c r="Y426" s="412">
        <v>1</v>
      </c>
      <c r="Z426" s="412"/>
      <c r="AA426" s="412"/>
      <c r="AB426" s="412"/>
      <c r="AC426" s="412"/>
      <c r="AD426" s="412"/>
      <c r="AE426" s="412"/>
      <c r="AF426" s="412"/>
      <c r="AG426" s="412"/>
      <c r="AH426" s="412"/>
      <c r="AI426" s="412"/>
      <c r="AJ426" s="412"/>
      <c r="AK426" s="412"/>
      <c r="AL426" s="412"/>
      <c r="AM426" s="298">
        <f>SUM(Y426:AL426)</f>
        <v>1</v>
      </c>
    </row>
    <row r="427" spans="1:39" ht="15" outlineLevel="1">
      <c r="B427" s="296" t="s">
        <v>238</v>
      </c>
      <c r="C427" s="293" t="s">
        <v>142</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09">
        <v>8</v>
      </c>
      <c r="B429" s="296" t="s">
        <v>459</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09"/>
      <c r="B430" s="296" t="s">
        <v>238</v>
      </c>
      <c r="C430" s="293" t="s">
        <v>142</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09">
        <v>9</v>
      </c>
      <c r="B432" s="296" t="s">
        <v>7</v>
      </c>
      <c r="C432" s="293" t="s">
        <v>25</v>
      </c>
      <c r="D432" s="297">
        <v>8242.2805520000002</v>
      </c>
      <c r="E432" s="297">
        <v>8242.2805520000002</v>
      </c>
      <c r="F432" s="297">
        <v>8242.2805520000002</v>
      </c>
      <c r="G432" s="297">
        <v>8242.2805520000002</v>
      </c>
      <c r="H432" s="297">
        <v>8242.2805520000002</v>
      </c>
      <c r="I432" s="297">
        <v>8242.2805520000002</v>
      </c>
      <c r="J432" s="297">
        <v>8242.2805520000002</v>
      </c>
      <c r="K432" s="297">
        <v>8242.2805520000002</v>
      </c>
      <c r="L432" s="297">
        <v>8242.2805520000002</v>
      </c>
      <c r="M432" s="297">
        <v>8242.2805520000002</v>
      </c>
      <c r="N432" s="293"/>
      <c r="O432" s="297">
        <v>1.5231500899999999</v>
      </c>
      <c r="P432" s="297">
        <v>1.5231500899999999</v>
      </c>
      <c r="Q432" s="297">
        <v>1.5231500899999999</v>
      </c>
      <c r="R432" s="297">
        <v>1.5231500899999999</v>
      </c>
      <c r="S432" s="297">
        <v>1.5231500899999999</v>
      </c>
      <c r="T432" s="297">
        <v>1.5231500899999999</v>
      </c>
      <c r="U432" s="297">
        <v>1.5231500899999999</v>
      </c>
      <c r="V432" s="297">
        <v>1.5231500899999999</v>
      </c>
      <c r="W432" s="297">
        <v>1.5231500899999999</v>
      </c>
      <c r="X432" s="297">
        <v>1.5231500899999999</v>
      </c>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238</v>
      </c>
      <c r="C433" s="293" t="s">
        <v>142</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09">
        <v>10</v>
      </c>
      <c r="B436" s="312" t="s">
        <v>22</v>
      </c>
      <c r="C436" s="293" t="s">
        <v>25</v>
      </c>
      <c r="D436" s="297">
        <v>11007832.199999999</v>
      </c>
      <c r="E436" s="297">
        <v>11000239.310000001</v>
      </c>
      <c r="F436" s="297">
        <v>11000239.310000001</v>
      </c>
      <c r="G436" s="297">
        <v>10801077.33</v>
      </c>
      <c r="H436" s="297">
        <v>10801077.33</v>
      </c>
      <c r="I436" s="297">
        <v>10801077.33</v>
      </c>
      <c r="J436" s="297">
        <v>10315260.720000001</v>
      </c>
      <c r="K436" s="297">
        <v>10315260.720000001</v>
      </c>
      <c r="L436" s="297">
        <v>9748188.9179999996</v>
      </c>
      <c r="M436" s="297">
        <v>7598626.602</v>
      </c>
      <c r="N436" s="297">
        <v>12</v>
      </c>
      <c r="O436" s="297">
        <v>1550.1280409999999</v>
      </c>
      <c r="P436" s="297">
        <v>1547.9553940000001</v>
      </c>
      <c r="Q436" s="297">
        <v>1547.9553940000001</v>
      </c>
      <c r="R436" s="297">
        <v>1490.967911</v>
      </c>
      <c r="S436" s="297">
        <v>1490.967911</v>
      </c>
      <c r="T436" s="297">
        <v>1490.967911</v>
      </c>
      <c r="U436" s="297">
        <v>1415.1446120000001</v>
      </c>
      <c r="V436" s="297">
        <v>1415.1446120000001</v>
      </c>
      <c r="W436" s="297">
        <v>1335.811745</v>
      </c>
      <c r="X436" s="297">
        <v>1014.5874240000002</v>
      </c>
      <c r="Y436" s="417">
        <v>1.057299926197422E-3</v>
      </c>
      <c r="Z436" s="824">
        <v>0.1015152612083883</v>
      </c>
      <c r="AA436" s="824">
        <v>0.35795074011682126</v>
      </c>
      <c r="AB436" s="824">
        <v>0.5012145274909714</v>
      </c>
      <c r="AC436" s="417">
        <v>0</v>
      </c>
      <c r="AD436" s="417">
        <v>7.9968888294411171E-4</v>
      </c>
      <c r="AE436" s="417">
        <v>0</v>
      </c>
      <c r="AF436" s="417">
        <v>2.293012670784747E-2</v>
      </c>
      <c r="AG436" s="417">
        <v>0</v>
      </c>
      <c r="AH436" s="417">
        <v>0</v>
      </c>
      <c r="AI436" s="417">
        <v>0</v>
      </c>
      <c r="AJ436" s="417">
        <v>0</v>
      </c>
      <c r="AK436" s="417">
        <v>0</v>
      </c>
      <c r="AL436" s="417">
        <v>0</v>
      </c>
      <c r="AM436" s="298">
        <f>SUM(Y436:AL436)</f>
        <v>0.98546764433316991</v>
      </c>
    </row>
    <row r="437" spans="1:39" ht="28.5" outlineLevel="1">
      <c r="B437" s="312"/>
      <c r="C437" s="822" t="s">
        <v>806</v>
      </c>
      <c r="D437" s="793">
        <f>-'8.  Streetlighting'!$E$23</f>
        <v>-539879.76</v>
      </c>
      <c r="E437" s="793">
        <f>-'8.  Streetlighting'!$E$23</f>
        <v>-539879.76</v>
      </c>
      <c r="F437" s="793">
        <f>-'8.  Streetlighting'!$E$23</f>
        <v>-539879.76</v>
      </c>
      <c r="G437" s="793">
        <f>-'8.  Streetlighting'!$E$23</f>
        <v>-539879.76</v>
      </c>
      <c r="H437" s="793">
        <f>-'8.  Streetlighting'!$E$23</f>
        <v>-539879.76</v>
      </c>
      <c r="I437" s="793">
        <f>-'8.  Streetlighting'!$E$23</f>
        <v>-539879.76</v>
      </c>
      <c r="J437" s="793">
        <f>-'8.  Streetlighting'!$E$23</f>
        <v>-539879.76</v>
      </c>
      <c r="K437" s="793">
        <f>-'8.  Streetlighting'!$E$23</f>
        <v>-539879.76</v>
      </c>
      <c r="L437" s="793">
        <f>-'8.  Streetlighting'!$E$23</f>
        <v>-539879.76</v>
      </c>
      <c r="M437" s="793">
        <f>-'8.  Streetlighting'!$E$23</f>
        <v>-539879.76</v>
      </c>
      <c r="N437" s="297"/>
      <c r="O437" s="793">
        <v>0</v>
      </c>
      <c r="P437" s="793">
        <v>0</v>
      </c>
      <c r="Q437" s="793">
        <v>0</v>
      </c>
      <c r="R437" s="793">
        <v>0</v>
      </c>
      <c r="S437" s="793">
        <v>0</v>
      </c>
      <c r="T437" s="793">
        <v>0</v>
      </c>
      <c r="U437" s="793">
        <v>0</v>
      </c>
      <c r="V437" s="793">
        <v>0</v>
      </c>
      <c r="W437" s="793">
        <v>0</v>
      </c>
      <c r="X437" s="793">
        <v>0</v>
      </c>
      <c r="Y437" s="417">
        <f>Y436</f>
        <v>1.057299926197422E-3</v>
      </c>
      <c r="Z437" s="417">
        <f t="shared" ref="Z437:AL437" si="127">Z436</f>
        <v>0.1015152612083883</v>
      </c>
      <c r="AA437" s="417">
        <f t="shared" si="127"/>
        <v>0.35795074011682126</v>
      </c>
      <c r="AB437" s="417">
        <f t="shared" si="127"/>
        <v>0.5012145274909714</v>
      </c>
      <c r="AC437" s="417">
        <f t="shared" si="127"/>
        <v>0</v>
      </c>
      <c r="AD437" s="417">
        <f t="shared" si="127"/>
        <v>7.9968888294411171E-4</v>
      </c>
      <c r="AE437" s="417">
        <f t="shared" si="127"/>
        <v>0</v>
      </c>
      <c r="AF437" s="417">
        <f t="shared" si="127"/>
        <v>2.293012670784747E-2</v>
      </c>
      <c r="AG437" s="417">
        <f t="shared" si="127"/>
        <v>0</v>
      </c>
      <c r="AH437" s="417">
        <f t="shared" si="127"/>
        <v>0</v>
      </c>
      <c r="AI437" s="417">
        <f t="shared" si="127"/>
        <v>0</v>
      </c>
      <c r="AJ437" s="417">
        <f t="shared" si="127"/>
        <v>0</v>
      </c>
      <c r="AK437" s="417">
        <f t="shared" si="127"/>
        <v>0</v>
      </c>
      <c r="AL437" s="417">
        <f t="shared" si="127"/>
        <v>0</v>
      </c>
      <c r="AM437" s="298"/>
    </row>
    <row r="438" spans="1:39" ht="15" outlineLevel="1">
      <c r="B438" s="296" t="s">
        <v>238</v>
      </c>
      <c r="C438" s="293" t="s">
        <v>142</v>
      </c>
      <c r="D438" s="297"/>
      <c r="E438" s="297"/>
      <c r="F438" s="297"/>
      <c r="G438" s="297"/>
      <c r="H438" s="297"/>
      <c r="I438" s="297"/>
      <c r="J438" s="297"/>
      <c r="K438" s="297"/>
      <c r="L438" s="297"/>
      <c r="M438" s="297"/>
      <c r="N438" s="297">
        <f>N436</f>
        <v>12</v>
      </c>
      <c r="O438" s="297"/>
      <c r="P438" s="297"/>
      <c r="Q438" s="297"/>
      <c r="R438" s="297"/>
      <c r="S438" s="297"/>
      <c r="T438" s="297"/>
      <c r="U438" s="297"/>
      <c r="V438" s="297"/>
      <c r="W438" s="297"/>
      <c r="X438" s="297"/>
      <c r="Y438" s="413">
        <f>Y436</f>
        <v>1.057299926197422E-3</v>
      </c>
      <c r="Z438" s="413">
        <f>Z436</f>
        <v>0.1015152612083883</v>
      </c>
      <c r="AA438" s="413">
        <f t="shared" ref="AA438:AL438" si="128">AA436</f>
        <v>0.35795074011682126</v>
      </c>
      <c r="AB438" s="413">
        <f t="shared" si="128"/>
        <v>0.5012145274909714</v>
      </c>
      <c r="AC438" s="413">
        <f t="shared" si="128"/>
        <v>0</v>
      </c>
      <c r="AD438" s="413">
        <f t="shared" si="128"/>
        <v>7.9968888294411171E-4</v>
      </c>
      <c r="AE438" s="413">
        <f t="shared" si="128"/>
        <v>0</v>
      </c>
      <c r="AF438" s="413">
        <f t="shared" si="128"/>
        <v>2.293012670784747E-2</v>
      </c>
      <c r="AG438" s="413">
        <f t="shared" si="128"/>
        <v>0</v>
      </c>
      <c r="AH438" s="413">
        <f t="shared" si="128"/>
        <v>0</v>
      </c>
      <c r="AI438" s="413">
        <f t="shared" si="128"/>
        <v>0</v>
      </c>
      <c r="AJ438" s="413">
        <f t="shared" si="128"/>
        <v>0</v>
      </c>
      <c r="AK438" s="413">
        <f t="shared" si="128"/>
        <v>0</v>
      </c>
      <c r="AL438" s="413">
        <f t="shared" si="128"/>
        <v>0</v>
      </c>
      <c r="AM438" s="313"/>
    </row>
    <row r="439" spans="1:39" ht="15" outlineLevel="1">
      <c r="B439" s="312"/>
      <c r="C439" s="314"/>
      <c r="D439" s="293"/>
      <c r="E439" s="293"/>
      <c r="F439" s="293"/>
      <c r="G439" s="293"/>
      <c r="H439" s="293"/>
      <c r="I439" s="293"/>
      <c r="J439" s="293"/>
      <c r="K439" s="293"/>
      <c r="L439" s="293"/>
      <c r="M439" s="293"/>
      <c r="N439" s="293"/>
      <c r="O439" s="293"/>
      <c r="P439" s="293"/>
      <c r="Q439" s="293"/>
      <c r="R439" s="293"/>
      <c r="S439" s="293"/>
      <c r="T439" s="293"/>
      <c r="U439" s="293"/>
      <c r="V439" s="293"/>
      <c r="W439" s="293"/>
      <c r="X439" s="293"/>
      <c r="Y439" s="418"/>
      <c r="Z439" s="418"/>
      <c r="AA439" s="418"/>
      <c r="AB439" s="418"/>
      <c r="AC439" s="418"/>
      <c r="AD439" s="418"/>
      <c r="AE439" s="418"/>
      <c r="AF439" s="418"/>
      <c r="AG439" s="418"/>
      <c r="AH439" s="418"/>
      <c r="AI439" s="418"/>
      <c r="AJ439" s="418"/>
      <c r="AK439" s="418"/>
      <c r="AL439" s="418"/>
      <c r="AM439" s="315"/>
    </row>
    <row r="440" spans="1:39" ht="15" outlineLevel="1">
      <c r="A440" s="509">
        <v>11</v>
      </c>
      <c r="B440" s="316" t="s">
        <v>21</v>
      </c>
      <c r="C440" s="293" t="s">
        <v>25</v>
      </c>
      <c r="D440" s="297">
        <v>1512614.33</v>
      </c>
      <c r="E440" s="297">
        <v>1462473.763</v>
      </c>
      <c r="F440" s="297">
        <v>1323295.575</v>
      </c>
      <c r="G440" s="297">
        <v>837493.08849999995</v>
      </c>
      <c r="H440" s="297">
        <v>837493.08849999995</v>
      </c>
      <c r="I440" s="297">
        <v>837493.08849999995</v>
      </c>
      <c r="J440" s="297">
        <v>837493.08849999995</v>
      </c>
      <c r="K440" s="297">
        <v>837493.08849999995</v>
      </c>
      <c r="L440" s="297">
        <v>837493.08849999995</v>
      </c>
      <c r="M440" s="297">
        <v>837493.08849999995</v>
      </c>
      <c r="N440" s="297">
        <v>12</v>
      </c>
      <c r="O440" s="297">
        <v>415.42851719999999</v>
      </c>
      <c r="P440" s="297">
        <v>402.91324550000002</v>
      </c>
      <c r="Q440" s="297">
        <v>366.00415040000001</v>
      </c>
      <c r="R440" s="297">
        <v>219.5721523</v>
      </c>
      <c r="S440" s="297">
        <v>219.5721523</v>
      </c>
      <c r="T440" s="297">
        <v>219.5721523</v>
      </c>
      <c r="U440" s="297">
        <v>219.5721523</v>
      </c>
      <c r="V440" s="297">
        <v>219.5721523</v>
      </c>
      <c r="W440" s="297">
        <v>219.5721523</v>
      </c>
      <c r="X440" s="297">
        <v>219.5721523</v>
      </c>
      <c r="Y440" s="417"/>
      <c r="Z440" s="824">
        <v>0.89063841321991966</v>
      </c>
      <c r="AA440" s="417">
        <v>0.10850150231013787</v>
      </c>
      <c r="AB440" s="417"/>
      <c r="AC440" s="417"/>
      <c r="AD440" s="417"/>
      <c r="AE440" s="417"/>
      <c r="AF440" s="417"/>
      <c r="AG440" s="417"/>
      <c r="AH440" s="417"/>
      <c r="AI440" s="417"/>
      <c r="AJ440" s="417"/>
      <c r="AK440" s="417"/>
      <c r="AL440" s="417"/>
      <c r="AM440" s="298">
        <f>SUM(Y440:AL440)</f>
        <v>0.99913991553005754</v>
      </c>
    </row>
    <row r="441" spans="1:39" ht="15" outlineLevel="1">
      <c r="B441" s="296" t="s">
        <v>238</v>
      </c>
      <c r="C441" s="293" t="s">
        <v>142</v>
      </c>
      <c r="D441" s="297"/>
      <c r="E441" s="297"/>
      <c r="F441" s="297"/>
      <c r="G441" s="297"/>
      <c r="H441" s="297"/>
      <c r="I441" s="297"/>
      <c r="J441" s="297"/>
      <c r="K441" s="297"/>
      <c r="L441" s="297"/>
      <c r="M441" s="297"/>
      <c r="N441" s="297">
        <f>N440</f>
        <v>12</v>
      </c>
      <c r="O441" s="297"/>
      <c r="P441" s="297"/>
      <c r="Q441" s="297"/>
      <c r="R441" s="297"/>
      <c r="S441" s="297"/>
      <c r="T441" s="297"/>
      <c r="U441" s="297"/>
      <c r="V441" s="297"/>
      <c r="W441" s="297"/>
      <c r="X441" s="297"/>
      <c r="Y441" s="413">
        <f>Y440</f>
        <v>0</v>
      </c>
      <c r="Z441" s="413">
        <f>Z440</f>
        <v>0.89063841321991966</v>
      </c>
      <c r="AA441" s="413">
        <f t="shared" ref="AA441:AL441" si="129">AA440</f>
        <v>0.10850150231013787</v>
      </c>
      <c r="AB441" s="413">
        <f t="shared" si="129"/>
        <v>0</v>
      </c>
      <c r="AC441" s="413">
        <f t="shared" si="129"/>
        <v>0</v>
      </c>
      <c r="AD441" s="413">
        <f t="shared" si="129"/>
        <v>0</v>
      </c>
      <c r="AE441" s="413">
        <f t="shared" si="129"/>
        <v>0</v>
      </c>
      <c r="AF441" s="413">
        <f t="shared" si="129"/>
        <v>0</v>
      </c>
      <c r="AG441" s="413">
        <f t="shared" si="129"/>
        <v>0</v>
      </c>
      <c r="AH441" s="413">
        <f t="shared" si="129"/>
        <v>0</v>
      </c>
      <c r="AI441" s="413">
        <f t="shared" si="129"/>
        <v>0</v>
      </c>
      <c r="AJ441" s="413">
        <f t="shared" si="129"/>
        <v>0</v>
      </c>
      <c r="AK441" s="413">
        <f t="shared" si="129"/>
        <v>0</v>
      </c>
      <c r="AL441" s="413">
        <f t="shared" si="129"/>
        <v>0</v>
      </c>
      <c r="AM441" s="313"/>
    </row>
    <row r="442" spans="1:39" ht="15" outlineLevel="1">
      <c r="B442" s="316"/>
      <c r="C442" s="314"/>
      <c r="D442" s="293"/>
      <c r="E442" s="293"/>
      <c r="F442" s="293"/>
      <c r="G442" s="293"/>
      <c r="H442" s="293"/>
      <c r="I442" s="293"/>
      <c r="J442" s="293"/>
      <c r="K442" s="293"/>
      <c r="L442" s="293"/>
      <c r="M442" s="293"/>
      <c r="N442" s="293"/>
      <c r="O442" s="293"/>
      <c r="P442" s="293"/>
      <c r="Q442" s="293"/>
      <c r="R442" s="293"/>
      <c r="S442" s="293"/>
      <c r="T442" s="293"/>
      <c r="U442" s="293"/>
      <c r="V442" s="293"/>
      <c r="W442" s="293"/>
      <c r="X442" s="293"/>
      <c r="Y442" s="418"/>
      <c r="Z442" s="419"/>
      <c r="AA442" s="418"/>
      <c r="AB442" s="418"/>
      <c r="AC442" s="418"/>
      <c r="AD442" s="418"/>
      <c r="AE442" s="418"/>
      <c r="AF442" s="418"/>
      <c r="AG442" s="418"/>
      <c r="AH442" s="418"/>
      <c r="AI442" s="418"/>
      <c r="AJ442" s="418"/>
      <c r="AK442" s="418"/>
      <c r="AL442" s="418"/>
      <c r="AM442" s="315"/>
    </row>
    <row r="443" spans="1:39" ht="15" outlineLevel="1">
      <c r="A443" s="509">
        <v>12</v>
      </c>
      <c r="B443" s="316" t="s">
        <v>23</v>
      </c>
      <c r="C443" s="293" t="s">
        <v>25</v>
      </c>
      <c r="D443" s="297"/>
      <c r="E443" s="297"/>
      <c r="F443" s="297"/>
      <c r="G443" s="297"/>
      <c r="H443" s="297"/>
      <c r="I443" s="297"/>
      <c r="J443" s="297"/>
      <c r="K443" s="297"/>
      <c r="L443" s="297"/>
      <c r="M443" s="297"/>
      <c r="N443" s="297">
        <v>3</v>
      </c>
      <c r="O443" s="297"/>
      <c r="P443" s="297"/>
      <c r="Q443" s="297"/>
      <c r="R443" s="297"/>
      <c r="S443" s="297"/>
      <c r="T443" s="297"/>
      <c r="U443" s="297"/>
      <c r="V443" s="297"/>
      <c r="W443" s="297"/>
      <c r="X443" s="297"/>
      <c r="Y443" s="417"/>
      <c r="Z443" s="417"/>
      <c r="AA443" s="470"/>
      <c r="AB443" s="417"/>
      <c r="AC443" s="417"/>
      <c r="AD443" s="417"/>
      <c r="AE443" s="417"/>
      <c r="AF443" s="417"/>
      <c r="AG443" s="417"/>
      <c r="AH443" s="417"/>
      <c r="AI443" s="417"/>
      <c r="AJ443" s="417"/>
      <c r="AK443" s="417"/>
      <c r="AL443" s="417"/>
      <c r="AM443" s="298">
        <f>SUM(Y443:AL443)</f>
        <v>0</v>
      </c>
    </row>
    <row r="444" spans="1:39" ht="15" outlineLevel="1">
      <c r="B444" s="296" t="s">
        <v>238</v>
      </c>
      <c r="C444" s="293" t="s">
        <v>142</v>
      </c>
      <c r="D444" s="297"/>
      <c r="E444" s="297"/>
      <c r="F444" s="297"/>
      <c r="G444" s="297"/>
      <c r="H444" s="297"/>
      <c r="I444" s="297"/>
      <c r="J444" s="297"/>
      <c r="K444" s="297"/>
      <c r="L444" s="297"/>
      <c r="M444" s="297"/>
      <c r="N444" s="297">
        <f>N443</f>
        <v>3</v>
      </c>
      <c r="O444" s="297"/>
      <c r="P444" s="297"/>
      <c r="Q444" s="297"/>
      <c r="R444" s="297"/>
      <c r="S444" s="297"/>
      <c r="T444" s="297"/>
      <c r="U444" s="297"/>
      <c r="V444" s="297"/>
      <c r="W444" s="297"/>
      <c r="X444" s="297"/>
      <c r="Y444" s="413">
        <f>Y443</f>
        <v>0</v>
      </c>
      <c r="Z444" s="413">
        <f>Z443</f>
        <v>0</v>
      </c>
      <c r="AA444" s="413">
        <f>AA443</f>
        <v>0</v>
      </c>
      <c r="AB444" s="413">
        <f t="shared" ref="AB444:AL444" si="130">AB443</f>
        <v>0</v>
      </c>
      <c r="AC444" s="413">
        <f t="shared" si="130"/>
        <v>0</v>
      </c>
      <c r="AD444" s="413">
        <f t="shared" si="130"/>
        <v>0</v>
      </c>
      <c r="AE444" s="413">
        <f t="shared" si="130"/>
        <v>0</v>
      </c>
      <c r="AF444" s="413">
        <f t="shared" si="130"/>
        <v>0</v>
      </c>
      <c r="AG444" s="413">
        <f t="shared" si="130"/>
        <v>0</v>
      </c>
      <c r="AH444" s="413">
        <f t="shared" si="130"/>
        <v>0</v>
      </c>
      <c r="AI444" s="413">
        <f t="shared" si="130"/>
        <v>0</v>
      </c>
      <c r="AJ444" s="413">
        <f t="shared" si="130"/>
        <v>0</v>
      </c>
      <c r="AK444" s="413">
        <f t="shared" si="130"/>
        <v>0</v>
      </c>
      <c r="AL444" s="413">
        <f t="shared" si="130"/>
        <v>0</v>
      </c>
      <c r="AM444" s="313"/>
    </row>
    <row r="445" spans="1:39" ht="15" outlineLevel="1">
      <c r="B445" s="316"/>
      <c r="C445" s="314"/>
      <c r="D445" s="318"/>
      <c r="E445" s="318"/>
      <c r="F445" s="318"/>
      <c r="G445" s="318"/>
      <c r="H445" s="318"/>
      <c r="I445" s="318"/>
      <c r="J445" s="318"/>
      <c r="K445" s="318"/>
      <c r="L445" s="318"/>
      <c r="M445" s="318"/>
      <c r="N445" s="293"/>
      <c r="O445" s="318"/>
      <c r="P445" s="318"/>
      <c r="Q445" s="318"/>
      <c r="R445" s="318"/>
      <c r="S445" s="318"/>
      <c r="T445" s="318"/>
      <c r="U445" s="318"/>
      <c r="V445" s="318"/>
      <c r="W445" s="318"/>
      <c r="X445" s="318"/>
      <c r="Y445" s="418"/>
      <c r="Z445" s="419"/>
      <c r="AA445" s="418"/>
      <c r="AB445" s="418"/>
      <c r="AC445" s="418"/>
      <c r="AD445" s="418"/>
      <c r="AE445" s="418"/>
      <c r="AF445" s="418"/>
      <c r="AG445" s="418"/>
      <c r="AH445" s="418"/>
      <c r="AI445" s="418"/>
      <c r="AJ445" s="418"/>
      <c r="AK445" s="418"/>
      <c r="AL445" s="418"/>
      <c r="AM445" s="315"/>
    </row>
    <row r="446" spans="1:39" ht="15" outlineLevel="1">
      <c r="A446" s="509">
        <v>13</v>
      </c>
      <c r="B446" s="316" t="s">
        <v>24</v>
      </c>
      <c r="C446" s="293" t="s">
        <v>25</v>
      </c>
      <c r="D446" s="297">
        <v>16510</v>
      </c>
      <c r="E446" s="297">
        <v>16510</v>
      </c>
      <c r="F446" s="297">
        <v>16510</v>
      </c>
      <c r="G446" s="297">
        <v>16510</v>
      </c>
      <c r="H446" s="297">
        <v>16510</v>
      </c>
      <c r="I446" s="297">
        <v>16510</v>
      </c>
      <c r="J446" s="297">
        <v>16510</v>
      </c>
      <c r="K446" s="297">
        <v>16510</v>
      </c>
      <c r="L446" s="297">
        <v>16510</v>
      </c>
      <c r="M446" s="297">
        <v>16510</v>
      </c>
      <c r="N446" s="297">
        <v>12</v>
      </c>
      <c r="O446" s="297">
        <v>3</v>
      </c>
      <c r="P446" s="297">
        <v>3</v>
      </c>
      <c r="Q446" s="297">
        <v>3</v>
      </c>
      <c r="R446" s="297">
        <v>3</v>
      </c>
      <c r="S446" s="297">
        <v>3</v>
      </c>
      <c r="T446" s="297">
        <v>3</v>
      </c>
      <c r="U446" s="297">
        <v>3</v>
      </c>
      <c r="V446" s="297">
        <v>3</v>
      </c>
      <c r="W446" s="297">
        <v>3</v>
      </c>
      <c r="X446" s="297">
        <v>3</v>
      </c>
      <c r="Y446" s="417"/>
      <c r="Z446" s="417">
        <v>0.24227053677782681</v>
      </c>
      <c r="AA446" s="417"/>
      <c r="AB446" s="417">
        <v>0.58812615955473091</v>
      </c>
      <c r="AC446" s="417"/>
      <c r="AD446" s="417"/>
      <c r="AE446" s="417"/>
      <c r="AF446" s="417"/>
      <c r="AG446" s="417"/>
      <c r="AH446" s="417"/>
      <c r="AI446" s="417"/>
      <c r="AJ446" s="417"/>
      <c r="AK446" s="417"/>
      <c r="AL446" s="417"/>
      <c r="AM446" s="298">
        <f>SUM(Y446:AL446)</f>
        <v>0.83039669633255775</v>
      </c>
    </row>
    <row r="447" spans="1:39" ht="15" outlineLevel="1">
      <c r="B447" s="296" t="s">
        <v>238</v>
      </c>
      <c r="C447" s="293" t="s">
        <v>142</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Z446</f>
        <v>0.24227053677782681</v>
      </c>
      <c r="AA447" s="413">
        <f>AA446</f>
        <v>0</v>
      </c>
      <c r="AB447" s="413">
        <f t="shared" ref="AB447:AL447" si="131">AB446</f>
        <v>0.58812615955473091</v>
      </c>
      <c r="AC447" s="413">
        <f t="shared" si="131"/>
        <v>0</v>
      </c>
      <c r="AD447" s="413">
        <f t="shared" si="131"/>
        <v>0</v>
      </c>
      <c r="AE447" s="413">
        <f t="shared" si="131"/>
        <v>0</v>
      </c>
      <c r="AF447" s="413">
        <f t="shared" si="131"/>
        <v>0</v>
      </c>
      <c r="AG447" s="413">
        <f t="shared" si="131"/>
        <v>0</v>
      </c>
      <c r="AH447" s="413">
        <f t="shared" si="131"/>
        <v>0</v>
      </c>
      <c r="AI447" s="413">
        <f t="shared" si="131"/>
        <v>0</v>
      </c>
      <c r="AJ447" s="413">
        <f t="shared" si="131"/>
        <v>0</v>
      </c>
      <c r="AK447" s="413">
        <f t="shared" si="131"/>
        <v>0</v>
      </c>
      <c r="AL447" s="413">
        <f t="shared" si="131"/>
        <v>0</v>
      </c>
      <c r="AM447" s="313"/>
    </row>
    <row r="448" spans="1:39" ht="15" outlineLevel="1">
      <c r="B448" s="316"/>
      <c r="C448" s="314"/>
      <c r="D448" s="318"/>
      <c r="E448" s="318"/>
      <c r="F448" s="318"/>
      <c r="G448" s="318"/>
      <c r="H448" s="318"/>
      <c r="I448" s="318"/>
      <c r="J448" s="318"/>
      <c r="K448" s="318"/>
      <c r="L448" s="318"/>
      <c r="M448" s="318"/>
      <c r="N448" s="293"/>
      <c r="O448" s="318"/>
      <c r="P448" s="318"/>
      <c r="Q448" s="318"/>
      <c r="R448" s="318"/>
      <c r="S448" s="318"/>
      <c r="T448" s="318"/>
      <c r="U448" s="318"/>
      <c r="V448" s="318"/>
      <c r="W448" s="318"/>
      <c r="X448" s="318"/>
      <c r="Y448" s="418"/>
      <c r="Z448" s="418"/>
      <c r="AA448" s="418"/>
      <c r="AB448" s="418"/>
      <c r="AC448" s="418"/>
      <c r="AD448" s="418"/>
      <c r="AE448" s="418"/>
      <c r="AF448" s="418"/>
      <c r="AG448" s="418"/>
      <c r="AH448" s="418"/>
      <c r="AI448" s="418"/>
      <c r="AJ448" s="418"/>
      <c r="AK448" s="418"/>
      <c r="AL448" s="418"/>
      <c r="AM448" s="315"/>
    </row>
    <row r="449" spans="1:39" ht="15" outlineLevel="1">
      <c r="A449" s="509">
        <v>14</v>
      </c>
      <c r="B449" s="316" t="s">
        <v>20</v>
      </c>
      <c r="C449" s="293" t="s">
        <v>25</v>
      </c>
      <c r="D449" s="297">
        <v>587462.13049999997</v>
      </c>
      <c r="E449" s="297">
        <v>587462.13049999997</v>
      </c>
      <c r="F449" s="297">
        <v>587462.13049999997</v>
      </c>
      <c r="G449" s="297">
        <v>587462.13049999997</v>
      </c>
      <c r="H449" s="297">
        <v>0</v>
      </c>
      <c r="I449" s="297">
        <v>0</v>
      </c>
      <c r="J449" s="297">
        <v>0</v>
      </c>
      <c r="K449" s="297">
        <v>0</v>
      </c>
      <c r="L449" s="297">
        <v>0</v>
      </c>
      <c r="M449" s="297">
        <v>0</v>
      </c>
      <c r="N449" s="297">
        <v>12</v>
      </c>
      <c r="O449" s="297">
        <v>120.30237459999999</v>
      </c>
      <c r="P449" s="297">
        <v>120.30237459999999</v>
      </c>
      <c r="Q449" s="297">
        <v>120.30237459999999</v>
      </c>
      <c r="R449" s="297">
        <v>120.30237459999999</v>
      </c>
      <c r="S449" s="297">
        <v>0</v>
      </c>
      <c r="T449" s="297">
        <v>0</v>
      </c>
      <c r="U449" s="297">
        <v>0</v>
      </c>
      <c r="V449" s="297">
        <v>0</v>
      </c>
      <c r="W449" s="297">
        <v>0</v>
      </c>
      <c r="X449" s="297">
        <v>0</v>
      </c>
      <c r="Y449" s="417"/>
      <c r="Z449" s="417">
        <v>0.12499999999999999</v>
      </c>
      <c r="AA449" s="824">
        <v>0.375</v>
      </c>
      <c r="AB449" s="417">
        <v>0.375</v>
      </c>
      <c r="AC449" s="417"/>
      <c r="AD449" s="417"/>
      <c r="AE449" s="417"/>
      <c r="AF449" s="417">
        <v>0.12499999999999999</v>
      </c>
      <c r="AG449" s="417"/>
      <c r="AH449" s="417"/>
      <c r="AI449" s="417"/>
      <c r="AJ449" s="417"/>
      <c r="AK449" s="417"/>
      <c r="AL449" s="417"/>
      <c r="AM449" s="298">
        <f>SUM(Y449:AL449)</f>
        <v>1</v>
      </c>
    </row>
    <row r="450" spans="1:39" ht="15" outlineLevel="1">
      <c r="B450" s="296" t="s">
        <v>238</v>
      </c>
      <c r="C450" s="293" t="s">
        <v>142</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Z449</f>
        <v>0.12499999999999999</v>
      </c>
      <c r="AA450" s="413">
        <f t="shared" ref="AA450:AL450" si="132">AA449</f>
        <v>0.375</v>
      </c>
      <c r="AB450" s="413">
        <f t="shared" si="132"/>
        <v>0.375</v>
      </c>
      <c r="AC450" s="413">
        <f t="shared" si="132"/>
        <v>0</v>
      </c>
      <c r="AD450" s="413">
        <f t="shared" si="132"/>
        <v>0</v>
      </c>
      <c r="AE450" s="413">
        <f t="shared" si="132"/>
        <v>0</v>
      </c>
      <c r="AF450" s="413">
        <f t="shared" si="132"/>
        <v>0.12499999999999999</v>
      </c>
      <c r="AG450" s="413">
        <f t="shared" si="132"/>
        <v>0</v>
      </c>
      <c r="AH450" s="413">
        <f t="shared" si="132"/>
        <v>0</v>
      </c>
      <c r="AI450" s="413">
        <f t="shared" si="132"/>
        <v>0</v>
      </c>
      <c r="AJ450" s="413">
        <f t="shared" si="132"/>
        <v>0</v>
      </c>
      <c r="AK450" s="413">
        <f t="shared" si="132"/>
        <v>0</v>
      </c>
      <c r="AL450" s="413">
        <f t="shared" si="132"/>
        <v>0</v>
      </c>
      <c r="AM450" s="313"/>
    </row>
    <row r="451" spans="1:39" ht="15" outlineLevel="1">
      <c r="B451" s="316"/>
      <c r="C451" s="314"/>
      <c r="D451" s="318"/>
      <c r="E451" s="318"/>
      <c r="F451" s="318"/>
      <c r="G451" s="318"/>
      <c r="H451" s="318"/>
      <c r="I451" s="318"/>
      <c r="J451" s="318"/>
      <c r="K451" s="318"/>
      <c r="L451" s="318"/>
      <c r="M451" s="318"/>
      <c r="N451" s="293"/>
      <c r="O451" s="318"/>
      <c r="P451" s="318"/>
      <c r="Q451" s="318"/>
      <c r="R451" s="318"/>
      <c r="S451" s="318"/>
      <c r="T451" s="318"/>
      <c r="U451" s="318"/>
      <c r="V451" s="318"/>
      <c r="W451" s="318"/>
      <c r="X451" s="318"/>
      <c r="Y451" s="418"/>
      <c r="Z451" s="419"/>
      <c r="AA451" s="418"/>
      <c r="AB451" s="418"/>
      <c r="AC451" s="418"/>
      <c r="AD451" s="418"/>
      <c r="AE451" s="418"/>
      <c r="AF451" s="418"/>
      <c r="AG451" s="418"/>
      <c r="AH451" s="418"/>
      <c r="AI451" s="418"/>
      <c r="AJ451" s="418"/>
      <c r="AK451" s="418"/>
      <c r="AL451" s="418"/>
      <c r="AM451" s="315"/>
    </row>
    <row r="452" spans="1:39" s="285" customFormat="1" ht="15" outlineLevel="1">
      <c r="A452" s="509">
        <v>15</v>
      </c>
      <c r="B452" s="316" t="s">
        <v>460</v>
      </c>
      <c r="C452" s="293" t="s">
        <v>25</v>
      </c>
      <c r="D452" s="297">
        <v>0</v>
      </c>
      <c r="E452" s="297">
        <v>0</v>
      </c>
      <c r="F452" s="297">
        <v>0</v>
      </c>
      <c r="G452" s="297">
        <v>0</v>
      </c>
      <c r="H452" s="297">
        <v>0</v>
      </c>
      <c r="I452" s="297">
        <v>0</v>
      </c>
      <c r="J452" s="297">
        <v>0</v>
      </c>
      <c r="K452" s="297">
        <v>0</v>
      </c>
      <c r="L452" s="297">
        <v>0</v>
      </c>
      <c r="M452" s="297">
        <v>0</v>
      </c>
      <c r="N452" s="293"/>
      <c r="O452" s="297">
        <v>58.496849800000007</v>
      </c>
      <c r="P452" s="297">
        <v>0</v>
      </c>
      <c r="Q452" s="297">
        <v>0</v>
      </c>
      <c r="R452" s="297">
        <v>0</v>
      </c>
      <c r="S452" s="297">
        <v>0</v>
      </c>
      <c r="T452" s="297">
        <v>0</v>
      </c>
      <c r="U452" s="297">
        <v>0</v>
      </c>
      <c r="V452" s="297">
        <v>0</v>
      </c>
      <c r="W452" s="297">
        <v>0</v>
      </c>
      <c r="X452" s="297">
        <v>0</v>
      </c>
      <c r="Y452" s="417">
        <v>0</v>
      </c>
      <c r="Z452" s="417">
        <v>1</v>
      </c>
      <c r="AA452" s="417"/>
      <c r="AB452" s="417"/>
      <c r="AC452" s="417"/>
      <c r="AD452" s="417"/>
      <c r="AE452" s="417"/>
      <c r="AF452" s="417"/>
      <c r="AG452" s="417"/>
      <c r="AH452" s="417"/>
      <c r="AI452" s="417"/>
      <c r="AJ452" s="417"/>
      <c r="AK452" s="417"/>
      <c r="AL452" s="417"/>
      <c r="AM452" s="298">
        <f>SUM(Y452:AL452)</f>
        <v>1</v>
      </c>
    </row>
    <row r="453" spans="1:39" s="285" customFormat="1" ht="15" outlineLevel="1">
      <c r="A453" s="509"/>
      <c r="B453" s="316" t="s">
        <v>238</v>
      </c>
      <c r="C453" s="293" t="s">
        <v>142</v>
      </c>
      <c r="D453" s="297"/>
      <c r="E453" s="297"/>
      <c r="F453" s="297"/>
      <c r="G453" s="297"/>
      <c r="H453" s="297"/>
      <c r="I453" s="297"/>
      <c r="J453" s="297"/>
      <c r="K453" s="297"/>
      <c r="L453" s="297"/>
      <c r="M453" s="297"/>
      <c r="N453" s="293"/>
      <c r="O453" s="297"/>
      <c r="P453" s="297"/>
      <c r="Q453" s="297"/>
      <c r="R453" s="297"/>
      <c r="S453" s="297"/>
      <c r="T453" s="297"/>
      <c r="U453" s="297"/>
      <c r="V453" s="297"/>
      <c r="W453" s="297"/>
      <c r="X453" s="297"/>
      <c r="Y453" s="413">
        <f>Y452</f>
        <v>0</v>
      </c>
      <c r="Z453" s="413">
        <f>Z452</f>
        <v>1</v>
      </c>
      <c r="AA453" s="413">
        <f t="shared" ref="AA453:AL453" si="133">AA452</f>
        <v>0</v>
      </c>
      <c r="AB453" s="413">
        <f t="shared" si="133"/>
        <v>0</v>
      </c>
      <c r="AC453" s="413">
        <f t="shared" si="133"/>
        <v>0</v>
      </c>
      <c r="AD453" s="413">
        <f t="shared" si="133"/>
        <v>0</v>
      </c>
      <c r="AE453" s="413">
        <f t="shared" si="133"/>
        <v>0</v>
      </c>
      <c r="AF453" s="413">
        <f t="shared" si="133"/>
        <v>0</v>
      </c>
      <c r="AG453" s="413">
        <f t="shared" si="133"/>
        <v>0</v>
      </c>
      <c r="AH453" s="413">
        <f t="shared" si="133"/>
        <v>0</v>
      </c>
      <c r="AI453" s="413">
        <f t="shared" si="133"/>
        <v>0</v>
      </c>
      <c r="AJ453" s="413">
        <f t="shared" si="133"/>
        <v>0</v>
      </c>
      <c r="AK453" s="413">
        <f t="shared" si="133"/>
        <v>0</v>
      </c>
      <c r="AL453" s="413">
        <f t="shared" si="133"/>
        <v>0</v>
      </c>
      <c r="AM453" s="313"/>
    </row>
    <row r="454" spans="1:39" s="285" customFormat="1" ht="15" outlineLevel="1">
      <c r="A454" s="509"/>
      <c r="B454" s="316"/>
      <c r="C454" s="314"/>
      <c r="D454" s="318"/>
      <c r="E454" s="318"/>
      <c r="F454" s="318"/>
      <c r="G454" s="318"/>
      <c r="H454" s="318"/>
      <c r="I454" s="318"/>
      <c r="J454" s="318"/>
      <c r="K454" s="318"/>
      <c r="L454" s="318"/>
      <c r="M454" s="318"/>
      <c r="N454" s="293"/>
      <c r="O454" s="318"/>
      <c r="P454" s="318"/>
      <c r="Q454" s="318"/>
      <c r="R454" s="318"/>
      <c r="S454" s="318"/>
      <c r="T454" s="318"/>
      <c r="U454" s="318"/>
      <c r="V454" s="318"/>
      <c r="W454" s="318"/>
      <c r="X454" s="318"/>
      <c r="Y454" s="420"/>
      <c r="Z454" s="418"/>
      <c r="AA454" s="418"/>
      <c r="AB454" s="418"/>
      <c r="AC454" s="418"/>
      <c r="AD454" s="418"/>
      <c r="AE454" s="418"/>
      <c r="AF454" s="418"/>
      <c r="AG454" s="418"/>
      <c r="AH454" s="418"/>
      <c r="AI454" s="418"/>
      <c r="AJ454" s="418"/>
      <c r="AK454" s="418"/>
      <c r="AL454" s="418"/>
      <c r="AM454" s="315"/>
    </row>
    <row r="455" spans="1:39" s="285" customFormat="1" ht="30" outlineLevel="1">
      <c r="A455" s="509">
        <v>16</v>
      </c>
      <c r="B455" s="316" t="s">
        <v>461</v>
      </c>
      <c r="C455" s="293" t="s">
        <v>25</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7"/>
      <c r="Z455" s="417"/>
      <c r="AA455" s="417"/>
      <c r="AB455" s="417"/>
      <c r="AC455" s="417"/>
      <c r="AD455" s="417"/>
      <c r="AE455" s="417"/>
      <c r="AF455" s="417"/>
      <c r="AG455" s="417"/>
      <c r="AH455" s="417"/>
      <c r="AI455" s="417"/>
      <c r="AJ455" s="417"/>
      <c r="AK455" s="417"/>
      <c r="AL455" s="417"/>
      <c r="AM455" s="298">
        <f>SUM(Y455:AL455)</f>
        <v>0</v>
      </c>
    </row>
    <row r="456" spans="1:39" s="285" customFormat="1" ht="15" outlineLevel="1">
      <c r="A456" s="509"/>
      <c r="B456" s="316" t="s">
        <v>238</v>
      </c>
      <c r="C456" s="293" t="s">
        <v>142</v>
      </c>
      <c r="D456" s="297"/>
      <c r="E456" s="297"/>
      <c r="F456" s="297"/>
      <c r="G456" s="297"/>
      <c r="H456" s="297"/>
      <c r="I456" s="297"/>
      <c r="J456" s="297"/>
      <c r="K456" s="297"/>
      <c r="L456" s="297"/>
      <c r="M456" s="297"/>
      <c r="N456" s="293"/>
      <c r="O456" s="297"/>
      <c r="P456" s="297"/>
      <c r="Q456" s="297"/>
      <c r="R456" s="297"/>
      <c r="S456" s="297"/>
      <c r="T456" s="297"/>
      <c r="U456" s="297"/>
      <c r="V456" s="297"/>
      <c r="W456" s="297"/>
      <c r="X456" s="297"/>
      <c r="Y456" s="413">
        <f>Y455</f>
        <v>0</v>
      </c>
      <c r="Z456" s="413">
        <f>Z455</f>
        <v>0</v>
      </c>
      <c r="AA456" s="413">
        <f t="shared" ref="AA456:AL456" si="134">AA455</f>
        <v>0</v>
      </c>
      <c r="AB456" s="413">
        <f t="shared" si="134"/>
        <v>0</v>
      </c>
      <c r="AC456" s="413">
        <f t="shared" si="134"/>
        <v>0</v>
      </c>
      <c r="AD456" s="413">
        <f t="shared" si="134"/>
        <v>0</v>
      </c>
      <c r="AE456" s="413">
        <f t="shared" si="134"/>
        <v>0</v>
      </c>
      <c r="AF456" s="413">
        <f t="shared" si="134"/>
        <v>0</v>
      </c>
      <c r="AG456" s="413">
        <f t="shared" si="134"/>
        <v>0</v>
      </c>
      <c r="AH456" s="413">
        <f t="shared" si="134"/>
        <v>0</v>
      </c>
      <c r="AI456" s="413">
        <f t="shared" si="134"/>
        <v>0</v>
      </c>
      <c r="AJ456" s="413">
        <f t="shared" si="134"/>
        <v>0</v>
      </c>
      <c r="AK456" s="413">
        <f t="shared" si="134"/>
        <v>0</v>
      </c>
      <c r="AL456" s="413">
        <f t="shared" si="134"/>
        <v>0</v>
      </c>
      <c r="AM456" s="313"/>
    </row>
    <row r="457" spans="1:39" s="285" customFormat="1" ht="15" outlineLevel="1">
      <c r="A457" s="509"/>
      <c r="B457" s="316"/>
      <c r="C457" s="314"/>
      <c r="D457" s="318"/>
      <c r="E457" s="318"/>
      <c r="F457" s="318"/>
      <c r="G457" s="318"/>
      <c r="H457" s="318"/>
      <c r="I457" s="318"/>
      <c r="J457" s="318"/>
      <c r="K457" s="318"/>
      <c r="L457" s="318"/>
      <c r="M457" s="318"/>
      <c r="N457" s="293"/>
      <c r="O457" s="318"/>
      <c r="P457" s="318"/>
      <c r="Q457" s="318"/>
      <c r="R457" s="318"/>
      <c r="S457" s="318"/>
      <c r="T457" s="318"/>
      <c r="U457" s="318"/>
      <c r="V457" s="318"/>
      <c r="W457" s="318"/>
      <c r="X457" s="318"/>
      <c r="Y457" s="420"/>
      <c r="Z457" s="418"/>
      <c r="AA457" s="418"/>
      <c r="AB457" s="418"/>
      <c r="AC457" s="418"/>
      <c r="AD457" s="418"/>
      <c r="AE457" s="418"/>
      <c r="AF457" s="418"/>
      <c r="AG457" s="418"/>
      <c r="AH457" s="418"/>
      <c r="AI457" s="418"/>
      <c r="AJ457" s="418"/>
      <c r="AK457" s="418"/>
      <c r="AL457" s="418"/>
      <c r="AM457" s="315"/>
    </row>
    <row r="458" spans="1:39" ht="15" outlineLevel="1">
      <c r="A458" s="509">
        <v>17</v>
      </c>
      <c r="B458" s="316" t="s">
        <v>9</v>
      </c>
      <c r="C458" s="293" t="s">
        <v>25</v>
      </c>
      <c r="D458" s="297">
        <v>0</v>
      </c>
      <c r="E458" s="297">
        <v>0</v>
      </c>
      <c r="F458" s="297">
        <v>0</v>
      </c>
      <c r="G458" s="297">
        <v>0</v>
      </c>
      <c r="H458" s="297">
        <v>0</v>
      </c>
      <c r="I458" s="297">
        <v>0</v>
      </c>
      <c r="J458" s="297">
        <v>0</v>
      </c>
      <c r="K458" s="297">
        <v>0</v>
      </c>
      <c r="L458" s="297">
        <v>0</v>
      </c>
      <c r="M458" s="297">
        <v>0</v>
      </c>
      <c r="N458" s="293"/>
      <c r="O458" s="297">
        <v>65.576189999999997</v>
      </c>
      <c r="P458" s="297">
        <v>0</v>
      </c>
      <c r="Q458" s="297">
        <v>0</v>
      </c>
      <c r="R458" s="297">
        <v>0</v>
      </c>
      <c r="S458" s="297">
        <v>0</v>
      </c>
      <c r="T458" s="297">
        <v>0</v>
      </c>
      <c r="U458" s="297">
        <v>0</v>
      </c>
      <c r="V458" s="297">
        <v>0</v>
      </c>
      <c r="W458" s="297">
        <v>0</v>
      </c>
      <c r="X458" s="297">
        <v>0</v>
      </c>
      <c r="Y458" s="417"/>
      <c r="Z458" s="417"/>
      <c r="AA458" s="417"/>
      <c r="AB458" s="417"/>
      <c r="AC458" s="417"/>
      <c r="AD458" s="417"/>
      <c r="AE458" s="417"/>
      <c r="AF458" s="417"/>
      <c r="AG458" s="417"/>
      <c r="AH458" s="417"/>
      <c r="AI458" s="417"/>
      <c r="AJ458" s="417"/>
      <c r="AK458" s="417"/>
      <c r="AL458" s="417"/>
      <c r="AM458" s="298">
        <f>SUM(Y458:AL458)</f>
        <v>0</v>
      </c>
    </row>
    <row r="459" spans="1:39" ht="15" outlineLevel="1">
      <c r="B459" s="296" t="s">
        <v>238</v>
      </c>
      <c r="C459" s="293" t="s">
        <v>142</v>
      </c>
      <c r="D459" s="297"/>
      <c r="E459" s="297"/>
      <c r="F459" s="297"/>
      <c r="G459" s="297"/>
      <c r="H459" s="297"/>
      <c r="I459" s="297"/>
      <c r="J459" s="297"/>
      <c r="K459" s="297"/>
      <c r="L459" s="297"/>
      <c r="M459" s="297"/>
      <c r="N459" s="293"/>
      <c r="O459" s="297"/>
      <c r="P459" s="297"/>
      <c r="Q459" s="297"/>
      <c r="R459" s="297"/>
      <c r="S459" s="297"/>
      <c r="T459" s="297"/>
      <c r="U459" s="297"/>
      <c r="V459" s="297"/>
      <c r="W459" s="297"/>
      <c r="X459" s="297"/>
      <c r="Y459" s="413">
        <f>Y458</f>
        <v>0</v>
      </c>
      <c r="Z459" s="413">
        <f>Z458</f>
        <v>0</v>
      </c>
      <c r="AA459" s="413">
        <f t="shared" ref="AA459:AL459" si="135">AA458</f>
        <v>0</v>
      </c>
      <c r="AB459" s="413">
        <f t="shared" si="135"/>
        <v>0</v>
      </c>
      <c r="AC459" s="413">
        <f t="shared" si="135"/>
        <v>0</v>
      </c>
      <c r="AD459" s="413">
        <f t="shared" si="135"/>
        <v>0</v>
      </c>
      <c r="AE459" s="413">
        <f t="shared" si="135"/>
        <v>0</v>
      </c>
      <c r="AF459" s="413">
        <f t="shared" si="135"/>
        <v>0</v>
      </c>
      <c r="AG459" s="413">
        <f t="shared" si="135"/>
        <v>0</v>
      </c>
      <c r="AH459" s="413">
        <f t="shared" si="135"/>
        <v>0</v>
      </c>
      <c r="AI459" s="413">
        <f t="shared" si="135"/>
        <v>0</v>
      </c>
      <c r="AJ459" s="413">
        <f t="shared" si="135"/>
        <v>0</v>
      </c>
      <c r="AK459" s="413">
        <f t="shared" si="135"/>
        <v>0</v>
      </c>
      <c r="AL459" s="413">
        <f t="shared" si="135"/>
        <v>0</v>
      </c>
      <c r="AM459" s="313"/>
    </row>
    <row r="460" spans="1:39" ht="15" outlineLevel="1">
      <c r="B460" s="317"/>
      <c r="C460" s="307"/>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421"/>
      <c r="Z460" s="422"/>
      <c r="AA460" s="422"/>
      <c r="AB460" s="422"/>
      <c r="AC460" s="422"/>
      <c r="AD460" s="422"/>
      <c r="AE460" s="422"/>
      <c r="AF460" s="422"/>
      <c r="AG460" s="422"/>
      <c r="AH460" s="422"/>
      <c r="AI460" s="422"/>
      <c r="AJ460" s="422"/>
      <c r="AK460" s="422"/>
      <c r="AL460" s="422"/>
      <c r="AM460" s="319"/>
    </row>
    <row r="461" spans="1:39" ht="15.75" outlineLevel="1">
      <c r="A461" s="510"/>
      <c r="B461" s="290" t="s">
        <v>10</v>
      </c>
      <c r="C461" s="291"/>
      <c r="D461" s="291"/>
      <c r="E461" s="291"/>
      <c r="F461" s="291"/>
      <c r="G461" s="291"/>
      <c r="H461" s="291"/>
      <c r="I461" s="291"/>
      <c r="J461" s="291"/>
      <c r="K461" s="291"/>
      <c r="L461" s="291"/>
      <c r="M461" s="291"/>
      <c r="N461" s="292"/>
      <c r="O461" s="291"/>
      <c r="P461" s="291"/>
      <c r="Q461" s="291"/>
      <c r="R461" s="291"/>
      <c r="S461" s="291"/>
      <c r="T461" s="291"/>
      <c r="U461" s="291"/>
      <c r="V461" s="291"/>
      <c r="W461" s="291"/>
      <c r="X461" s="291"/>
      <c r="Y461" s="416"/>
      <c r="Z461" s="416"/>
      <c r="AA461" s="416"/>
      <c r="AB461" s="416"/>
      <c r="AC461" s="416"/>
      <c r="AD461" s="416"/>
      <c r="AE461" s="416"/>
      <c r="AF461" s="416"/>
      <c r="AG461" s="416"/>
      <c r="AH461" s="416"/>
      <c r="AI461" s="416"/>
      <c r="AJ461" s="416"/>
      <c r="AK461" s="416"/>
      <c r="AL461" s="416"/>
      <c r="AM461" s="294"/>
    </row>
    <row r="462" spans="1:39" ht="15" outlineLevel="1">
      <c r="A462" s="509">
        <v>18</v>
      </c>
      <c r="B462" s="317" t="s">
        <v>11</v>
      </c>
      <c r="C462" s="293" t="s">
        <v>25</v>
      </c>
      <c r="D462" s="297"/>
      <c r="E462" s="297"/>
      <c r="F462" s="297"/>
      <c r="G462" s="297"/>
      <c r="H462" s="297"/>
      <c r="I462" s="297"/>
      <c r="J462" s="297"/>
      <c r="K462" s="297"/>
      <c r="L462" s="297"/>
      <c r="M462" s="297"/>
      <c r="N462" s="297">
        <v>12</v>
      </c>
      <c r="O462" s="297"/>
      <c r="P462" s="297"/>
      <c r="Q462" s="297"/>
      <c r="R462" s="297"/>
      <c r="S462" s="297"/>
      <c r="T462" s="297"/>
      <c r="U462" s="297"/>
      <c r="V462" s="297"/>
      <c r="W462" s="297"/>
      <c r="X462" s="297"/>
      <c r="Y462" s="428"/>
      <c r="Z462" s="417"/>
      <c r="AA462" s="417"/>
      <c r="AB462" s="417"/>
      <c r="AC462" s="417"/>
      <c r="AD462" s="417"/>
      <c r="AE462" s="417"/>
      <c r="AF462" s="417"/>
      <c r="AG462" s="417"/>
      <c r="AH462" s="417"/>
      <c r="AI462" s="417"/>
      <c r="AJ462" s="417"/>
      <c r="AK462" s="417"/>
      <c r="AL462" s="417"/>
      <c r="AM462" s="298">
        <f>SUM(Y462:AL462)</f>
        <v>0</v>
      </c>
    </row>
    <row r="463" spans="1:39" ht="15" outlineLevel="1">
      <c r="B463" s="296" t="s">
        <v>238</v>
      </c>
      <c r="C463" s="293" t="s">
        <v>142</v>
      </c>
      <c r="D463" s="297"/>
      <c r="E463" s="297"/>
      <c r="F463" s="297"/>
      <c r="G463" s="297"/>
      <c r="H463" s="297"/>
      <c r="I463" s="297"/>
      <c r="J463" s="297"/>
      <c r="K463" s="297"/>
      <c r="L463" s="297"/>
      <c r="M463" s="297"/>
      <c r="N463" s="297">
        <f>N462</f>
        <v>12</v>
      </c>
      <c r="O463" s="297"/>
      <c r="P463" s="297"/>
      <c r="Q463" s="297"/>
      <c r="R463" s="297"/>
      <c r="S463" s="297"/>
      <c r="T463" s="297"/>
      <c r="U463" s="297"/>
      <c r="V463" s="297"/>
      <c r="W463" s="297"/>
      <c r="X463" s="297"/>
      <c r="Y463" s="413">
        <f>Y462</f>
        <v>0</v>
      </c>
      <c r="Z463" s="413">
        <f>Z462</f>
        <v>0</v>
      </c>
      <c r="AA463" s="413">
        <f t="shared" ref="AA463:AL463" si="136">AA462</f>
        <v>0</v>
      </c>
      <c r="AB463" s="413">
        <f t="shared" si="136"/>
        <v>0</v>
      </c>
      <c r="AC463" s="413">
        <f t="shared" si="136"/>
        <v>0</v>
      </c>
      <c r="AD463" s="413">
        <f t="shared" si="136"/>
        <v>0</v>
      </c>
      <c r="AE463" s="413">
        <f t="shared" si="136"/>
        <v>0</v>
      </c>
      <c r="AF463" s="413">
        <f t="shared" si="136"/>
        <v>0</v>
      </c>
      <c r="AG463" s="413">
        <f t="shared" si="136"/>
        <v>0</v>
      </c>
      <c r="AH463" s="413">
        <f t="shared" si="136"/>
        <v>0</v>
      </c>
      <c r="AI463" s="413">
        <f t="shared" si="136"/>
        <v>0</v>
      </c>
      <c r="AJ463" s="413">
        <f t="shared" si="136"/>
        <v>0</v>
      </c>
      <c r="AK463" s="413">
        <f t="shared" si="136"/>
        <v>0</v>
      </c>
      <c r="AL463" s="413">
        <f t="shared" si="136"/>
        <v>0</v>
      </c>
      <c r="AM463" s="299"/>
    </row>
    <row r="464" spans="1:39" ht="15" outlineLevel="1">
      <c r="A464" s="512"/>
      <c r="B464" s="317"/>
      <c r="C464" s="307"/>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414"/>
      <c r="Z464" s="423"/>
      <c r="AA464" s="423"/>
      <c r="AB464" s="423"/>
      <c r="AC464" s="423"/>
      <c r="AD464" s="423"/>
      <c r="AE464" s="423"/>
      <c r="AF464" s="423"/>
      <c r="AG464" s="423"/>
      <c r="AH464" s="423"/>
      <c r="AI464" s="423"/>
      <c r="AJ464" s="423"/>
      <c r="AK464" s="423"/>
      <c r="AL464" s="423"/>
      <c r="AM464" s="308"/>
    </row>
    <row r="465" spans="1:39" ht="15" outlineLevel="1">
      <c r="A465" s="509">
        <v>19</v>
      </c>
      <c r="B465" s="317" t="s">
        <v>12</v>
      </c>
      <c r="C465" s="293" t="s">
        <v>25</v>
      </c>
      <c r="D465" s="297"/>
      <c r="E465" s="297"/>
      <c r="F465" s="297"/>
      <c r="G465" s="297"/>
      <c r="H465" s="297"/>
      <c r="I465" s="297"/>
      <c r="J465" s="297"/>
      <c r="K465" s="297"/>
      <c r="L465" s="297"/>
      <c r="M465" s="297"/>
      <c r="N465" s="297">
        <v>12</v>
      </c>
      <c r="O465" s="297"/>
      <c r="P465" s="297"/>
      <c r="Q465" s="297"/>
      <c r="R465" s="297"/>
      <c r="S465" s="297"/>
      <c r="T465" s="297"/>
      <c r="U465" s="297"/>
      <c r="V465" s="297"/>
      <c r="W465" s="297"/>
      <c r="X465" s="297"/>
      <c r="Y465" s="412"/>
      <c r="Z465" s="417"/>
      <c r="AA465" s="417"/>
      <c r="AB465" s="417"/>
      <c r="AC465" s="417"/>
      <c r="AD465" s="417"/>
      <c r="AE465" s="417"/>
      <c r="AF465" s="417"/>
      <c r="AG465" s="417"/>
      <c r="AH465" s="417"/>
      <c r="AI465" s="417"/>
      <c r="AJ465" s="417"/>
      <c r="AK465" s="417"/>
      <c r="AL465" s="417"/>
      <c r="AM465" s="298">
        <f>SUM(Y465:AL465)</f>
        <v>0</v>
      </c>
    </row>
    <row r="466" spans="1:39" ht="15" outlineLevel="1">
      <c r="B466" s="296" t="s">
        <v>238</v>
      </c>
      <c r="C466" s="293" t="s">
        <v>142</v>
      </c>
      <c r="D466" s="297"/>
      <c r="E466" s="297"/>
      <c r="F466" s="297"/>
      <c r="G466" s="297"/>
      <c r="H466" s="297"/>
      <c r="I466" s="297"/>
      <c r="J466" s="297"/>
      <c r="K466" s="297"/>
      <c r="L466" s="297"/>
      <c r="M466" s="297"/>
      <c r="N466" s="297">
        <f>N465</f>
        <v>12</v>
      </c>
      <c r="O466" s="297"/>
      <c r="P466" s="297"/>
      <c r="Q466" s="297"/>
      <c r="R466" s="297"/>
      <c r="S466" s="297"/>
      <c r="T466" s="297"/>
      <c r="U466" s="297"/>
      <c r="V466" s="297"/>
      <c r="W466" s="297"/>
      <c r="X466" s="297"/>
      <c r="Y466" s="413">
        <f>Y465</f>
        <v>0</v>
      </c>
      <c r="Z466" s="413">
        <f>Z465</f>
        <v>0</v>
      </c>
      <c r="AA466" s="413">
        <f t="shared" ref="AA466:AL466" si="137">AA465</f>
        <v>0</v>
      </c>
      <c r="AB466" s="413">
        <f t="shared" si="137"/>
        <v>0</v>
      </c>
      <c r="AC466" s="413">
        <f t="shared" si="137"/>
        <v>0</v>
      </c>
      <c r="AD466" s="413">
        <f t="shared" si="137"/>
        <v>0</v>
      </c>
      <c r="AE466" s="413">
        <f t="shared" si="137"/>
        <v>0</v>
      </c>
      <c r="AF466" s="413">
        <f t="shared" si="137"/>
        <v>0</v>
      </c>
      <c r="AG466" s="413">
        <f t="shared" si="137"/>
        <v>0</v>
      </c>
      <c r="AH466" s="413">
        <f t="shared" si="137"/>
        <v>0</v>
      </c>
      <c r="AI466" s="413">
        <f t="shared" si="137"/>
        <v>0</v>
      </c>
      <c r="AJ466" s="413">
        <f t="shared" si="137"/>
        <v>0</v>
      </c>
      <c r="AK466" s="413">
        <f t="shared" si="137"/>
        <v>0</v>
      </c>
      <c r="AL466" s="413">
        <f t="shared" si="137"/>
        <v>0</v>
      </c>
      <c r="AM466" s="299"/>
    </row>
    <row r="467" spans="1:39" ht="15" outlineLevel="1">
      <c r="B467" s="317"/>
      <c r="C467" s="307"/>
      <c r="D467" s="293"/>
      <c r="E467" s="293"/>
      <c r="F467" s="293"/>
      <c r="G467" s="293"/>
      <c r="H467" s="293"/>
      <c r="I467" s="293"/>
      <c r="J467" s="293"/>
      <c r="K467" s="293"/>
      <c r="L467" s="293"/>
      <c r="M467" s="293"/>
      <c r="N467" s="293"/>
      <c r="O467" s="293"/>
      <c r="P467" s="293"/>
      <c r="Q467" s="293"/>
      <c r="R467" s="293"/>
      <c r="S467" s="293"/>
      <c r="T467" s="293"/>
      <c r="U467" s="293"/>
      <c r="V467" s="293"/>
      <c r="W467" s="293"/>
      <c r="X467" s="293"/>
      <c r="Y467" s="424"/>
      <c r="Z467" s="424"/>
      <c r="AA467" s="414"/>
      <c r="AB467" s="414"/>
      <c r="AC467" s="414"/>
      <c r="AD467" s="414"/>
      <c r="AE467" s="414"/>
      <c r="AF467" s="414"/>
      <c r="AG467" s="414"/>
      <c r="AH467" s="414"/>
      <c r="AI467" s="414"/>
      <c r="AJ467" s="414"/>
      <c r="AK467" s="414"/>
      <c r="AL467" s="414"/>
      <c r="AM467" s="308"/>
    </row>
    <row r="468" spans="1:39" ht="15" outlineLevel="1">
      <c r="A468" s="509">
        <v>20</v>
      </c>
      <c r="B468" s="317" t="s">
        <v>13</v>
      </c>
      <c r="C468" s="293" t="s">
        <v>25</v>
      </c>
      <c r="D468" s="297">
        <v>1829891.568</v>
      </c>
      <c r="E468" s="297">
        <v>601256.08381325798</v>
      </c>
      <c r="F468" s="297">
        <v>601256.08381325798</v>
      </c>
      <c r="G468" s="297">
        <v>601256.08381325798</v>
      </c>
      <c r="H468" s="297">
        <v>50092.502122009144</v>
      </c>
      <c r="I468" s="297">
        <v>0</v>
      </c>
      <c r="J468" s="297">
        <v>0</v>
      </c>
      <c r="K468" s="297">
        <v>0</v>
      </c>
      <c r="L468" s="297">
        <v>0</v>
      </c>
      <c r="M468" s="297">
        <v>0</v>
      </c>
      <c r="N468" s="297">
        <v>12</v>
      </c>
      <c r="O468" s="297">
        <v>430.505</v>
      </c>
      <c r="P468" s="297">
        <v>114.10111304743143</v>
      </c>
      <c r="Q468" s="297">
        <v>114.10111304743143</v>
      </c>
      <c r="R468" s="297">
        <v>114.10111304743143</v>
      </c>
      <c r="S468" s="297">
        <v>16.244240794059706</v>
      </c>
      <c r="T468" s="297">
        <v>0</v>
      </c>
      <c r="U468" s="297">
        <v>0</v>
      </c>
      <c r="V468" s="297">
        <v>0</v>
      </c>
      <c r="W468" s="297">
        <v>0</v>
      </c>
      <c r="X468" s="297">
        <v>0</v>
      </c>
      <c r="Y468" s="412"/>
      <c r="Z468" s="417"/>
      <c r="AA468" s="417"/>
      <c r="AB468" s="417">
        <v>0.12746206291451329</v>
      </c>
      <c r="AC468" s="417"/>
      <c r="AD468" s="417"/>
      <c r="AE468" s="417"/>
      <c r="AF468" s="417">
        <v>0.87104130417660841</v>
      </c>
      <c r="AG468" s="417"/>
      <c r="AH468" s="417"/>
      <c r="AI468" s="417"/>
      <c r="AJ468" s="417"/>
      <c r="AK468" s="417"/>
      <c r="AL468" s="417"/>
      <c r="AM468" s="298">
        <f>SUM(Y468:AL468)</f>
        <v>0.99850336709112164</v>
      </c>
    </row>
    <row r="469" spans="1:39" ht="15" outlineLevel="1">
      <c r="B469" s="296" t="s">
        <v>238</v>
      </c>
      <c r="C469" s="293" t="s">
        <v>142</v>
      </c>
      <c r="D469" s="297"/>
      <c r="E469" s="297"/>
      <c r="F469" s="297"/>
      <c r="G469" s="297"/>
      <c r="H469" s="297"/>
      <c r="I469" s="297"/>
      <c r="J469" s="297"/>
      <c r="K469" s="297"/>
      <c r="L469" s="297"/>
      <c r="M469" s="297"/>
      <c r="N469" s="297">
        <f>N468</f>
        <v>12</v>
      </c>
      <c r="O469" s="297"/>
      <c r="P469" s="297"/>
      <c r="Q469" s="297"/>
      <c r="R469" s="297"/>
      <c r="S469" s="297"/>
      <c r="T469" s="297"/>
      <c r="U469" s="297"/>
      <c r="V469" s="297"/>
      <c r="W469" s="297"/>
      <c r="X469" s="297"/>
      <c r="Y469" s="413">
        <f>Y468</f>
        <v>0</v>
      </c>
      <c r="Z469" s="413">
        <f>Z468</f>
        <v>0</v>
      </c>
      <c r="AA469" s="413">
        <f t="shared" ref="AA469:AL469" si="138">AA468</f>
        <v>0</v>
      </c>
      <c r="AB469" s="413">
        <f t="shared" si="138"/>
        <v>0.12746206291451329</v>
      </c>
      <c r="AC469" s="413">
        <f t="shared" si="138"/>
        <v>0</v>
      </c>
      <c r="AD469" s="413">
        <f t="shared" si="138"/>
        <v>0</v>
      </c>
      <c r="AE469" s="413">
        <f t="shared" si="138"/>
        <v>0</v>
      </c>
      <c r="AF469" s="413">
        <f t="shared" si="138"/>
        <v>0.87104130417660841</v>
      </c>
      <c r="AG469" s="413">
        <f t="shared" si="138"/>
        <v>0</v>
      </c>
      <c r="AH469" s="413">
        <f t="shared" si="138"/>
        <v>0</v>
      </c>
      <c r="AI469" s="413">
        <f t="shared" si="138"/>
        <v>0</v>
      </c>
      <c r="AJ469" s="413">
        <f t="shared" si="138"/>
        <v>0</v>
      </c>
      <c r="AK469" s="413">
        <f t="shared" si="138"/>
        <v>0</v>
      </c>
      <c r="AL469" s="413">
        <f t="shared" si="138"/>
        <v>0</v>
      </c>
      <c r="AM469" s="308"/>
    </row>
    <row r="470" spans="1:39" ht="15" outlineLevel="1">
      <c r="B470" s="317"/>
      <c r="C470" s="307"/>
      <c r="D470" s="293"/>
      <c r="E470" s="293"/>
      <c r="F470" s="293"/>
      <c r="G470" s="293"/>
      <c r="H470" s="293"/>
      <c r="I470" s="293"/>
      <c r="J470" s="293"/>
      <c r="K470" s="293"/>
      <c r="L470" s="293"/>
      <c r="M470" s="293"/>
      <c r="N470" s="320"/>
      <c r="O470" s="293"/>
      <c r="P470" s="293"/>
      <c r="Q470" s="293"/>
      <c r="R470" s="293"/>
      <c r="S470" s="293"/>
      <c r="T470" s="293"/>
      <c r="U470" s="293"/>
      <c r="V470" s="293"/>
      <c r="W470" s="293"/>
      <c r="X470" s="293"/>
      <c r="Y470" s="414"/>
      <c r="Z470" s="414"/>
      <c r="AA470" s="414"/>
      <c r="AB470" s="414"/>
      <c r="AC470" s="414"/>
      <c r="AD470" s="414"/>
      <c r="AE470" s="414"/>
      <c r="AF470" s="414"/>
      <c r="AG470" s="414"/>
      <c r="AH470" s="414"/>
      <c r="AI470" s="414"/>
      <c r="AJ470" s="414"/>
      <c r="AK470" s="414"/>
      <c r="AL470" s="414"/>
      <c r="AM470" s="308"/>
    </row>
    <row r="471" spans="1:39" ht="15" outlineLevel="1">
      <c r="A471" s="509">
        <v>21</v>
      </c>
      <c r="B471" s="317" t="s">
        <v>22</v>
      </c>
      <c r="C471" s="293" t="s">
        <v>25</v>
      </c>
      <c r="D471" s="297"/>
      <c r="E471" s="297"/>
      <c r="F471" s="297"/>
      <c r="G471" s="297"/>
      <c r="H471" s="297"/>
      <c r="I471" s="297"/>
      <c r="J471" s="297"/>
      <c r="K471" s="297"/>
      <c r="L471" s="297"/>
      <c r="M471" s="297"/>
      <c r="N471" s="297">
        <v>12</v>
      </c>
      <c r="O471" s="297"/>
      <c r="P471" s="297"/>
      <c r="Q471" s="297"/>
      <c r="R471" s="297"/>
      <c r="S471" s="297"/>
      <c r="T471" s="297"/>
      <c r="U471" s="297"/>
      <c r="V471" s="297"/>
      <c r="W471" s="297"/>
      <c r="X471" s="297"/>
      <c r="Y471" s="412"/>
      <c r="Z471" s="417"/>
      <c r="AA471" s="417"/>
      <c r="AB471" s="417"/>
      <c r="AC471" s="417"/>
      <c r="AD471" s="417"/>
      <c r="AE471" s="417"/>
      <c r="AF471" s="417"/>
      <c r="AG471" s="417"/>
      <c r="AH471" s="417"/>
      <c r="AI471" s="417"/>
      <c r="AJ471" s="417"/>
      <c r="AK471" s="417"/>
      <c r="AL471" s="417"/>
      <c r="AM471" s="298">
        <f>SUM(Y471:AL471)</f>
        <v>0</v>
      </c>
    </row>
    <row r="472" spans="1:39" ht="15" outlineLevel="1">
      <c r="B472" s="296" t="s">
        <v>238</v>
      </c>
      <c r="C472" s="293" t="s">
        <v>142</v>
      </c>
      <c r="D472" s="297"/>
      <c r="E472" s="297"/>
      <c r="F472" s="297"/>
      <c r="G472" s="297"/>
      <c r="H472" s="297"/>
      <c r="I472" s="297"/>
      <c r="J472" s="297"/>
      <c r="K472" s="297"/>
      <c r="L472" s="297"/>
      <c r="M472" s="297"/>
      <c r="N472" s="297">
        <f>N471</f>
        <v>12</v>
      </c>
      <c r="O472" s="297"/>
      <c r="P472" s="297"/>
      <c r="Q472" s="297"/>
      <c r="R472" s="297"/>
      <c r="S472" s="297"/>
      <c r="T472" s="297"/>
      <c r="U472" s="297"/>
      <c r="V472" s="297"/>
      <c r="W472" s="297"/>
      <c r="X472" s="297"/>
      <c r="Y472" s="413">
        <f>Y471</f>
        <v>0</v>
      </c>
      <c r="Z472" s="413">
        <f>Z471</f>
        <v>0</v>
      </c>
      <c r="AA472" s="413">
        <f t="shared" ref="AA472:AL472" si="139">AA471</f>
        <v>0</v>
      </c>
      <c r="AB472" s="413">
        <f t="shared" si="139"/>
        <v>0</v>
      </c>
      <c r="AC472" s="413">
        <f t="shared" si="139"/>
        <v>0</v>
      </c>
      <c r="AD472" s="413">
        <f t="shared" si="139"/>
        <v>0</v>
      </c>
      <c r="AE472" s="413">
        <f t="shared" si="139"/>
        <v>0</v>
      </c>
      <c r="AF472" s="413">
        <f t="shared" si="139"/>
        <v>0</v>
      </c>
      <c r="AG472" s="413">
        <f t="shared" si="139"/>
        <v>0</v>
      </c>
      <c r="AH472" s="413">
        <f t="shared" si="139"/>
        <v>0</v>
      </c>
      <c r="AI472" s="413">
        <f t="shared" si="139"/>
        <v>0</v>
      </c>
      <c r="AJ472" s="413">
        <f t="shared" si="139"/>
        <v>0</v>
      </c>
      <c r="AK472" s="413">
        <f t="shared" si="139"/>
        <v>0</v>
      </c>
      <c r="AL472" s="413">
        <f t="shared" si="139"/>
        <v>0</v>
      </c>
      <c r="AM472" s="299"/>
    </row>
    <row r="473" spans="1:39" ht="15" outlineLevel="1">
      <c r="B473" s="317"/>
      <c r="C473" s="307"/>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14"/>
      <c r="AA473" s="414"/>
      <c r="AB473" s="414"/>
      <c r="AC473" s="414"/>
      <c r="AD473" s="414"/>
      <c r="AE473" s="414"/>
      <c r="AF473" s="414"/>
      <c r="AG473" s="414"/>
      <c r="AH473" s="414"/>
      <c r="AI473" s="414"/>
      <c r="AJ473" s="414"/>
      <c r="AK473" s="414"/>
      <c r="AL473" s="414"/>
      <c r="AM473" s="308"/>
    </row>
    <row r="474" spans="1:39" ht="15" outlineLevel="1">
      <c r="A474" s="509">
        <v>22</v>
      </c>
      <c r="B474" s="317" t="s">
        <v>9</v>
      </c>
      <c r="C474" s="293" t="s">
        <v>25</v>
      </c>
      <c r="D474" s="297">
        <v>0</v>
      </c>
      <c r="E474" s="297">
        <v>0</v>
      </c>
      <c r="F474" s="297">
        <v>0</v>
      </c>
      <c r="G474" s="297">
        <v>0</v>
      </c>
      <c r="H474" s="297">
        <v>0</v>
      </c>
      <c r="I474" s="297">
        <v>0</v>
      </c>
      <c r="J474" s="297">
        <v>0</v>
      </c>
      <c r="K474" s="297">
        <v>0</v>
      </c>
      <c r="L474" s="297">
        <v>0</v>
      </c>
      <c r="M474" s="297">
        <v>0</v>
      </c>
      <c r="N474" s="293"/>
      <c r="O474" s="297">
        <v>884.7885</v>
      </c>
      <c r="P474" s="297">
        <v>0</v>
      </c>
      <c r="Q474" s="297">
        <v>0</v>
      </c>
      <c r="R474" s="297">
        <v>0</v>
      </c>
      <c r="S474" s="297">
        <v>0</v>
      </c>
      <c r="T474" s="297">
        <v>0</v>
      </c>
      <c r="U474" s="297">
        <v>0</v>
      </c>
      <c r="V474" s="297">
        <v>0</v>
      </c>
      <c r="W474" s="297">
        <v>0</v>
      </c>
      <c r="X474" s="297">
        <v>0</v>
      </c>
      <c r="Y474" s="412"/>
      <c r="Z474" s="417"/>
      <c r="AA474" s="417"/>
      <c r="AB474" s="417"/>
      <c r="AC474" s="417"/>
      <c r="AD474" s="417"/>
      <c r="AE474" s="417"/>
      <c r="AF474" s="417"/>
      <c r="AG474" s="417"/>
      <c r="AH474" s="417"/>
      <c r="AI474" s="417"/>
      <c r="AJ474" s="417"/>
      <c r="AK474" s="417"/>
      <c r="AL474" s="417"/>
      <c r="AM474" s="298">
        <f>SUM(Y474:AL474)</f>
        <v>0</v>
      </c>
    </row>
    <row r="475" spans="1:39" ht="15" outlineLevel="1">
      <c r="B475" s="296" t="s">
        <v>238</v>
      </c>
      <c r="C475" s="293" t="s">
        <v>142</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Z474</f>
        <v>0</v>
      </c>
      <c r="AA475" s="413">
        <f t="shared" ref="AA475:AL475" si="140">AA474</f>
        <v>0</v>
      </c>
      <c r="AB475" s="413">
        <f t="shared" si="140"/>
        <v>0</v>
      </c>
      <c r="AC475" s="413">
        <f t="shared" si="140"/>
        <v>0</v>
      </c>
      <c r="AD475" s="413">
        <f t="shared" si="140"/>
        <v>0</v>
      </c>
      <c r="AE475" s="413">
        <f t="shared" si="140"/>
        <v>0</v>
      </c>
      <c r="AF475" s="413">
        <f t="shared" si="140"/>
        <v>0</v>
      </c>
      <c r="AG475" s="413">
        <f t="shared" si="140"/>
        <v>0</v>
      </c>
      <c r="AH475" s="413">
        <f t="shared" si="140"/>
        <v>0</v>
      </c>
      <c r="AI475" s="413">
        <f t="shared" si="140"/>
        <v>0</v>
      </c>
      <c r="AJ475" s="413">
        <f t="shared" si="140"/>
        <v>0</v>
      </c>
      <c r="AK475" s="413">
        <f t="shared" si="140"/>
        <v>0</v>
      </c>
      <c r="AL475" s="413">
        <f t="shared" si="140"/>
        <v>0</v>
      </c>
      <c r="AM475" s="308"/>
    </row>
    <row r="476" spans="1:39" ht="15" outlineLevel="1">
      <c r="B476" s="317"/>
      <c r="C476" s="307"/>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14"/>
      <c r="Z476" s="414"/>
      <c r="AA476" s="414"/>
      <c r="AB476" s="414"/>
      <c r="AC476" s="414"/>
      <c r="AD476" s="414"/>
      <c r="AE476" s="414"/>
      <c r="AF476" s="414"/>
      <c r="AG476" s="414"/>
      <c r="AH476" s="414"/>
      <c r="AI476" s="414"/>
      <c r="AJ476" s="414"/>
      <c r="AK476" s="414"/>
      <c r="AL476" s="414"/>
      <c r="AM476" s="308"/>
    </row>
    <row r="477" spans="1:39" ht="15.75" outlineLevel="1">
      <c r="A477" s="510"/>
      <c r="B477" s="290" t="s">
        <v>14</v>
      </c>
      <c r="C477" s="291"/>
      <c r="D477" s="292"/>
      <c r="E477" s="292"/>
      <c r="F477" s="292"/>
      <c r="G477" s="292"/>
      <c r="H477" s="292"/>
      <c r="I477" s="292"/>
      <c r="J477" s="292"/>
      <c r="K477" s="292"/>
      <c r="L477" s="292"/>
      <c r="M477" s="292"/>
      <c r="N477" s="292"/>
      <c r="O477" s="292"/>
      <c r="P477" s="291"/>
      <c r="Q477" s="291"/>
      <c r="R477" s="291"/>
      <c r="S477" s="291"/>
      <c r="T477" s="291"/>
      <c r="U477" s="291"/>
      <c r="V477" s="291"/>
      <c r="W477" s="291"/>
      <c r="X477" s="291"/>
      <c r="Y477" s="416"/>
      <c r="Z477" s="416"/>
      <c r="AA477" s="416"/>
      <c r="AB477" s="416"/>
      <c r="AC477" s="416"/>
      <c r="AD477" s="416"/>
      <c r="AE477" s="416"/>
      <c r="AF477" s="416"/>
      <c r="AG477" s="416"/>
      <c r="AH477" s="416"/>
      <c r="AI477" s="416"/>
      <c r="AJ477" s="416"/>
      <c r="AK477" s="416"/>
      <c r="AL477" s="416"/>
      <c r="AM477" s="294"/>
    </row>
    <row r="478" spans="1:39" ht="15" outlineLevel="1">
      <c r="A478" s="509">
        <v>23</v>
      </c>
      <c r="B478" s="317" t="s">
        <v>14</v>
      </c>
      <c r="C478" s="293" t="s">
        <v>25</v>
      </c>
      <c r="D478" s="297">
        <v>405156.69929999998</v>
      </c>
      <c r="E478" s="297">
        <v>403604.0613</v>
      </c>
      <c r="F478" s="297">
        <v>369261.46600000001</v>
      </c>
      <c r="G478" s="297">
        <v>352501.15700000001</v>
      </c>
      <c r="H478" s="297">
        <v>336232.74739999999</v>
      </c>
      <c r="I478" s="297">
        <v>336232.74739999999</v>
      </c>
      <c r="J478" s="297">
        <v>326298.79739999998</v>
      </c>
      <c r="K478" s="297">
        <v>326142.39049999998</v>
      </c>
      <c r="L478" s="297">
        <v>189727.09169999999</v>
      </c>
      <c r="M478" s="297">
        <v>188957.09169999999</v>
      </c>
      <c r="N478" s="293"/>
      <c r="O478" s="297">
        <v>39.736412960000003</v>
      </c>
      <c r="P478" s="297">
        <v>39.656006550000001</v>
      </c>
      <c r="Q478" s="297">
        <v>37.86565238</v>
      </c>
      <c r="R478" s="297">
        <v>36.991382600000001</v>
      </c>
      <c r="S478" s="297">
        <v>36.142645190000003</v>
      </c>
      <c r="T478" s="297">
        <v>36.142645190000003</v>
      </c>
      <c r="U478" s="297">
        <v>35.624811630000004</v>
      </c>
      <c r="V478" s="297">
        <v>35.624811630000004</v>
      </c>
      <c r="W478" s="297">
        <v>28.51282522</v>
      </c>
      <c r="X478" s="297">
        <v>27.688325200000001</v>
      </c>
      <c r="Y478" s="471">
        <v>1</v>
      </c>
      <c r="Z478" s="412"/>
      <c r="AA478" s="412"/>
      <c r="AB478" s="412"/>
      <c r="AC478" s="412"/>
      <c r="AD478" s="412"/>
      <c r="AE478" s="412"/>
      <c r="AF478" s="412"/>
      <c r="AG478" s="412"/>
      <c r="AH478" s="412"/>
      <c r="AI478" s="412"/>
      <c r="AJ478" s="412"/>
      <c r="AK478" s="412"/>
      <c r="AL478" s="412"/>
      <c r="AM478" s="298">
        <f>SUM(Y478:AL478)</f>
        <v>1</v>
      </c>
    </row>
    <row r="479" spans="1:39" ht="15" outlineLevel="1">
      <c r="B479" s="296" t="s">
        <v>238</v>
      </c>
      <c r="C479" s="293" t="s">
        <v>142</v>
      </c>
      <c r="D479" s="297"/>
      <c r="E479" s="297"/>
      <c r="F479" s="297"/>
      <c r="G479" s="297"/>
      <c r="H479" s="297"/>
      <c r="I479" s="297"/>
      <c r="J479" s="297"/>
      <c r="K479" s="297"/>
      <c r="L479" s="297"/>
      <c r="M479" s="297"/>
      <c r="N479" s="469"/>
      <c r="O479" s="297"/>
      <c r="P479" s="297"/>
      <c r="Q479" s="297"/>
      <c r="R479" s="297"/>
      <c r="S479" s="297"/>
      <c r="T479" s="297"/>
      <c r="U479" s="297"/>
      <c r="V479" s="297"/>
      <c r="W479" s="297"/>
      <c r="X479" s="297"/>
      <c r="Y479" s="413">
        <f>Y478</f>
        <v>1</v>
      </c>
      <c r="Z479" s="413">
        <f>Z478</f>
        <v>0</v>
      </c>
      <c r="AA479" s="413">
        <f t="shared" ref="AA479:AL479" si="141">AA478</f>
        <v>0</v>
      </c>
      <c r="AB479" s="413">
        <f t="shared" si="141"/>
        <v>0</v>
      </c>
      <c r="AC479" s="413">
        <f t="shared" si="141"/>
        <v>0</v>
      </c>
      <c r="AD479" s="413">
        <f t="shared" si="141"/>
        <v>0</v>
      </c>
      <c r="AE479" s="413">
        <f t="shared" si="141"/>
        <v>0</v>
      </c>
      <c r="AF479" s="413">
        <f t="shared" si="141"/>
        <v>0</v>
      </c>
      <c r="AG479" s="413">
        <f t="shared" si="141"/>
        <v>0</v>
      </c>
      <c r="AH479" s="413">
        <f t="shared" si="141"/>
        <v>0</v>
      </c>
      <c r="AI479" s="413">
        <f t="shared" si="141"/>
        <v>0</v>
      </c>
      <c r="AJ479" s="413">
        <f t="shared" si="141"/>
        <v>0</v>
      </c>
      <c r="AK479" s="413">
        <f t="shared" si="141"/>
        <v>0</v>
      </c>
      <c r="AL479" s="413">
        <f t="shared" si="141"/>
        <v>0</v>
      </c>
      <c r="AM479" s="299"/>
    </row>
    <row r="480" spans="1:39" ht="15" outlineLevel="1">
      <c r="B480" s="317"/>
      <c r="C480" s="307"/>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414"/>
      <c r="Z480" s="414"/>
      <c r="AA480" s="414"/>
      <c r="AB480" s="414"/>
      <c r="AC480" s="414"/>
      <c r="AD480" s="414"/>
      <c r="AE480" s="414"/>
      <c r="AF480" s="414"/>
      <c r="AG480" s="414"/>
      <c r="AH480" s="414"/>
      <c r="AI480" s="414"/>
      <c r="AJ480" s="414"/>
      <c r="AK480" s="414"/>
      <c r="AL480" s="414"/>
      <c r="AM480" s="308"/>
    </row>
    <row r="481" spans="1:39" s="295" customFormat="1" ht="15.75" outlineLevel="1">
      <c r="A481" s="510"/>
      <c r="B481" s="290" t="s">
        <v>462</v>
      </c>
      <c r="C481" s="291"/>
      <c r="D481" s="292"/>
      <c r="E481" s="292"/>
      <c r="F481" s="292"/>
      <c r="G481" s="292"/>
      <c r="H481" s="292"/>
      <c r="I481" s="292"/>
      <c r="J481" s="292"/>
      <c r="K481" s="292"/>
      <c r="L481" s="292"/>
      <c r="M481" s="292"/>
      <c r="N481" s="292"/>
      <c r="O481" s="292"/>
      <c r="P481" s="291"/>
      <c r="Q481" s="291"/>
      <c r="R481" s="291"/>
      <c r="S481" s="291"/>
      <c r="T481" s="291"/>
      <c r="U481" s="291"/>
      <c r="V481" s="291"/>
      <c r="W481" s="291"/>
      <c r="X481" s="291"/>
      <c r="Y481" s="416"/>
      <c r="Z481" s="416"/>
      <c r="AA481" s="416"/>
      <c r="AB481" s="416"/>
      <c r="AC481" s="416"/>
      <c r="AD481" s="416"/>
      <c r="AE481" s="416"/>
      <c r="AF481" s="416"/>
      <c r="AG481" s="416"/>
      <c r="AH481" s="416"/>
      <c r="AI481" s="416"/>
      <c r="AJ481" s="416"/>
      <c r="AK481" s="416"/>
      <c r="AL481" s="416"/>
      <c r="AM481" s="294"/>
    </row>
    <row r="482" spans="1:39" s="285" customFormat="1" ht="15" outlineLevel="1">
      <c r="A482" s="509">
        <v>24</v>
      </c>
      <c r="B482" s="317" t="s">
        <v>14</v>
      </c>
      <c r="C482" s="293" t="s">
        <v>25</v>
      </c>
      <c r="D482" s="297"/>
      <c r="E482" s="297"/>
      <c r="F482" s="297"/>
      <c r="G482" s="297"/>
      <c r="H482" s="297"/>
      <c r="I482" s="297"/>
      <c r="J482" s="297"/>
      <c r="K482" s="297"/>
      <c r="L482" s="297"/>
      <c r="M482" s="297"/>
      <c r="N482" s="293"/>
      <c r="O482" s="297"/>
      <c r="P482" s="297"/>
      <c r="Q482" s="297"/>
      <c r="R482" s="297"/>
      <c r="S482" s="297"/>
      <c r="T482" s="297"/>
      <c r="U482" s="297"/>
      <c r="V482" s="297"/>
      <c r="W482" s="297"/>
      <c r="X482" s="297"/>
      <c r="Y482" s="412"/>
      <c r="Z482" s="412"/>
      <c r="AA482" s="412"/>
      <c r="AB482" s="412"/>
      <c r="AC482" s="412"/>
      <c r="AD482" s="412"/>
      <c r="AE482" s="412"/>
      <c r="AF482" s="412"/>
      <c r="AG482" s="412"/>
      <c r="AH482" s="412"/>
      <c r="AI482" s="412"/>
      <c r="AJ482" s="412"/>
      <c r="AK482" s="412"/>
      <c r="AL482" s="412"/>
      <c r="AM482" s="298">
        <f>SUM(Y482:AL482)</f>
        <v>0</v>
      </c>
    </row>
    <row r="483" spans="1:39" s="285" customFormat="1" ht="15" outlineLevel="1">
      <c r="A483" s="509"/>
      <c r="B483" s="317" t="s">
        <v>238</v>
      </c>
      <c r="C483" s="293" t="s">
        <v>142</v>
      </c>
      <c r="D483" s="297"/>
      <c r="E483" s="297"/>
      <c r="F483" s="297"/>
      <c r="G483" s="297"/>
      <c r="H483" s="297"/>
      <c r="I483" s="297"/>
      <c r="J483" s="297"/>
      <c r="K483" s="297"/>
      <c r="L483" s="297"/>
      <c r="M483" s="297"/>
      <c r="N483" s="469"/>
      <c r="O483" s="297"/>
      <c r="P483" s="297"/>
      <c r="Q483" s="297"/>
      <c r="R483" s="297"/>
      <c r="S483" s="297"/>
      <c r="T483" s="297"/>
      <c r="U483" s="297"/>
      <c r="V483" s="297"/>
      <c r="W483" s="297"/>
      <c r="X483" s="297"/>
      <c r="Y483" s="413">
        <f>Y482</f>
        <v>0</v>
      </c>
      <c r="Z483" s="413">
        <f>Z482</f>
        <v>0</v>
      </c>
      <c r="AA483" s="413">
        <f t="shared" ref="AA483:AL483" si="142">AA482</f>
        <v>0</v>
      </c>
      <c r="AB483" s="413">
        <f t="shared" si="142"/>
        <v>0</v>
      </c>
      <c r="AC483" s="413">
        <f t="shared" si="142"/>
        <v>0</v>
      </c>
      <c r="AD483" s="413">
        <f t="shared" si="142"/>
        <v>0</v>
      </c>
      <c r="AE483" s="413">
        <f t="shared" si="142"/>
        <v>0</v>
      </c>
      <c r="AF483" s="413">
        <f t="shared" si="142"/>
        <v>0</v>
      </c>
      <c r="AG483" s="413">
        <f t="shared" si="142"/>
        <v>0</v>
      </c>
      <c r="AH483" s="413">
        <f t="shared" si="142"/>
        <v>0</v>
      </c>
      <c r="AI483" s="413">
        <f t="shared" si="142"/>
        <v>0</v>
      </c>
      <c r="AJ483" s="413">
        <f t="shared" si="142"/>
        <v>0</v>
      </c>
      <c r="AK483" s="413">
        <f t="shared" si="142"/>
        <v>0</v>
      </c>
      <c r="AL483" s="413">
        <f t="shared" si="142"/>
        <v>0</v>
      </c>
      <c r="AM483" s="299"/>
    </row>
    <row r="484" spans="1:39" s="285" customFormat="1" ht="15" outlineLevel="1">
      <c r="A484" s="509"/>
      <c r="B484" s="317"/>
      <c r="C484" s="307"/>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414"/>
      <c r="Z484" s="414"/>
      <c r="AA484" s="414"/>
      <c r="AB484" s="414"/>
      <c r="AC484" s="414"/>
      <c r="AD484" s="414"/>
      <c r="AE484" s="414"/>
      <c r="AF484" s="414"/>
      <c r="AG484" s="414"/>
      <c r="AH484" s="414"/>
      <c r="AI484" s="414"/>
      <c r="AJ484" s="414"/>
      <c r="AK484" s="414"/>
      <c r="AL484" s="414"/>
      <c r="AM484" s="308"/>
    </row>
    <row r="485" spans="1:39" s="285" customFormat="1" ht="15" outlineLevel="1">
      <c r="A485" s="509">
        <v>25</v>
      </c>
      <c r="B485" s="316" t="s">
        <v>21</v>
      </c>
      <c r="C485" s="293" t="s">
        <v>25</v>
      </c>
      <c r="D485" s="297"/>
      <c r="E485" s="297"/>
      <c r="F485" s="297"/>
      <c r="G485" s="297"/>
      <c r="H485" s="297"/>
      <c r="I485" s="297"/>
      <c r="J485" s="297"/>
      <c r="K485" s="297"/>
      <c r="L485" s="297"/>
      <c r="M485" s="297"/>
      <c r="N485" s="297">
        <v>0</v>
      </c>
      <c r="O485" s="297"/>
      <c r="P485" s="297"/>
      <c r="Q485" s="297"/>
      <c r="R485" s="297"/>
      <c r="S485" s="297"/>
      <c r="T485" s="297"/>
      <c r="U485" s="297"/>
      <c r="V485" s="297"/>
      <c r="W485" s="297"/>
      <c r="X485" s="297"/>
      <c r="Y485" s="417"/>
      <c r="Z485" s="417"/>
      <c r="AA485" s="417"/>
      <c r="AB485" s="417"/>
      <c r="AC485" s="417"/>
      <c r="AD485" s="417"/>
      <c r="AE485" s="417"/>
      <c r="AF485" s="417"/>
      <c r="AG485" s="417"/>
      <c r="AH485" s="417"/>
      <c r="AI485" s="417"/>
      <c r="AJ485" s="417"/>
      <c r="AK485" s="417"/>
      <c r="AL485" s="417"/>
      <c r="AM485" s="298">
        <f>SUM(Y485:AL485)</f>
        <v>0</v>
      </c>
    </row>
    <row r="486" spans="1:39" s="285" customFormat="1" ht="15" outlineLevel="1">
      <c r="A486" s="509"/>
      <c r="B486" s="317" t="s">
        <v>238</v>
      </c>
      <c r="C486" s="293" t="s">
        <v>142</v>
      </c>
      <c r="D486" s="297"/>
      <c r="E486" s="297"/>
      <c r="F486" s="297"/>
      <c r="G486" s="297"/>
      <c r="H486" s="297"/>
      <c r="I486" s="297"/>
      <c r="J486" s="297"/>
      <c r="K486" s="297"/>
      <c r="L486" s="297"/>
      <c r="M486" s="297"/>
      <c r="N486" s="297">
        <f>N485</f>
        <v>0</v>
      </c>
      <c r="O486" s="297"/>
      <c r="P486" s="297"/>
      <c r="Q486" s="297"/>
      <c r="R486" s="297"/>
      <c r="S486" s="297"/>
      <c r="T486" s="297"/>
      <c r="U486" s="297"/>
      <c r="V486" s="297"/>
      <c r="W486" s="297"/>
      <c r="X486" s="297"/>
      <c r="Y486" s="413">
        <f>Y485</f>
        <v>0</v>
      </c>
      <c r="Z486" s="413">
        <f>Z485</f>
        <v>0</v>
      </c>
      <c r="AA486" s="413">
        <f t="shared" ref="AA486:AL486" si="143">AA485</f>
        <v>0</v>
      </c>
      <c r="AB486" s="413">
        <f t="shared" si="143"/>
        <v>0</v>
      </c>
      <c r="AC486" s="413">
        <f t="shared" si="143"/>
        <v>0</v>
      </c>
      <c r="AD486" s="413">
        <f t="shared" si="143"/>
        <v>0</v>
      </c>
      <c r="AE486" s="413">
        <f t="shared" si="143"/>
        <v>0</v>
      </c>
      <c r="AF486" s="413">
        <f t="shared" si="143"/>
        <v>0</v>
      </c>
      <c r="AG486" s="413">
        <f t="shared" si="143"/>
        <v>0</v>
      </c>
      <c r="AH486" s="413">
        <f t="shared" si="143"/>
        <v>0</v>
      </c>
      <c r="AI486" s="413">
        <f t="shared" si="143"/>
        <v>0</v>
      </c>
      <c r="AJ486" s="413">
        <f t="shared" si="143"/>
        <v>0</v>
      </c>
      <c r="AK486" s="413">
        <f t="shared" si="143"/>
        <v>0</v>
      </c>
      <c r="AL486" s="413">
        <f t="shared" si="143"/>
        <v>0</v>
      </c>
      <c r="AM486" s="313"/>
    </row>
    <row r="487" spans="1:39" s="285" customFormat="1" ht="15" outlineLevel="1">
      <c r="A487" s="509"/>
      <c r="B487" s="316"/>
      <c r="C487" s="314"/>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418"/>
      <c r="Z487" s="419"/>
      <c r="AA487" s="418"/>
      <c r="AB487" s="418"/>
      <c r="AC487" s="418"/>
      <c r="AD487" s="418"/>
      <c r="AE487" s="418"/>
      <c r="AF487" s="418"/>
      <c r="AG487" s="418"/>
      <c r="AH487" s="418"/>
      <c r="AI487" s="418"/>
      <c r="AJ487" s="418"/>
      <c r="AK487" s="418"/>
      <c r="AL487" s="418"/>
      <c r="AM487" s="315"/>
    </row>
    <row r="488" spans="1:39" ht="15.75" outlineLevel="1">
      <c r="A488" s="510"/>
      <c r="B488" s="290" t="s">
        <v>15</v>
      </c>
      <c r="C488" s="322"/>
      <c r="D488" s="292"/>
      <c r="E488" s="291"/>
      <c r="F488" s="291"/>
      <c r="G488" s="291"/>
      <c r="H488" s="291"/>
      <c r="I488" s="291"/>
      <c r="J488" s="291"/>
      <c r="K488" s="291"/>
      <c r="L488" s="291"/>
      <c r="M488" s="291"/>
      <c r="N488" s="293"/>
      <c r="O488" s="291"/>
      <c r="P488" s="291"/>
      <c r="Q488" s="291"/>
      <c r="R488" s="291"/>
      <c r="S488" s="291"/>
      <c r="T488" s="291"/>
      <c r="U488" s="291"/>
      <c r="V488" s="291"/>
      <c r="W488" s="291"/>
      <c r="X488" s="291"/>
      <c r="Y488" s="416"/>
      <c r="Z488" s="416"/>
      <c r="AA488" s="416"/>
      <c r="AB488" s="416"/>
      <c r="AC488" s="416"/>
      <c r="AD488" s="416"/>
      <c r="AE488" s="416"/>
      <c r="AF488" s="416"/>
      <c r="AG488" s="416"/>
      <c r="AH488" s="416"/>
      <c r="AI488" s="416"/>
      <c r="AJ488" s="416"/>
      <c r="AK488" s="416"/>
      <c r="AL488" s="416"/>
      <c r="AM488" s="294"/>
    </row>
    <row r="489" spans="1:39" ht="15" outlineLevel="1">
      <c r="A489" s="509">
        <v>26</v>
      </c>
      <c r="B489" s="323" t="s">
        <v>16</v>
      </c>
      <c r="C489" s="293" t="s">
        <v>25</v>
      </c>
      <c r="D489" s="297"/>
      <c r="E489" s="297"/>
      <c r="F489" s="297"/>
      <c r="G489" s="297"/>
      <c r="H489" s="297"/>
      <c r="I489" s="297"/>
      <c r="J489" s="297"/>
      <c r="K489" s="297"/>
      <c r="L489" s="297"/>
      <c r="M489" s="297"/>
      <c r="N489" s="297">
        <v>12</v>
      </c>
      <c r="O489" s="297"/>
      <c r="P489" s="297"/>
      <c r="Q489" s="297"/>
      <c r="R489" s="297"/>
      <c r="S489" s="297"/>
      <c r="T489" s="297"/>
      <c r="U489" s="297"/>
      <c r="V489" s="297"/>
      <c r="W489" s="297"/>
      <c r="X489" s="297"/>
      <c r="Y489" s="428"/>
      <c r="Z489" s="417"/>
      <c r="AA489" s="417"/>
      <c r="AB489" s="417"/>
      <c r="AC489" s="417"/>
      <c r="AD489" s="417"/>
      <c r="AE489" s="417"/>
      <c r="AF489" s="417"/>
      <c r="AG489" s="417"/>
      <c r="AH489" s="417"/>
      <c r="AI489" s="417"/>
      <c r="AJ489" s="417"/>
      <c r="AK489" s="417"/>
      <c r="AL489" s="417"/>
      <c r="AM489" s="298">
        <f>SUM(Y489:AL489)</f>
        <v>0</v>
      </c>
    </row>
    <row r="490" spans="1:39" ht="15" outlineLevel="1">
      <c r="B490" s="296" t="s">
        <v>238</v>
      </c>
      <c r="C490" s="293" t="s">
        <v>142</v>
      </c>
      <c r="D490" s="297"/>
      <c r="E490" s="297"/>
      <c r="F490" s="297"/>
      <c r="G490" s="297"/>
      <c r="H490" s="297"/>
      <c r="I490" s="297"/>
      <c r="J490" s="297"/>
      <c r="K490" s="297"/>
      <c r="L490" s="297"/>
      <c r="M490" s="297"/>
      <c r="N490" s="297">
        <f>N489</f>
        <v>12</v>
      </c>
      <c r="O490" s="297"/>
      <c r="P490" s="297"/>
      <c r="Q490" s="297"/>
      <c r="R490" s="297"/>
      <c r="S490" s="297"/>
      <c r="T490" s="297"/>
      <c r="U490" s="297"/>
      <c r="V490" s="297"/>
      <c r="W490" s="297"/>
      <c r="X490" s="297"/>
      <c r="Y490" s="413">
        <f>Y489</f>
        <v>0</v>
      </c>
      <c r="Z490" s="413">
        <f>Z489</f>
        <v>0</v>
      </c>
      <c r="AA490" s="413">
        <f t="shared" ref="AA490:AL490" si="144">AA489</f>
        <v>0</v>
      </c>
      <c r="AB490" s="413">
        <f t="shared" si="144"/>
        <v>0</v>
      </c>
      <c r="AC490" s="413">
        <f t="shared" si="144"/>
        <v>0</v>
      </c>
      <c r="AD490" s="413">
        <f t="shared" si="144"/>
        <v>0</v>
      </c>
      <c r="AE490" s="413">
        <f t="shared" si="144"/>
        <v>0</v>
      </c>
      <c r="AF490" s="413">
        <f t="shared" si="144"/>
        <v>0</v>
      </c>
      <c r="AG490" s="413">
        <f t="shared" si="144"/>
        <v>0</v>
      </c>
      <c r="AH490" s="413">
        <f t="shared" si="144"/>
        <v>0</v>
      </c>
      <c r="AI490" s="413">
        <f t="shared" si="144"/>
        <v>0</v>
      </c>
      <c r="AJ490" s="413">
        <f t="shared" si="144"/>
        <v>0</v>
      </c>
      <c r="AK490" s="413">
        <f t="shared" si="144"/>
        <v>0</v>
      </c>
      <c r="AL490" s="413">
        <f t="shared" si="144"/>
        <v>0</v>
      </c>
      <c r="AM490" s="308"/>
    </row>
    <row r="491" spans="1:39" ht="15" outlineLevel="1">
      <c r="A491" s="512"/>
      <c r="B491" s="324"/>
      <c r="C491" s="293"/>
      <c r="D491" s="293"/>
      <c r="E491" s="293"/>
      <c r="F491" s="293"/>
      <c r="G491" s="293"/>
      <c r="H491" s="293"/>
      <c r="I491" s="293"/>
      <c r="J491" s="293"/>
      <c r="K491" s="293"/>
      <c r="L491" s="293"/>
      <c r="M491" s="293"/>
      <c r="N491" s="293"/>
      <c r="O491" s="293"/>
      <c r="P491" s="293"/>
      <c r="Q491" s="293"/>
      <c r="R491" s="293"/>
      <c r="S491" s="293"/>
      <c r="T491" s="293"/>
      <c r="U491" s="293"/>
      <c r="V491" s="293"/>
      <c r="W491" s="293"/>
      <c r="X491" s="293"/>
      <c r="Y491" s="425"/>
      <c r="Z491" s="426"/>
      <c r="AA491" s="426"/>
      <c r="AB491" s="426"/>
      <c r="AC491" s="426"/>
      <c r="AD491" s="426"/>
      <c r="AE491" s="426"/>
      <c r="AF491" s="426"/>
      <c r="AG491" s="426"/>
      <c r="AH491" s="426"/>
      <c r="AI491" s="426"/>
      <c r="AJ491" s="426"/>
      <c r="AK491" s="426"/>
      <c r="AL491" s="426"/>
      <c r="AM491" s="299"/>
    </row>
    <row r="492" spans="1:39" ht="15" outlineLevel="1">
      <c r="A492" s="509">
        <v>27</v>
      </c>
      <c r="B492" s="323" t="s">
        <v>17</v>
      </c>
      <c r="C492" s="293" t="s">
        <v>25</v>
      </c>
      <c r="D492" s="297"/>
      <c r="E492" s="297"/>
      <c r="F492" s="297"/>
      <c r="G492" s="297"/>
      <c r="H492" s="297"/>
      <c r="I492" s="297"/>
      <c r="J492" s="297"/>
      <c r="K492" s="297"/>
      <c r="L492" s="297"/>
      <c r="M492" s="297"/>
      <c r="N492" s="297">
        <v>12</v>
      </c>
      <c r="O492" s="297"/>
      <c r="P492" s="297"/>
      <c r="Q492" s="297"/>
      <c r="R492" s="297"/>
      <c r="S492" s="297"/>
      <c r="T492" s="297"/>
      <c r="U492" s="297"/>
      <c r="V492" s="297"/>
      <c r="W492" s="297"/>
      <c r="X492" s="297"/>
      <c r="Y492" s="428"/>
      <c r="Z492" s="417"/>
      <c r="AA492" s="417"/>
      <c r="AB492" s="417"/>
      <c r="AC492" s="417"/>
      <c r="AD492" s="417"/>
      <c r="AE492" s="417"/>
      <c r="AF492" s="417"/>
      <c r="AG492" s="417"/>
      <c r="AH492" s="417"/>
      <c r="AI492" s="417"/>
      <c r="AJ492" s="417"/>
      <c r="AK492" s="417"/>
      <c r="AL492" s="417"/>
      <c r="AM492" s="298">
        <f>SUM(Y492:AL492)</f>
        <v>0</v>
      </c>
    </row>
    <row r="493" spans="1:39" ht="15" outlineLevel="1">
      <c r="B493" s="296" t="s">
        <v>238</v>
      </c>
      <c r="C493" s="293" t="s">
        <v>142</v>
      </c>
      <c r="D493" s="297"/>
      <c r="E493" s="297"/>
      <c r="F493" s="297"/>
      <c r="G493" s="297"/>
      <c r="H493" s="297"/>
      <c r="I493" s="297"/>
      <c r="J493" s="297"/>
      <c r="K493" s="297"/>
      <c r="L493" s="297"/>
      <c r="M493" s="297"/>
      <c r="N493" s="297">
        <f>N492</f>
        <v>12</v>
      </c>
      <c r="O493" s="297"/>
      <c r="P493" s="297"/>
      <c r="Q493" s="297"/>
      <c r="R493" s="297"/>
      <c r="S493" s="297"/>
      <c r="T493" s="297"/>
      <c r="U493" s="297"/>
      <c r="V493" s="297"/>
      <c r="W493" s="297"/>
      <c r="X493" s="297"/>
      <c r="Y493" s="413">
        <f>Y492</f>
        <v>0</v>
      </c>
      <c r="Z493" s="413">
        <f>Z492</f>
        <v>0</v>
      </c>
      <c r="AA493" s="413">
        <f t="shared" ref="AA493:AL493" si="145">AA492</f>
        <v>0</v>
      </c>
      <c r="AB493" s="413">
        <f t="shared" si="145"/>
        <v>0</v>
      </c>
      <c r="AC493" s="413">
        <f t="shared" si="145"/>
        <v>0</v>
      </c>
      <c r="AD493" s="413">
        <f t="shared" si="145"/>
        <v>0</v>
      </c>
      <c r="AE493" s="413">
        <f t="shared" si="145"/>
        <v>0</v>
      </c>
      <c r="AF493" s="413">
        <f t="shared" si="145"/>
        <v>0</v>
      </c>
      <c r="AG493" s="413">
        <f t="shared" si="145"/>
        <v>0</v>
      </c>
      <c r="AH493" s="413">
        <f t="shared" si="145"/>
        <v>0</v>
      </c>
      <c r="AI493" s="413">
        <f t="shared" si="145"/>
        <v>0</v>
      </c>
      <c r="AJ493" s="413">
        <f t="shared" si="145"/>
        <v>0</v>
      </c>
      <c r="AK493" s="413">
        <f t="shared" si="145"/>
        <v>0</v>
      </c>
      <c r="AL493" s="413">
        <f t="shared" si="145"/>
        <v>0</v>
      </c>
      <c r="AM493" s="308"/>
    </row>
    <row r="494" spans="1:39" ht="15.75" outlineLevel="1">
      <c r="A494" s="512"/>
      <c r="B494" s="325"/>
      <c r="C494" s="302"/>
      <c r="D494" s="293"/>
      <c r="E494" s="293"/>
      <c r="F494" s="293"/>
      <c r="G494" s="293"/>
      <c r="H494" s="293"/>
      <c r="I494" s="293"/>
      <c r="J494" s="293"/>
      <c r="K494" s="293"/>
      <c r="L494" s="293"/>
      <c r="M494" s="293"/>
      <c r="N494" s="302"/>
      <c r="O494" s="293"/>
      <c r="P494" s="293"/>
      <c r="Q494" s="293"/>
      <c r="R494" s="293"/>
      <c r="S494" s="293"/>
      <c r="T494" s="293"/>
      <c r="U494" s="293"/>
      <c r="V494" s="293"/>
      <c r="W494" s="293"/>
      <c r="X494" s="293"/>
      <c r="Y494" s="414"/>
      <c r="Z494" s="414"/>
      <c r="AA494" s="414"/>
      <c r="AB494" s="414"/>
      <c r="AC494" s="414"/>
      <c r="AD494" s="414"/>
      <c r="AE494" s="414"/>
      <c r="AF494" s="414"/>
      <c r="AG494" s="414"/>
      <c r="AH494" s="414"/>
      <c r="AI494" s="414"/>
      <c r="AJ494" s="414"/>
      <c r="AK494" s="414"/>
      <c r="AL494" s="414"/>
      <c r="AM494" s="308"/>
    </row>
    <row r="495" spans="1:39" ht="15" outlineLevel="1">
      <c r="A495" s="509">
        <v>28</v>
      </c>
      <c r="B495" s="323" t="s">
        <v>18</v>
      </c>
      <c r="C495" s="293" t="s">
        <v>25</v>
      </c>
      <c r="D495" s="297"/>
      <c r="E495" s="297"/>
      <c r="F495" s="297"/>
      <c r="G495" s="297"/>
      <c r="H495" s="297"/>
      <c r="I495" s="297"/>
      <c r="J495" s="297"/>
      <c r="K495" s="297"/>
      <c r="L495" s="297"/>
      <c r="M495" s="297"/>
      <c r="N495" s="297">
        <v>0</v>
      </c>
      <c r="O495" s="297"/>
      <c r="P495" s="297"/>
      <c r="Q495" s="297"/>
      <c r="R495" s="297"/>
      <c r="S495" s="297"/>
      <c r="T495" s="297"/>
      <c r="U495" s="297"/>
      <c r="V495" s="297"/>
      <c r="W495" s="297"/>
      <c r="X495" s="297"/>
      <c r="Y495" s="428"/>
      <c r="Z495" s="417"/>
      <c r="AA495" s="417"/>
      <c r="AB495" s="417"/>
      <c r="AC495" s="417"/>
      <c r="AD495" s="417"/>
      <c r="AE495" s="417"/>
      <c r="AF495" s="417"/>
      <c r="AG495" s="417"/>
      <c r="AH495" s="417"/>
      <c r="AI495" s="417"/>
      <c r="AJ495" s="417"/>
      <c r="AK495" s="417"/>
      <c r="AL495" s="417"/>
      <c r="AM495" s="298">
        <f>SUM(Y495:AL495)</f>
        <v>0</v>
      </c>
    </row>
    <row r="496" spans="1:39" ht="15" outlineLevel="1">
      <c r="B496" s="296" t="s">
        <v>238</v>
      </c>
      <c r="C496" s="293" t="s">
        <v>142</v>
      </c>
      <c r="D496" s="297"/>
      <c r="E496" s="297"/>
      <c r="F496" s="297"/>
      <c r="G496" s="297"/>
      <c r="H496" s="297"/>
      <c r="I496" s="297"/>
      <c r="J496" s="297"/>
      <c r="K496" s="297"/>
      <c r="L496" s="297"/>
      <c r="M496" s="297"/>
      <c r="N496" s="297">
        <f>N495</f>
        <v>0</v>
      </c>
      <c r="O496" s="297"/>
      <c r="P496" s="297"/>
      <c r="Q496" s="297"/>
      <c r="R496" s="297"/>
      <c r="S496" s="297"/>
      <c r="T496" s="297"/>
      <c r="U496" s="297"/>
      <c r="V496" s="297"/>
      <c r="W496" s="297"/>
      <c r="X496" s="297"/>
      <c r="Y496" s="413">
        <f>Y495</f>
        <v>0</v>
      </c>
      <c r="Z496" s="413">
        <f>Z495</f>
        <v>0</v>
      </c>
      <c r="AA496" s="413">
        <f t="shared" ref="AA496:AL496" si="146">AA495</f>
        <v>0</v>
      </c>
      <c r="AB496" s="413">
        <f t="shared" si="146"/>
        <v>0</v>
      </c>
      <c r="AC496" s="413">
        <f t="shared" si="146"/>
        <v>0</v>
      </c>
      <c r="AD496" s="413">
        <f t="shared" si="146"/>
        <v>0</v>
      </c>
      <c r="AE496" s="413">
        <f t="shared" si="146"/>
        <v>0</v>
      </c>
      <c r="AF496" s="413">
        <f t="shared" si="146"/>
        <v>0</v>
      </c>
      <c r="AG496" s="413">
        <f t="shared" si="146"/>
        <v>0</v>
      </c>
      <c r="AH496" s="413">
        <f t="shared" si="146"/>
        <v>0</v>
      </c>
      <c r="AI496" s="413">
        <f t="shared" si="146"/>
        <v>0</v>
      </c>
      <c r="AJ496" s="413">
        <f t="shared" si="146"/>
        <v>0</v>
      </c>
      <c r="AK496" s="413">
        <f t="shared" si="146"/>
        <v>0</v>
      </c>
      <c r="AL496" s="413">
        <f t="shared" si="146"/>
        <v>0</v>
      </c>
      <c r="AM496" s="299"/>
    </row>
    <row r="497" spans="1:39" ht="15" outlineLevel="1">
      <c r="A497" s="512"/>
      <c r="B497" s="324"/>
      <c r="C497" s="293"/>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414"/>
      <c r="Z497" s="414"/>
      <c r="AA497" s="414"/>
      <c r="AB497" s="414"/>
      <c r="AC497" s="414"/>
      <c r="AD497" s="414"/>
      <c r="AE497" s="414"/>
      <c r="AF497" s="414"/>
      <c r="AG497" s="414"/>
      <c r="AH497" s="414"/>
      <c r="AI497" s="414"/>
      <c r="AJ497" s="414"/>
      <c r="AK497" s="414"/>
      <c r="AL497" s="414"/>
      <c r="AM497" s="308"/>
    </row>
    <row r="498" spans="1:39" ht="15" outlineLevel="1">
      <c r="A498" s="509">
        <v>29</v>
      </c>
      <c r="B498" s="326" t="s">
        <v>19</v>
      </c>
      <c r="C498" s="293" t="s">
        <v>25</v>
      </c>
      <c r="D498" s="297"/>
      <c r="E498" s="297"/>
      <c r="F498" s="297"/>
      <c r="G498" s="297"/>
      <c r="H498" s="297"/>
      <c r="I498" s="297"/>
      <c r="J498" s="297"/>
      <c r="K498" s="297"/>
      <c r="L498" s="297"/>
      <c r="M498" s="297"/>
      <c r="N498" s="297">
        <v>0</v>
      </c>
      <c r="O498" s="297"/>
      <c r="P498" s="297"/>
      <c r="Q498" s="297"/>
      <c r="R498" s="297"/>
      <c r="S498" s="297"/>
      <c r="T498" s="297"/>
      <c r="U498" s="297"/>
      <c r="V498" s="297"/>
      <c r="W498" s="297"/>
      <c r="X498" s="297"/>
      <c r="Y498" s="428"/>
      <c r="Z498" s="417"/>
      <c r="AA498" s="417"/>
      <c r="AB498" s="417"/>
      <c r="AC498" s="417"/>
      <c r="AD498" s="417"/>
      <c r="AE498" s="417"/>
      <c r="AF498" s="417"/>
      <c r="AG498" s="417"/>
      <c r="AH498" s="417"/>
      <c r="AI498" s="417"/>
      <c r="AJ498" s="417"/>
      <c r="AK498" s="417"/>
      <c r="AL498" s="417"/>
      <c r="AM498" s="298">
        <f>SUM(Y498:AL498)</f>
        <v>0</v>
      </c>
    </row>
    <row r="499" spans="1:39" ht="15" outlineLevel="1">
      <c r="B499" s="326" t="s">
        <v>238</v>
      </c>
      <c r="C499" s="293" t="s">
        <v>142</v>
      </c>
      <c r="D499" s="297"/>
      <c r="E499" s="297"/>
      <c r="F499" s="297"/>
      <c r="G499" s="297"/>
      <c r="H499" s="297"/>
      <c r="I499" s="297"/>
      <c r="J499" s="297"/>
      <c r="K499" s="297"/>
      <c r="L499" s="297"/>
      <c r="M499" s="297"/>
      <c r="N499" s="297">
        <f>N498</f>
        <v>0</v>
      </c>
      <c r="O499" s="297"/>
      <c r="P499" s="297"/>
      <c r="Q499" s="297"/>
      <c r="R499" s="297"/>
      <c r="S499" s="297"/>
      <c r="T499" s="297"/>
      <c r="U499" s="297"/>
      <c r="V499" s="297"/>
      <c r="W499" s="297"/>
      <c r="X499" s="297"/>
      <c r="Y499" s="413">
        <f>Y498</f>
        <v>0</v>
      </c>
      <c r="Z499" s="413">
        <f t="shared" ref="Z499:AL499" si="147">Z498</f>
        <v>0</v>
      </c>
      <c r="AA499" s="413">
        <f t="shared" si="147"/>
        <v>0</v>
      </c>
      <c r="AB499" s="413">
        <f t="shared" si="147"/>
        <v>0</v>
      </c>
      <c r="AC499" s="413">
        <f t="shared" si="147"/>
        <v>0</v>
      </c>
      <c r="AD499" s="413">
        <f t="shared" si="147"/>
        <v>0</v>
      </c>
      <c r="AE499" s="413">
        <f t="shared" si="147"/>
        <v>0</v>
      </c>
      <c r="AF499" s="413">
        <f t="shared" si="147"/>
        <v>0</v>
      </c>
      <c r="AG499" s="413">
        <f t="shared" si="147"/>
        <v>0</v>
      </c>
      <c r="AH499" s="413">
        <f t="shared" si="147"/>
        <v>0</v>
      </c>
      <c r="AI499" s="413">
        <f t="shared" si="147"/>
        <v>0</v>
      </c>
      <c r="AJ499" s="413">
        <f t="shared" si="147"/>
        <v>0</v>
      </c>
      <c r="AK499" s="413">
        <f t="shared" si="147"/>
        <v>0</v>
      </c>
      <c r="AL499" s="413">
        <f t="shared" si="147"/>
        <v>0</v>
      </c>
      <c r="AM499" s="299"/>
    </row>
    <row r="500" spans="1:39" ht="15" outlineLevel="1">
      <c r="B500" s="326"/>
      <c r="C500" s="293"/>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425"/>
      <c r="Z500" s="425"/>
      <c r="AA500" s="425"/>
      <c r="AB500" s="425"/>
      <c r="AC500" s="425"/>
      <c r="AD500" s="425"/>
      <c r="AE500" s="425"/>
      <c r="AF500" s="425"/>
      <c r="AG500" s="425"/>
      <c r="AH500" s="425"/>
      <c r="AI500" s="425"/>
      <c r="AJ500" s="425"/>
      <c r="AK500" s="425"/>
      <c r="AL500" s="425"/>
      <c r="AM500" s="315"/>
    </row>
    <row r="501" spans="1:39" s="285" customFormat="1" ht="15" outlineLevel="1">
      <c r="A501" s="509">
        <v>30</v>
      </c>
      <c r="B501" s="316" t="s">
        <v>463</v>
      </c>
      <c r="C501" s="293" t="s">
        <v>25</v>
      </c>
      <c r="D501" s="297"/>
      <c r="E501" s="297"/>
      <c r="F501" s="297"/>
      <c r="G501" s="297"/>
      <c r="H501" s="297"/>
      <c r="I501" s="297"/>
      <c r="J501" s="297"/>
      <c r="K501" s="297"/>
      <c r="L501" s="297"/>
      <c r="M501" s="297"/>
      <c r="N501" s="297">
        <v>0</v>
      </c>
      <c r="O501" s="297"/>
      <c r="P501" s="297"/>
      <c r="Q501" s="297"/>
      <c r="R501" s="297"/>
      <c r="S501" s="297"/>
      <c r="T501" s="297"/>
      <c r="U501" s="297"/>
      <c r="V501" s="297"/>
      <c r="W501" s="297"/>
      <c r="X501" s="297"/>
      <c r="Y501" s="412"/>
      <c r="Z501" s="412"/>
      <c r="AA501" s="412"/>
      <c r="AB501" s="412"/>
      <c r="AC501" s="412"/>
      <c r="AD501" s="412"/>
      <c r="AE501" s="412"/>
      <c r="AF501" s="412"/>
      <c r="AG501" s="412"/>
      <c r="AH501" s="412"/>
      <c r="AI501" s="412"/>
      <c r="AJ501" s="412"/>
      <c r="AK501" s="412"/>
      <c r="AL501" s="412"/>
      <c r="AM501" s="298">
        <f>SUM(Y501:AL501)</f>
        <v>0</v>
      </c>
    </row>
    <row r="502" spans="1:39" s="285" customFormat="1" ht="15" outlineLevel="1">
      <c r="A502" s="509"/>
      <c r="B502" s="326" t="s">
        <v>238</v>
      </c>
      <c r="C502" s="293" t="s">
        <v>142</v>
      </c>
      <c r="D502" s="297"/>
      <c r="E502" s="297"/>
      <c r="F502" s="297"/>
      <c r="G502" s="297"/>
      <c r="H502" s="297"/>
      <c r="I502" s="297"/>
      <c r="J502" s="297"/>
      <c r="K502" s="297"/>
      <c r="L502" s="297"/>
      <c r="M502" s="297"/>
      <c r="N502" s="297">
        <f>N501</f>
        <v>0</v>
      </c>
      <c r="O502" s="297"/>
      <c r="P502" s="297"/>
      <c r="Q502" s="297"/>
      <c r="R502" s="297"/>
      <c r="S502" s="297"/>
      <c r="T502" s="297"/>
      <c r="U502" s="297"/>
      <c r="V502" s="297"/>
      <c r="W502" s="297"/>
      <c r="X502" s="297"/>
      <c r="Y502" s="413">
        <f>Y501</f>
        <v>0</v>
      </c>
      <c r="Z502" s="413">
        <f t="shared" ref="Z502:AL502" si="148">Z501</f>
        <v>0</v>
      </c>
      <c r="AA502" s="413">
        <f t="shared" si="148"/>
        <v>0</v>
      </c>
      <c r="AB502" s="413">
        <f t="shared" si="148"/>
        <v>0</v>
      </c>
      <c r="AC502" s="413">
        <f t="shared" si="148"/>
        <v>0</v>
      </c>
      <c r="AD502" s="413">
        <f t="shared" si="148"/>
        <v>0</v>
      </c>
      <c r="AE502" s="413">
        <f t="shared" si="148"/>
        <v>0</v>
      </c>
      <c r="AF502" s="413">
        <f t="shared" si="148"/>
        <v>0</v>
      </c>
      <c r="AG502" s="413">
        <f t="shared" si="148"/>
        <v>0</v>
      </c>
      <c r="AH502" s="413">
        <f t="shared" si="148"/>
        <v>0</v>
      </c>
      <c r="AI502" s="413">
        <f t="shared" si="148"/>
        <v>0</v>
      </c>
      <c r="AJ502" s="413">
        <f t="shared" si="148"/>
        <v>0</v>
      </c>
      <c r="AK502" s="413">
        <f t="shared" si="148"/>
        <v>0</v>
      </c>
      <c r="AL502" s="413">
        <f t="shared" si="148"/>
        <v>0</v>
      </c>
      <c r="AM502" s="299"/>
    </row>
    <row r="503" spans="1:39" s="285" customFormat="1" ht="15" outlineLevel="1">
      <c r="A503" s="509"/>
      <c r="B503" s="326"/>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75" outlineLevel="1">
      <c r="A504" s="509"/>
      <c r="B504" s="290" t="s">
        <v>464</v>
      </c>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14"/>
      <c r="AA504" s="414"/>
      <c r="AB504" s="414"/>
      <c r="AC504" s="414"/>
      <c r="AD504" s="414"/>
      <c r="AE504" s="414"/>
      <c r="AF504" s="414"/>
      <c r="AG504" s="414"/>
      <c r="AH504" s="414"/>
      <c r="AI504" s="414"/>
      <c r="AJ504" s="414"/>
      <c r="AK504" s="414"/>
      <c r="AL504" s="414"/>
      <c r="AM504" s="315"/>
    </row>
    <row r="505" spans="1:39" s="285" customFormat="1" ht="15" outlineLevel="1">
      <c r="A505" s="509">
        <v>31</v>
      </c>
      <c r="B505" s="326" t="s">
        <v>465</v>
      </c>
      <c r="C505" s="293" t="s">
        <v>25</v>
      </c>
      <c r="D505" s="297"/>
      <c r="E505" s="297"/>
      <c r="F505" s="297"/>
      <c r="G505" s="297"/>
      <c r="H505" s="297"/>
      <c r="I505" s="297"/>
      <c r="J505" s="297"/>
      <c r="K505" s="297"/>
      <c r="L505" s="297"/>
      <c r="M505" s="297"/>
      <c r="N505" s="297">
        <v>0</v>
      </c>
      <c r="O505" s="297"/>
      <c r="P505" s="297"/>
      <c r="Q505" s="297"/>
      <c r="R505" s="297"/>
      <c r="S505" s="297"/>
      <c r="T505" s="297"/>
      <c r="U505" s="297"/>
      <c r="V505" s="297"/>
      <c r="W505" s="297"/>
      <c r="X505" s="297"/>
      <c r="Y505" s="412"/>
      <c r="Z505" s="412"/>
      <c r="AA505" s="412"/>
      <c r="AB505" s="412"/>
      <c r="AC505" s="412"/>
      <c r="AD505" s="412"/>
      <c r="AE505" s="412"/>
      <c r="AF505" s="412"/>
      <c r="AG505" s="412"/>
      <c r="AH505" s="412"/>
      <c r="AI505" s="412"/>
      <c r="AJ505" s="412"/>
      <c r="AK505" s="412"/>
      <c r="AL505" s="412"/>
      <c r="AM505" s="298">
        <f>SUM(Y505:AL505)</f>
        <v>0</v>
      </c>
    </row>
    <row r="506" spans="1:39" s="285" customFormat="1" ht="15" outlineLevel="1">
      <c r="A506" s="509"/>
      <c r="B506" s="326" t="s">
        <v>238</v>
      </c>
      <c r="C506" s="293" t="s">
        <v>142</v>
      </c>
      <c r="D506" s="297"/>
      <c r="E506" s="297"/>
      <c r="F506" s="297"/>
      <c r="G506" s="297"/>
      <c r="H506" s="297"/>
      <c r="I506" s="297"/>
      <c r="J506" s="297"/>
      <c r="K506" s="297"/>
      <c r="L506" s="297"/>
      <c r="M506" s="297"/>
      <c r="N506" s="297">
        <f>N505</f>
        <v>0</v>
      </c>
      <c r="O506" s="297"/>
      <c r="P506" s="297"/>
      <c r="Q506" s="297"/>
      <c r="R506" s="297"/>
      <c r="S506" s="297"/>
      <c r="T506" s="297"/>
      <c r="U506" s="297"/>
      <c r="V506" s="297"/>
      <c r="W506" s="297"/>
      <c r="X506" s="297"/>
      <c r="Y506" s="413">
        <f>Y505</f>
        <v>0</v>
      </c>
      <c r="Z506" s="413">
        <f t="shared" ref="Z506:AL506" si="149">Z505</f>
        <v>0</v>
      </c>
      <c r="AA506" s="413">
        <f t="shared" si="149"/>
        <v>0</v>
      </c>
      <c r="AB506" s="413">
        <f t="shared" si="149"/>
        <v>0</v>
      </c>
      <c r="AC506" s="413">
        <f t="shared" si="149"/>
        <v>0</v>
      </c>
      <c r="AD506" s="413">
        <f t="shared" si="149"/>
        <v>0</v>
      </c>
      <c r="AE506" s="413">
        <f t="shared" si="149"/>
        <v>0</v>
      </c>
      <c r="AF506" s="413">
        <f t="shared" si="149"/>
        <v>0</v>
      </c>
      <c r="AG506" s="413">
        <f t="shared" si="149"/>
        <v>0</v>
      </c>
      <c r="AH506" s="413">
        <f t="shared" si="149"/>
        <v>0</v>
      </c>
      <c r="AI506" s="413">
        <f t="shared" si="149"/>
        <v>0</v>
      </c>
      <c r="AJ506" s="413">
        <f t="shared" si="149"/>
        <v>0</v>
      </c>
      <c r="AK506" s="413">
        <f t="shared" si="149"/>
        <v>0</v>
      </c>
      <c r="AL506" s="413">
        <f t="shared" si="149"/>
        <v>0</v>
      </c>
      <c r="AM506" s="299"/>
    </row>
    <row r="507" spans="1:39" s="285" customFormat="1" ht="15" outlineLevel="1">
      <c r="A507" s="509"/>
      <c r="B507" s="326"/>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14"/>
      <c r="AA507" s="414"/>
      <c r="AB507" s="414"/>
      <c r="AC507" s="414"/>
      <c r="AD507" s="414"/>
      <c r="AE507" s="414"/>
      <c r="AF507" s="414"/>
      <c r="AG507" s="414"/>
      <c r="AH507" s="414"/>
      <c r="AI507" s="414"/>
      <c r="AJ507" s="414"/>
      <c r="AK507" s="414"/>
      <c r="AL507" s="414"/>
      <c r="AM507" s="315"/>
    </row>
    <row r="508" spans="1:39" s="285" customFormat="1" ht="15" outlineLevel="1">
      <c r="A508" s="509">
        <v>32</v>
      </c>
      <c r="B508" s="326" t="s">
        <v>466</v>
      </c>
      <c r="C508" s="293" t="s">
        <v>25</v>
      </c>
      <c r="D508" s="297">
        <v>0</v>
      </c>
      <c r="E508" s="297">
        <v>0</v>
      </c>
      <c r="F508" s="297">
        <v>0</v>
      </c>
      <c r="G508" s="297">
        <v>0</v>
      </c>
      <c r="H508" s="297">
        <v>0</v>
      </c>
      <c r="I508" s="297">
        <v>0</v>
      </c>
      <c r="J508" s="297">
        <v>0</v>
      </c>
      <c r="K508" s="297">
        <v>0</v>
      </c>
      <c r="L508" s="297">
        <v>0</v>
      </c>
      <c r="M508" s="297">
        <v>0</v>
      </c>
      <c r="N508" s="297">
        <v>0</v>
      </c>
      <c r="O508" s="297">
        <v>1196.8112639999999</v>
      </c>
      <c r="P508" s="297">
        <v>0</v>
      </c>
      <c r="Q508" s="297">
        <v>0</v>
      </c>
      <c r="R508" s="297">
        <v>0</v>
      </c>
      <c r="S508" s="297">
        <v>0</v>
      </c>
      <c r="T508" s="297">
        <v>0</v>
      </c>
      <c r="U508" s="297">
        <v>0</v>
      </c>
      <c r="V508" s="297">
        <v>0</v>
      </c>
      <c r="W508" s="297">
        <v>0</v>
      </c>
      <c r="X508" s="297">
        <v>0</v>
      </c>
      <c r="Y508" s="412"/>
      <c r="Z508" s="412"/>
      <c r="AA508" s="412"/>
      <c r="AB508" s="412"/>
      <c r="AC508" s="412"/>
      <c r="AD508" s="412"/>
      <c r="AE508" s="412"/>
      <c r="AF508" s="412"/>
      <c r="AG508" s="412"/>
      <c r="AH508" s="412"/>
      <c r="AI508" s="412"/>
      <c r="AJ508" s="412"/>
      <c r="AK508" s="412"/>
      <c r="AL508" s="412"/>
      <c r="AM508" s="298">
        <f>SUM(Y508:AL508)</f>
        <v>0</v>
      </c>
    </row>
    <row r="509" spans="1:39" s="285" customFormat="1" ht="15" outlineLevel="1">
      <c r="A509" s="509"/>
      <c r="B509" s="326" t="s">
        <v>238</v>
      </c>
      <c r="C509" s="293" t="s">
        <v>142</v>
      </c>
      <c r="D509" s="297"/>
      <c r="E509" s="297"/>
      <c r="F509" s="297"/>
      <c r="G509" s="297"/>
      <c r="H509" s="297"/>
      <c r="I509" s="297"/>
      <c r="J509" s="297"/>
      <c r="K509" s="297"/>
      <c r="L509" s="297"/>
      <c r="M509" s="297"/>
      <c r="N509" s="297">
        <f>N508</f>
        <v>0</v>
      </c>
      <c r="O509" s="297"/>
      <c r="P509" s="297"/>
      <c r="Q509" s="297"/>
      <c r="R509" s="297"/>
      <c r="S509" s="297"/>
      <c r="T509" s="297"/>
      <c r="U509" s="297"/>
      <c r="V509" s="297"/>
      <c r="W509" s="297"/>
      <c r="X509" s="297"/>
      <c r="Y509" s="413">
        <f>Y508</f>
        <v>0</v>
      </c>
      <c r="Z509" s="413">
        <f t="shared" ref="Z509:AL509" si="150">Z508</f>
        <v>0</v>
      </c>
      <c r="AA509" s="413">
        <f t="shared" si="150"/>
        <v>0</v>
      </c>
      <c r="AB509" s="413">
        <f t="shared" si="150"/>
        <v>0</v>
      </c>
      <c r="AC509" s="413">
        <f t="shared" si="150"/>
        <v>0</v>
      </c>
      <c r="AD509" s="413">
        <f t="shared" si="150"/>
        <v>0</v>
      </c>
      <c r="AE509" s="413">
        <f t="shared" si="150"/>
        <v>0</v>
      </c>
      <c r="AF509" s="413">
        <f t="shared" si="150"/>
        <v>0</v>
      </c>
      <c r="AG509" s="413">
        <f t="shared" si="150"/>
        <v>0</v>
      </c>
      <c r="AH509" s="413">
        <f t="shared" si="150"/>
        <v>0</v>
      </c>
      <c r="AI509" s="413">
        <f t="shared" si="150"/>
        <v>0</v>
      </c>
      <c r="AJ509" s="413">
        <f t="shared" si="150"/>
        <v>0</v>
      </c>
      <c r="AK509" s="413">
        <f t="shared" si="150"/>
        <v>0</v>
      </c>
      <c r="AL509" s="413">
        <f t="shared" si="150"/>
        <v>0</v>
      </c>
      <c r="AM509" s="299"/>
    </row>
    <row r="510" spans="1:39" s="285" customFormat="1" ht="15" outlineLevel="1">
      <c r="A510" s="509"/>
      <c r="B510" s="326"/>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14"/>
      <c r="AA510" s="414"/>
      <c r="AB510" s="414"/>
      <c r="AC510" s="414"/>
      <c r="AD510" s="414"/>
      <c r="AE510" s="414"/>
      <c r="AF510" s="414"/>
      <c r="AG510" s="414"/>
      <c r="AH510" s="414"/>
      <c r="AI510" s="414"/>
      <c r="AJ510" s="414"/>
      <c r="AK510" s="414"/>
      <c r="AL510" s="414"/>
      <c r="AM510" s="315"/>
    </row>
    <row r="511" spans="1:39" s="285" customFormat="1" ht="15" outlineLevel="1">
      <c r="A511" s="509">
        <v>33</v>
      </c>
      <c r="B511" s="326" t="s">
        <v>467</v>
      </c>
      <c r="C511" s="293" t="s">
        <v>25</v>
      </c>
      <c r="D511" s="297"/>
      <c r="E511" s="297"/>
      <c r="F511" s="297"/>
      <c r="G511" s="297"/>
      <c r="H511" s="297"/>
      <c r="I511" s="297"/>
      <c r="J511" s="297"/>
      <c r="K511" s="297"/>
      <c r="L511" s="297"/>
      <c r="M511" s="297"/>
      <c r="N511" s="297">
        <v>0</v>
      </c>
      <c r="O511" s="297"/>
      <c r="P511" s="297"/>
      <c r="Q511" s="297"/>
      <c r="R511" s="297"/>
      <c r="S511" s="297"/>
      <c r="T511" s="297"/>
      <c r="U511" s="297"/>
      <c r="V511" s="297"/>
      <c r="W511" s="297"/>
      <c r="X511" s="297"/>
      <c r="Y511" s="412"/>
      <c r="Z511" s="412"/>
      <c r="AA511" s="412"/>
      <c r="AB511" s="412"/>
      <c r="AC511" s="412"/>
      <c r="AD511" s="412"/>
      <c r="AE511" s="412"/>
      <c r="AF511" s="412"/>
      <c r="AG511" s="412"/>
      <c r="AH511" s="412"/>
      <c r="AI511" s="412"/>
      <c r="AJ511" s="412"/>
      <c r="AK511" s="412"/>
      <c r="AL511" s="412"/>
      <c r="AM511" s="298">
        <f>SUM(Y511:AL511)</f>
        <v>0</v>
      </c>
    </row>
    <row r="512" spans="1:39" s="285" customFormat="1" ht="15" outlineLevel="1">
      <c r="A512" s="509"/>
      <c r="B512" s="326" t="s">
        <v>238</v>
      </c>
      <c r="C512" s="293" t="s">
        <v>142</v>
      </c>
      <c r="D512" s="297"/>
      <c r="E512" s="297"/>
      <c r="F512" s="297"/>
      <c r="G512" s="297"/>
      <c r="H512" s="297"/>
      <c r="I512" s="297"/>
      <c r="J512" s="297"/>
      <c r="K512" s="297"/>
      <c r="L512" s="297"/>
      <c r="M512" s="297"/>
      <c r="N512" s="297">
        <f>N511</f>
        <v>0</v>
      </c>
      <c r="O512" s="297"/>
      <c r="P512" s="297"/>
      <c r="Q512" s="297"/>
      <c r="R512" s="297"/>
      <c r="S512" s="297"/>
      <c r="T512" s="297"/>
      <c r="U512" s="297"/>
      <c r="V512" s="297"/>
      <c r="W512" s="297"/>
      <c r="X512" s="297"/>
      <c r="Y512" s="413">
        <f>Y511</f>
        <v>0</v>
      </c>
      <c r="Z512" s="413">
        <f t="shared" ref="Z512:AK512" si="151">Z511</f>
        <v>0</v>
      </c>
      <c r="AA512" s="413">
        <f t="shared" si="151"/>
        <v>0</v>
      </c>
      <c r="AB512" s="413">
        <f t="shared" si="151"/>
        <v>0</v>
      </c>
      <c r="AC512" s="413">
        <f t="shared" si="151"/>
        <v>0</v>
      </c>
      <c r="AD512" s="413">
        <f t="shared" si="151"/>
        <v>0</v>
      </c>
      <c r="AE512" s="413">
        <f t="shared" si="151"/>
        <v>0</v>
      </c>
      <c r="AF512" s="413">
        <f t="shared" si="151"/>
        <v>0</v>
      </c>
      <c r="AG512" s="413">
        <f t="shared" si="151"/>
        <v>0</v>
      </c>
      <c r="AH512" s="413">
        <f t="shared" si="151"/>
        <v>0</v>
      </c>
      <c r="AI512" s="413">
        <f t="shared" si="151"/>
        <v>0</v>
      </c>
      <c r="AJ512" s="413">
        <f t="shared" si="151"/>
        <v>0</v>
      </c>
      <c r="AK512" s="413">
        <f t="shared" si="151"/>
        <v>0</v>
      </c>
      <c r="AL512" s="413">
        <f>AL511</f>
        <v>0</v>
      </c>
      <c r="AM512" s="299"/>
    </row>
    <row r="513" spans="2:41" ht="15" outlineLevel="1">
      <c r="B513" s="317"/>
      <c r="C513" s="327"/>
      <c r="D513" s="293"/>
      <c r="E513" s="293"/>
      <c r="F513" s="293"/>
      <c r="G513" s="293"/>
      <c r="H513" s="293"/>
      <c r="I513" s="293"/>
      <c r="J513" s="293"/>
      <c r="K513" s="293"/>
      <c r="L513" s="293"/>
      <c r="M513" s="293"/>
      <c r="N513" s="302"/>
      <c r="O513" s="293"/>
      <c r="P513" s="328"/>
      <c r="Q513" s="328"/>
      <c r="R513" s="328"/>
      <c r="S513" s="328"/>
      <c r="T513" s="328"/>
      <c r="U513" s="328"/>
      <c r="V513" s="328"/>
      <c r="W513" s="328"/>
      <c r="X513" s="328"/>
      <c r="Y513" s="303"/>
      <c r="Z513" s="303"/>
      <c r="AA513" s="303"/>
      <c r="AB513" s="303"/>
      <c r="AC513" s="303"/>
      <c r="AD513" s="303"/>
      <c r="AE513" s="303"/>
      <c r="AF513" s="303"/>
      <c r="AG513" s="303"/>
      <c r="AH513" s="303"/>
      <c r="AI513" s="303"/>
      <c r="AJ513" s="303"/>
      <c r="AK513" s="303"/>
      <c r="AL513" s="303"/>
      <c r="AM513" s="308"/>
    </row>
    <row r="514" spans="2:41" ht="15.75">
      <c r="B514" s="329" t="s">
        <v>239</v>
      </c>
      <c r="C514" s="331"/>
      <c r="D514" s="331">
        <f>SUM(D408:D512)</f>
        <v>19717394.31290438</v>
      </c>
      <c r="E514" s="331"/>
      <c r="F514" s="331"/>
      <c r="G514" s="331"/>
      <c r="H514" s="331"/>
      <c r="I514" s="331"/>
      <c r="J514" s="331"/>
      <c r="K514" s="331"/>
      <c r="L514" s="331"/>
      <c r="M514" s="331"/>
      <c r="N514" s="331"/>
      <c r="O514" s="331">
        <f>SUM(O408:O512)</f>
        <v>9594.0831749315803</v>
      </c>
      <c r="P514" s="331"/>
      <c r="Q514" s="331"/>
      <c r="R514" s="331"/>
      <c r="S514" s="331"/>
      <c r="T514" s="331"/>
      <c r="U514" s="331"/>
      <c r="V514" s="331"/>
      <c r="W514" s="331"/>
      <c r="X514" s="331"/>
      <c r="Y514" s="331">
        <f>IF(Y407="kWh",SUMPRODUCT(D408:D512,Y408:Y512))</f>
        <v>5314031.6097466331</v>
      </c>
      <c r="Z514" s="331">
        <f>IF(Z407="kWh",SUMPRODUCT(D408:D512,Z408:Z512))</f>
        <v>2487282.0058232001</v>
      </c>
      <c r="AA514" s="331">
        <f>IF(AA407="kW",SUMPRODUCT(N408:N512,O408:O512,AA408:AA512),SUMPRODUCT(D408:D512,AA408:AA512))</f>
        <v>7740.6898589455341</v>
      </c>
      <c r="AB514" s="331">
        <f>IF(AB407="kW",SUMPRODUCT(N408:N512,O408:O512,AB408:AB512),SUMPRODUCT(D408:D512,AB408:AB512))</f>
        <v>10544.370215627961</v>
      </c>
      <c r="AC514" s="331">
        <f>IF(AC407="kW",SUMPRODUCT(N408:N512,O408:O512,AC408:AC512),SUMPRODUCT(D408:D512,AC408:AC512))</f>
        <v>0</v>
      </c>
      <c r="AD514" s="331">
        <f>IF(AD407="kW",SUMPRODUCT(N408:N512,O408:O512,AD408:AD512),SUMPRODUCT(D408:D512,AD408:AD512))</f>
        <v>14.87544193833161</v>
      </c>
      <c r="AE514" s="331">
        <f>IF(AE407="kW",SUMPRODUCT(N408:N512,O408:O512,AE408:AE512),SUMPRODUCT(D408:D512,AE408:AE512))</f>
        <v>0</v>
      </c>
      <c r="AF514" s="331">
        <f>IF(AF407="kW",SUMPRODUCT(N408:N512,O408:O512,AF408:AF512),SUMPRODUCT(D408:D512,AF408:AF512))</f>
        <v>5106.8407904768173</v>
      </c>
      <c r="AG514" s="331">
        <f>IF(AG407="kW",SUMPRODUCT(N408:N512,O408:O512,AG408:AG512),SUMPRODUCT(D408:D512,AG408:AG512))</f>
        <v>0</v>
      </c>
      <c r="AH514" s="331">
        <f>IF(AH407="kW",SUMPRODUCT(N408:N512,O408:O512,AH408:AH512),SUMPRODUCT(D408:D512,AH408:AH512))</f>
        <v>0</v>
      </c>
      <c r="AI514" s="331">
        <f>'8.  Streetlighting'!P40</f>
        <v>699.78240000000005</v>
      </c>
      <c r="AJ514" s="331">
        <f>IF(AJ407="kW",SUMPRODUCT(N408:N512,O408:O512,AJ408:AJ512),SUMPRODUCT(D408:D512,AJ408:AJ512))</f>
        <v>0</v>
      </c>
      <c r="AK514" s="331">
        <f>IF(AK407="kW",SUMPRODUCT(N408:N512,O408:O512,AK408:AK512),SUMPRODUCT(D408:D512,AK408:AK512))</f>
        <v>0</v>
      </c>
      <c r="AL514" s="331">
        <f>IF(AL407="kW",SUMPRODUCT(N408:N512,O408:O512,AL408:AL512),SUMPRODUCT(D408:D512,AL408:AL512))</f>
        <v>0</v>
      </c>
      <c r="AM514" s="332"/>
    </row>
    <row r="515" spans="2:41" ht="15.75">
      <c r="B515" s="393" t="s">
        <v>240</v>
      </c>
      <c r="C515" s="394"/>
      <c r="D515" s="394"/>
      <c r="E515" s="394"/>
      <c r="F515" s="394"/>
      <c r="G515" s="394"/>
      <c r="H515" s="394"/>
      <c r="I515" s="394"/>
      <c r="J515" s="394"/>
      <c r="K515" s="394"/>
      <c r="L515" s="394"/>
      <c r="M515" s="394"/>
      <c r="N515" s="394"/>
      <c r="O515" s="394"/>
      <c r="P515" s="394"/>
      <c r="Q515" s="394"/>
      <c r="R515" s="394"/>
      <c r="S515" s="394"/>
      <c r="T515" s="394"/>
      <c r="U515" s="394"/>
      <c r="V515" s="394"/>
      <c r="W515" s="394"/>
      <c r="X515" s="394"/>
      <c r="Y515" s="330">
        <f>HLOOKUP(Y406,'2. LRAMVA Threshold'!$B$42:$Q$53,6,FALSE)</f>
        <v>8730096.5944305435</v>
      </c>
      <c r="Z515" s="330">
        <f>HLOOKUP(Z406,'2. LRAMVA Threshold'!$B$42:$Q$53,6,FALSE)</f>
        <v>7519432.0553718666</v>
      </c>
      <c r="AA515" s="330">
        <f>HLOOKUP(AA406,'2. LRAMVA Threshold'!$B$42:$Q$53,6,FALSE)</f>
        <v>8156.3785354849233</v>
      </c>
      <c r="AB515" s="330">
        <f>HLOOKUP(AB406,'2. LRAMVA Threshold'!$B$42:$Q$53,6,FALSE)</f>
        <v>11110.621464515078</v>
      </c>
      <c r="AC515" s="330">
        <f>HLOOKUP(AC406,'2. LRAMVA Threshold'!$B$42:$Q$53,6,FALSE)</f>
        <v>0</v>
      </c>
      <c r="AD515" s="330">
        <f>HLOOKUP(AD406,'2. LRAMVA Threshold'!$B$42:$Q$53,6,FALSE)</f>
        <v>54</v>
      </c>
      <c r="AE515" s="330">
        <f>HLOOKUP(AE406,'2. LRAMVA Threshold'!$B$42:$Q$53,6,FALSE)</f>
        <v>0</v>
      </c>
      <c r="AF515" s="330">
        <f>HLOOKUP(AF406,'2. LRAMVA Threshold'!$B$42:$Q$53,6,FALSE)</f>
        <v>450</v>
      </c>
      <c r="AG515" s="330">
        <f>HLOOKUP(AG406,'2. LRAMVA Threshold'!$B$42:$Q$53,6,FALSE)</f>
        <v>0</v>
      </c>
      <c r="AH515" s="330">
        <f>HLOOKUP(AH406,'2. LRAMVA Threshold'!$B$42:$Q$53,6,FALSE)</f>
        <v>0</v>
      </c>
      <c r="AI515" s="330">
        <f>HLOOKUP(AI406,'2. LRAMVA Threshold'!$B$42:$Q$53,6,FALSE)</f>
        <v>0</v>
      </c>
      <c r="AJ515" s="330">
        <f>HLOOKUP(AJ406,'2. LRAMVA Threshold'!$B$42:$Q$53,6,FALSE)</f>
        <v>0</v>
      </c>
      <c r="AK515" s="330">
        <f>HLOOKUP(AK406,'2. LRAMVA Threshold'!$B$42:$Q$53,6,FALSE)</f>
        <v>0</v>
      </c>
      <c r="AL515" s="330">
        <f>HLOOKUP(AL406,'2. LRAMVA Threshold'!$B$42:$Q$53,6,FALSE)</f>
        <v>0</v>
      </c>
      <c r="AM515" s="395"/>
    </row>
    <row r="516" spans="2:41" ht="15">
      <c r="B516" s="396"/>
      <c r="C516" s="397"/>
      <c r="D516" s="398"/>
      <c r="E516" s="398"/>
      <c r="F516" s="398"/>
      <c r="G516" s="398"/>
      <c r="H516" s="398"/>
      <c r="I516" s="398"/>
      <c r="J516" s="398"/>
      <c r="K516" s="398"/>
      <c r="L516" s="398"/>
      <c r="M516" s="398"/>
      <c r="N516" s="398"/>
      <c r="O516" s="399"/>
      <c r="P516" s="398"/>
      <c r="Q516" s="398"/>
      <c r="R516" s="398"/>
      <c r="S516" s="400"/>
      <c r="T516" s="400"/>
      <c r="U516" s="400"/>
      <c r="V516" s="400"/>
      <c r="W516" s="398"/>
      <c r="X516" s="398"/>
      <c r="Y516" s="401"/>
      <c r="Z516" s="401"/>
      <c r="AA516" s="401"/>
      <c r="AB516" s="401"/>
      <c r="AC516" s="401"/>
      <c r="AD516" s="401"/>
      <c r="AE516" s="401"/>
      <c r="AF516" s="401"/>
      <c r="AG516" s="401"/>
      <c r="AH516" s="401"/>
      <c r="AI516" s="401"/>
      <c r="AJ516" s="401"/>
      <c r="AK516" s="401"/>
      <c r="AL516" s="401"/>
      <c r="AM516" s="402"/>
    </row>
    <row r="517" spans="2:41" ht="15">
      <c r="B517" s="326" t="s">
        <v>146</v>
      </c>
      <c r="C517" s="340"/>
      <c r="D517" s="340"/>
      <c r="E517" s="378"/>
      <c r="F517" s="378"/>
      <c r="G517" s="378"/>
      <c r="H517" s="378"/>
      <c r="I517" s="378"/>
      <c r="J517" s="378"/>
      <c r="K517" s="378"/>
      <c r="L517" s="378"/>
      <c r="M517" s="378"/>
      <c r="N517" s="378"/>
      <c r="O517" s="293"/>
      <c r="P517" s="342"/>
      <c r="Q517" s="342"/>
      <c r="R517" s="342"/>
      <c r="S517" s="341"/>
      <c r="T517" s="341"/>
      <c r="U517" s="341"/>
      <c r="V517" s="341"/>
      <c r="W517" s="342"/>
      <c r="X517" s="342"/>
      <c r="Y517" s="343">
        <f>HLOOKUP(Y$20,'3.  Distribution Rates'!$C$122:$P$133,6,FALSE)</f>
        <v>0</v>
      </c>
      <c r="Z517" s="343">
        <f>HLOOKUP(Z$20,'3.  Distribution Rates'!$C$122:$P$133,6,FALSE)</f>
        <v>0</v>
      </c>
      <c r="AA517" s="343">
        <f>HLOOKUP(AA$20,'3.  Distribution Rates'!$C$122:$P$133,6,FALSE)</f>
        <v>0</v>
      </c>
      <c r="AB517" s="343">
        <f>HLOOKUP(AB$20,'3.  Distribution Rates'!$C$122:$P$133,6,FALSE)</f>
        <v>0</v>
      </c>
      <c r="AC517" s="343">
        <f>HLOOKUP(AC$20,'3.  Distribution Rates'!$C$122:$P$133,6,FALSE)</f>
        <v>0</v>
      </c>
      <c r="AD517" s="343">
        <f>HLOOKUP(AD$20,'3.  Distribution Rates'!$C$122:$P$133,6,FALSE)</f>
        <v>0</v>
      </c>
      <c r="AE517" s="343">
        <f>HLOOKUP(AE$20,'3.  Distribution Rates'!$C$122:$P$133,6,FALSE)</f>
        <v>0</v>
      </c>
      <c r="AF517" s="343">
        <f>HLOOKUP(AF$20,'3.  Distribution Rates'!$C$122:$P$133,6,FALSE)</f>
        <v>0</v>
      </c>
      <c r="AG517" s="343">
        <f>HLOOKUP(AG$20,'3.  Distribution Rates'!$C$122:$P$133,6,FALSE)</f>
        <v>0</v>
      </c>
      <c r="AH517" s="343">
        <f>HLOOKUP(AH$20,'3.  Distribution Rates'!$C$122:$P$133,6,FALSE)</f>
        <v>0</v>
      </c>
      <c r="AI517" s="343">
        <f>HLOOKUP(AI$20,'3.  Distribution Rates'!$C$122:$P$133,6,FALSE)</f>
        <v>0</v>
      </c>
      <c r="AJ517" s="343">
        <f>HLOOKUP(AJ$20,'3.  Distribution Rates'!$C$122:$P$133,6,FALSE)</f>
        <v>0</v>
      </c>
      <c r="AK517" s="343">
        <f>HLOOKUP(AK$20,'3.  Distribution Rates'!$C$122:$P$133,6,FALSE)</f>
        <v>0</v>
      </c>
      <c r="AL517" s="343">
        <f>HLOOKUP(AL$20,'3.  Distribution Rates'!$C$122:$P$133,6,FALSE)</f>
        <v>0</v>
      </c>
      <c r="AM517" s="403"/>
    </row>
    <row r="518" spans="2:41" ht="15">
      <c r="B518" s="326" t="s">
        <v>138</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Y137*Y517</f>
        <v>0</v>
      </c>
      <c r="Z518" s="380">
        <f t="shared" ref="Z518:AL518" si="152">Z137*Z517</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0">
        <f>SUM(Y518:AL518)</f>
        <v>0</v>
      </c>
      <c r="AO518" s="285"/>
    </row>
    <row r="519" spans="2:41" ht="15">
      <c r="B519" s="326" t="s">
        <v>139</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Y266*Y517</f>
        <v>0</v>
      </c>
      <c r="Z519" s="380">
        <f t="shared" ref="Z519:AL519" si="153">Z266*Z517</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0">
        <f>SUM(Y519:AL519)</f>
        <v>0</v>
      </c>
    </row>
    <row r="520" spans="2:41" ht="15">
      <c r="B520" s="326" t="s">
        <v>140</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Y395*Y517</f>
        <v>0</v>
      </c>
      <c r="Z520" s="380">
        <f t="shared" ref="Z520:AL520" si="154">Z395*Z517</f>
        <v>0</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 t="shared" si="154"/>
        <v>0</v>
      </c>
      <c r="AJ520" s="380">
        <f t="shared" si="154"/>
        <v>0</v>
      </c>
      <c r="AK520" s="380">
        <f t="shared" si="154"/>
        <v>0</v>
      </c>
      <c r="AL520" s="380">
        <f t="shared" si="154"/>
        <v>0</v>
      </c>
      <c r="AM520" s="620">
        <f>SUM(Y520:AL520)</f>
        <v>0</v>
      </c>
    </row>
    <row r="521" spans="2:41" ht="15">
      <c r="B521" s="326" t="s">
        <v>141</v>
      </c>
      <c r="C521" s="347"/>
      <c r="D521" s="311"/>
      <c r="E521" s="281"/>
      <c r="F521" s="281"/>
      <c r="G521" s="281"/>
      <c r="H521" s="281"/>
      <c r="I521" s="281"/>
      <c r="J521" s="281"/>
      <c r="K521" s="281"/>
      <c r="L521" s="281"/>
      <c r="M521" s="281"/>
      <c r="N521" s="281"/>
      <c r="O521" s="293"/>
      <c r="P521" s="281"/>
      <c r="Q521" s="281"/>
      <c r="R521" s="281"/>
      <c r="S521" s="311"/>
      <c r="T521" s="311"/>
      <c r="U521" s="311"/>
      <c r="V521" s="311"/>
      <c r="W521" s="281"/>
      <c r="X521" s="281"/>
      <c r="Y521" s="380">
        <f>Y514*Y517</f>
        <v>0</v>
      </c>
      <c r="Z521" s="380">
        <f t="shared" ref="Z521:AK521" si="155">Z514*Z517</f>
        <v>0</v>
      </c>
      <c r="AA521" s="380">
        <f t="shared" si="155"/>
        <v>0</v>
      </c>
      <c r="AB521" s="380">
        <f t="shared" si="155"/>
        <v>0</v>
      </c>
      <c r="AC521" s="380">
        <f t="shared" si="155"/>
        <v>0</v>
      </c>
      <c r="AD521" s="380">
        <f t="shared" si="155"/>
        <v>0</v>
      </c>
      <c r="AE521" s="380">
        <f t="shared" si="155"/>
        <v>0</v>
      </c>
      <c r="AF521" s="380">
        <f t="shared" si="155"/>
        <v>0</v>
      </c>
      <c r="AG521" s="380">
        <f t="shared" si="155"/>
        <v>0</v>
      </c>
      <c r="AH521" s="380">
        <f t="shared" si="155"/>
        <v>0</v>
      </c>
      <c r="AI521" s="380">
        <f>AI514*AI517</f>
        <v>0</v>
      </c>
      <c r="AJ521" s="380">
        <f t="shared" si="155"/>
        <v>0</v>
      </c>
      <c r="AK521" s="380">
        <f t="shared" si="155"/>
        <v>0</v>
      </c>
      <c r="AL521" s="380">
        <f>AL514*AL517</f>
        <v>0</v>
      </c>
      <c r="AM521" s="620">
        <f>SUM(Y521:AL521)</f>
        <v>0</v>
      </c>
    </row>
    <row r="522" spans="2:41" ht="15.75">
      <c r="B522" s="351" t="s">
        <v>241</v>
      </c>
      <c r="C522" s="347"/>
      <c r="D522" s="338"/>
      <c r="E522" s="336"/>
      <c r="F522" s="336"/>
      <c r="G522" s="336"/>
      <c r="H522" s="336"/>
      <c r="I522" s="336"/>
      <c r="J522" s="336"/>
      <c r="K522" s="336"/>
      <c r="L522" s="336"/>
      <c r="M522" s="336"/>
      <c r="N522" s="336"/>
      <c r="O522" s="302"/>
      <c r="P522" s="336"/>
      <c r="Q522" s="336"/>
      <c r="R522" s="336"/>
      <c r="S522" s="338"/>
      <c r="T522" s="338"/>
      <c r="U522" s="338"/>
      <c r="V522" s="338"/>
      <c r="W522" s="336"/>
      <c r="X522" s="336"/>
      <c r="Y522" s="348">
        <f>SUM(Y518:Y521)</f>
        <v>0</v>
      </c>
      <c r="Z522" s="348">
        <f t="shared" ref="Z522:AK522" si="156">SUM(Z518:Z521)</f>
        <v>0</v>
      </c>
      <c r="AA522" s="348">
        <f t="shared" si="156"/>
        <v>0</v>
      </c>
      <c r="AB522" s="348">
        <f t="shared" si="156"/>
        <v>0</v>
      </c>
      <c r="AC522" s="348">
        <f t="shared" si="156"/>
        <v>0</v>
      </c>
      <c r="AD522" s="348">
        <f t="shared" si="156"/>
        <v>0</v>
      </c>
      <c r="AE522" s="348">
        <f t="shared" si="156"/>
        <v>0</v>
      </c>
      <c r="AF522" s="348">
        <f t="shared" si="156"/>
        <v>0</v>
      </c>
      <c r="AG522" s="348">
        <f t="shared" si="156"/>
        <v>0</v>
      </c>
      <c r="AH522" s="348">
        <f t="shared" si="156"/>
        <v>0</v>
      </c>
      <c r="AI522" s="348">
        <f t="shared" si="156"/>
        <v>0</v>
      </c>
      <c r="AJ522" s="348">
        <f t="shared" si="156"/>
        <v>0</v>
      </c>
      <c r="AK522" s="348">
        <f t="shared" si="156"/>
        <v>0</v>
      </c>
      <c r="AL522" s="348">
        <f>SUM(AL518:AL521)</f>
        <v>0</v>
      </c>
      <c r="AM522" s="409">
        <f>SUM(AM518:AM521)</f>
        <v>0</v>
      </c>
    </row>
    <row r="523" spans="2:41" ht="15.75">
      <c r="B523" s="351" t="s">
        <v>242</v>
      </c>
      <c r="C523" s="347"/>
      <c r="D523" s="352"/>
      <c r="E523" s="336"/>
      <c r="F523" s="336"/>
      <c r="G523" s="336"/>
      <c r="H523" s="336"/>
      <c r="I523" s="336"/>
      <c r="J523" s="336"/>
      <c r="K523" s="336"/>
      <c r="L523" s="336"/>
      <c r="M523" s="336"/>
      <c r="N523" s="336"/>
      <c r="O523" s="302"/>
      <c r="P523" s="336"/>
      <c r="Q523" s="336"/>
      <c r="R523" s="336"/>
      <c r="S523" s="338"/>
      <c r="T523" s="338"/>
      <c r="U523" s="338"/>
      <c r="V523" s="338"/>
      <c r="W523" s="336"/>
      <c r="X523" s="336"/>
      <c r="Y523" s="349">
        <f>Y515*Y517</f>
        <v>0</v>
      </c>
      <c r="Z523" s="349">
        <f t="shared" ref="Z523:AJ523" si="157">Z515*Z517</f>
        <v>0</v>
      </c>
      <c r="AA523" s="349">
        <f>AA515*AA517</f>
        <v>0</v>
      </c>
      <c r="AB523" s="349">
        <f t="shared" si="157"/>
        <v>0</v>
      </c>
      <c r="AC523" s="349">
        <f t="shared" si="157"/>
        <v>0</v>
      </c>
      <c r="AD523" s="349">
        <f>AD515*AD517</f>
        <v>0</v>
      </c>
      <c r="AE523" s="349">
        <f t="shared" si="157"/>
        <v>0</v>
      </c>
      <c r="AF523" s="349">
        <f t="shared" si="157"/>
        <v>0</v>
      </c>
      <c r="AG523" s="349">
        <f t="shared" si="157"/>
        <v>0</v>
      </c>
      <c r="AH523" s="349">
        <f t="shared" si="157"/>
        <v>0</v>
      </c>
      <c r="AI523" s="349">
        <f t="shared" si="157"/>
        <v>0</v>
      </c>
      <c r="AJ523" s="349">
        <f t="shared" si="157"/>
        <v>0</v>
      </c>
      <c r="AK523" s="349">
        <f>AK515*AK517</f>
        <v>0</v>
      </c>
      <c r="AL523" s="349">
        <f>AL515*AL517</f>
        <v>0</v>
      </c>
      <c r="AM523" s="409">
        <f>SUM(Y523:AL523)</f>
        <v>0</v>
      </c>
    </row>
    <row r="524" spans="2:41" ht="15.75">
      <c r="B524" s="351" t="s">
        <v>244</v>
      </c>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f>AM522-AM523</f>
        <v>0</v>
      </c>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09"/>
    </row>
    <row r="526" spans="2:41" ht="15.75">
      <c r="B526" s="351"/>
      <c r="C526" s="347"/>
      <c r="D526" s="352"/>
      <c r="E526" s="336"/>
      <c r="F526" s="336"/>
      <c r="G526" s="336"/>
      <c r="H526" s="336"/>
      <c r="I526" s="336"/>
      <c r="J526" s="336"/>
      <c r="K526" s="336"/>
      <c r="L526" s="336"/>
      <c r="M526" s="336"/>
      <c r="N526" s="336"/>
      <c r="O526" s="302"/>
      <c r="P526" s="336"/>
      <c r="Q526" s="336"/>
      <c r="R526" s="336"/>
      <c r="S526" s="352"/>
      <c r="T526" s="352"/>
      <c r="U526" s="352"/>
      <c r="V526" s="352"/>
      <c r="W526" s="336"/>
      <c r="X526" s="336"/>
      <c r="Y526" s="353"/>
      <c r="Z526" s="353"/>
      <c r="AA526" s="353"/>
      <c r="AB526" s="353"/>
      <c r="AC526" s="353"/>
      <c r="AD526" s="353"/>
      <c r="AE526" s="353"/>
      <c r="AF526" s="353"/>
      <c r="AG526" s="353"/>
      <c r="AH526" s="353"/>
      <c r="AI526" s="353"/>
      <c r="AJ526" s="353"/>
      <c r="AK526" s="353"/>
      <c r="AL526" s="353"/>
      <c r="AM526" s="410"/>
    </row>
    <row r="527" spans="2:41" ht="15">
      <c r="B527" s="326" t="s">
        <v>180</v>
      </c>
      <c r="C527" s="352"/>
      <c r="D527" s="352"/>
      <c r="E527" s="336"/>
      <c r="F527" s="336"/>
      <c r="G527" s="336"/>
      <c r="H527" s="336"/>
      <c r="I527" s="336"/>
      <c r="J527" s="336"/>
      <c r="K527" s="336"/>
      <c r="L527" s="336"/>
      <c r="M527" s="336"/>
      <c r="N527" s="336"/>
      <c r="O527" s="302"/>
      <c r="P527" s="336"/>
      <c r="Q527" s="336"/>
      <c r="R527" s="336"/>
      <c r="S527" s="352"/>
      <c r="T527" s="347"/>
      <c r="U527" s="352"/>
      <c r="V527" s="352"/>
      <c r="W527" s="336"/>
      <c r="X527" s="336"/>
      <c r="Y527" s="293">
        <f>SUMPRODUCT(E408:E512,Y408:Y512)</f>
        <v>4882538.8566695964</v>
      </c>
      <c r="Z527" s="293">
        <f>SUMPRODUCT(E408:E512,Z408:Z512)</f>
        <v>2441854.0965806958</v>
      </c>
      <c r="AA527" s="293">
        <f>IF(AA407="kW",SUMPRODUCT(N408:N512,P408:P512,AA408:AA512),SUMPRODUCT(E408:E512,AA408:AA512))</f>
        <v>7715.0623423503494</v>
      </c>
      <c r="AB527" s="293">
        <f>IF(AB407="kW",SUMPRODUCT(N408:N512,P408:P512,AB408:AB512),SUMPRODUCT(E408:E512,AB408:AB512))</f>
        <v>10047.348763012107</v>
      </c>
      <c r="AC527" s="293">
        <f>IF(AC407="kW",SUMPRODUCT(N408:N512,P408:P512,AC408:AC512),SUMPRODUCT(E408:E512,AC408:AC512))</f>
        <v>0</v>
      </c>
      <c r="AD527" s="293">
        <f>IF(AD407="kW",SUMPRODUCT(N408:N512,P408:P512,AD408:AD512),SUMPRODUCT(E408:E512, AD408:AD512))</f>
        <v>14.854592638502067</v>
      </c>
      <c r="AE527" s="293">
        <f>IF(AE407="kW",SUMPRODUCT(N408:N512,P408:P512,AE408:AE512),SUMPRODUCT(E408:E512,AE408:AE512))</f>
        <v>0</v>
      </c>
      <c r="AF527" s="293">
        <f>IF(AF407="kW",SUMPRODUCT(N408:N512,P408:P512,AF408:AF512),SUMPRODUCT(E408:E512,AF408:AF512))</f>
        <v>1799.0327095722389</v>
      </c>
      <c r="AG527" s="293">
        <f>IF(AG407="kW",SUMPRODUCT(N408:N512,P408:P512,AG408:AG512),SUMPRODUCT(E408:E512,AG408:AG512))</f>
        <v>0</v>
      </c>
      <c r="AH527" s="293">
        <f>IF(AH407="kW",SUMPRODUCT(N408:N512,P408:P512,AH408:AH512),SUMPRODUCT(E408:E512,AH408:AH512))</f>
        <v>0</v>
      </c>
      <c r="AI527" s="293">
        <f>'8.  Streetlighting'!P41</f>
        <v>1049.6736000000001</v>
      </c>
      <c r="AJ527" s="293">
        <f>IF(AJ407="kW",SUMPRODUCT(N408:N512,P408:P512,AJ408:AJ512),SUMPRODUCT(E408:E512,AJ408:AJ512))</f>
        <v>0</v>
      </c>
      <c r="AK527" s="293">
        <f>IF(AK407="kW",SUMPRODUCT(N408:N512,P408:P512,AK408:AK512),SUMPRODUCT(E408:E512,AK408:AK512))</f>
        <v>0</v>
      </c>
      <c r="AL527" s="293">
        <f>IF(AL407="kW",SUMPRODUCT(N408:N512,P408:P512,AL408:AL512),SUMPRODUCT(E408:E512,AL408:AL512))</f>
        <v>0</v>
      </c>
      <c r="AM527" s="355"/>
    </row>
    <row r="528" spans="2:41" ht="15">
      <c r="B528" s="326" t="s">
        <v>181</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SUMPRODUCT(F408:F512,Y408:Y512)</f>
        <v>4626371.0622695964</v>
      </c>
      <c r="Z528" s="293">
        <f>SUMPRODUCT(F408:F512,Z408:Z512)</f>
        <v>2317896.656065552</v>
      </c>
      <c r="AA528" s="293">
        <f>IF(AA407="kW",SUMPRODUCT(N408:N512,Q408:Q512,AA408:AA512),SUMPRODUCT(F408:F512,AA408:AA512))</f>
        <v>7667.0060351432567</v>
      </c>
      <c r="AB528" s="293">
        <f>IF(AB407="kW",SUMPRODUCT(N408:N512,Q408:Q512,AB408:AB512),SUMPRODUCT(F408:F512,AB408:AB512))</f>
        <v>10047.348763012107</v>
      </c>
      <c r="AC528" s="293">
        <f>IF(AC407="kW",SUMPRODUCT(N408:N512,Q408:Q512,AC408:AC512),SUMPRODUCT(F408:F512, AC408:AC512))</f>
        <v>0</v>
      </c>
      <c r="AD528" s="293">
        <f>IF(AD407="kW",SUMPRODUCT(N408:N512,Q408:Q512,AD408:AD512),SUMPRODUCT(F408:F512, AD408:AD512))</f>
        <v>14.854592638502067</v>
      </c>
      <c r="AE528" s="293">
        <f>IF(AE407="kW",SUMPRODUCT(N408:N512,Q408:Q512,AE408:AE512),SUMPRODUCT(F408:F512,AE408:AE512))</f>
        <v>0</v>
      </c>
      <c r="AF528" s="293">
        <f>IF(AF407="kW",SUMPRODUCT(N408:N512,Q408:Q512,AF408:AF512),SUMPRODUCT(F408:F512,AF408:AF512))</f>
        <v>1799.0327095722389</v>
      </c>
      <c r="AG528" s="293">
        <f>IF(AG407="kW",SUMPRODUCT(N408:N512,Q408:Q512,AG408:AG512),SUMPRODUCT(F408:F512,AG408:AG512))</f>
        <v>0</v>
      </c>
      <c r="AH528" s="293">
        <f>IF(AH407="kW",SUMPRODUCT(N408:N512,Q408:Q512,AH408:AH512),SUMPRODUCT(F408:F512,AH408:AH512))</f>
        <v>0</v>
      </c>
      <c r="AI528" s="293">
        <f>'8.  Streetlighting'!P42</f>
        <v>1220.5152</v>
      </c>
      <c r="AJ528" s="293">
        <f>IF(AJ407="kW",SUMPRODUCT(N408:N512,Q408:Q512,AJ408:AJ512),SUMPRODUCT(F408:F512,AJ408:AJ512))</f>
        <v>0</v>
      </c>
      <c r="AK528" s="293">
        <f>IF(AK407="kW",SUMPRODUCT(N408:N512,Q408:Q512,AK408:AK512),SUMPRODUCT(F408:F512,AK408:AK512))</f>
        <v>0</v>
      </c>
      <c r="AL528" s="293">
        <f>IF(AL407="kW",SUMPRODUCT(N408:N512,Q408:Q512,AL408:AL512),SUMPRODUCT(F408:F512,AL408:AL512))</f>
        <v>0</v>
      </c>
      <c r="AM528" s="339"/>
    </row>
    <row r="529" spans="2:39" ht="15">
      <c r="B529" s="326" t="s">
        <v>182</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SUMPRODUCT(G408:G512,Y408:Y512)</f>
        <v>4608982.5471364409</v>
      </c>
      <c r="Z529" s="293">
        <f>SUMPRODUCT(G408:G512,Z408:Z512)</f>
        <v>1865004.3199284209</v>
      </c>
      <c r="AA529" s="293">
        <f>IF(AA407="kW",SUMPRODUCT(N408:N512,R408:R512,AA408:AA512),SUMPRODUCT(G408:G512,AA408:AA512))</f>
        <v>7231.5643931748164</v>
      </c>
      <c r="AB529" s="293">
        <f>IF(AB407="kW",SUMPRODUCT(N408:N512,R408:R512,AB408:AB512),SUMPRODUCT(G408:G512,AB408:AB512))</f>
        <v>9704.5933106351695</v>
      </c>
      <c r="AC529" s="293">
        <f>IF(AC407="kW",SUMPRODUCT(N408:N512,R408:R512,AC408:AC512),SUMPRODUCT(G408:G512, AC408:AC512))</f>
        <v>0</v>
      </c>
      <c r="AD529" s="293">
        <f>IF(AD407="kW",SUMPRODUCT(N408:N512,R408:R512,AD408:AD512),SUMPRODUCT(G408:G512, AD408:AD512))</f>
        <v>14.307725559037269</v>
      </c>
      <c r="AE529" s="293">
        <f>IF(AE407="kW",SUMPRODUCT(N408:N512,R408:R512,AE408:AE512),SUMPRODUCT(G408:G512,AE408:AE512))</f>
        <v>0</v>
      </c>
      <c r="AF529" s="293">
        <f>IF(AF407="kW",SUMPRODUCT(N408:N512,R408:R512,AF408:AF512),SUMPRODUCT(G408:G512,AF408:AF512))</f>
        <v>1783.3519471008233</v>
      </c>
      <c r="AG529" s="293">
        <f>IF(AG407="kW",SUMPRODUCT(N408:N512,R408:R512,AG408:AG512),SUMPRODUCT(G408:G512,AG408:AG512))</f>
        <v>0</v>
      </c>
      <c r="AH529" s="293">
        <f>IF(AH407="kW",SUMPRODUCT(N408:N512,R408:R512,AH408:AH512),SUMPRODUCT(G408:G512,AH408:AH512))</f>
        <v>0</v>
      </c>
      <c r="AI529" s="293">
        <f>'8.  Streetlighting'!P43</f>
        <v>1562.1984</v>
      </c>
      <c r="AJ529" s="293">
        <f>IF(AJ407="kW",SUMPRODUCT(N408:N512,R408:R512,AJ408:AJ512),SUMPRODUCT(G408:G512,AJ408:AJ512))</f>
        <v>0</v>
      </c>
      <c r="AK529" s="293">
        <f>IF(AK407="kW",SUMPRODUCT(N408:N512,R408:R512,AK408:AK512),SUMPRODUCT(G408:G512,AK408:AK512))</f>
        <v>0</v>
      </c>
      <c r="AL529" s="293">
        <f>IF(AL407="kW",SUMPRODUCT(N408:N512,R408:R512,AL408:AL512),SUMPRODUCT(G408:G512,AL408:AL512))</f>
        <v>0</v>
      </c>
      <c r="AM529" s="339"/>
    </row>
    <row r="530" spans="2:39" ht="15">
      <c r="B530" s="326" t="s">
        <v>183</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SUMPRODUCT(H408:H512,Y408:Y512)</f>
        <v>4490073.3360990295</v>
      </c>
      <c r="Z530" s="293">
        <f>SUMPRODUCT(H408:H512,Z408:Z512)</f>
        <v>1791571.5536159209</v>
      </c>
      <c r="AA530" s="293">
        <f>IF(AA407="kW",SUMPRODUCT(N408:N512,S408:S512,AA408:AA512),SUMPRODUCT(H408:H512,AA408:AA512))</f>
        <v>6690.2037074748159</v>
      </c>
      <c r="AB530" s="293">
        <f>IF(AB407="kW",SUMPRODUCT(N408:N512,S408:S512,AB408:AB512),SUMPRODUCT(H408:H512,AB408:AB512))</f>
        <v>9013.5561592418489</v>
      </c>
      <c r="AC530" s="293">
        <f>IF(AC407="kW",SUMPRODUCT(N408:N512,S408:S512,AC408:AC512),SUMPRODUCT(H408:H512, AC408:AC512))</f>
        <v>0</v>
      </c>
      <c r="AD530" s="293">
        <f>IF(AD407="kW",SUMPRODUCT(N408:N512,S408:S512,AD408:AD512),SUMPRODUCT(H408:H512, AD408:AD512))</f>
        <v>14.307725559037269</v>
      </c>
      <c r="AE530" s="293">
        <f>IF(AE407="kW",SUMPRODUCT(N408:N512,S408:S512,AE408:AE512),SUMPRODUCT(H408:H512,AE408:AE512))</f>
        <v>0</v>
      </c>
      <c r="AF530" s="293">
        <f>IF(AF407="kW",SUMPRODUCT(N408:N512,S408:S512,AF408:AF512),SUMPRODUCT(H408:H512,AF408:AF512))</f>
        <v>580.04985363817536</v>
      </c>
      <c r="AG530" s="293">
        <f>IF(AG407="kW",SUMPRODUCT(N408:N512,S408:S512,AG408:AG512),SUMPRODUCT(H408:H512,AG408:AG512))</f>
        <v>0</v>
      </c>
      <c r="AH530" s="293">
        <f>IF(AH407="kW",SUMPRODUCT(N408:N512,S408:S512,AH408:AH512),SUMPRODUCT(H408:H512,AH408:AH512))</f>
        <v>0</v>
      </c>
      <c r="AI530" s="293">
        <f>'8.  Streetlighting'!P44</f>
        <v>1562.1984</v>
      </c>
      <c r="AJ530" s="293">
        <f>IF(AJ407="kW",SUMPRODUCT(N408:N512,S408:S512,AJ408:AJ512),SUMPRODUCT(H408:H512,AJ408:AJ512))</f>
        <v>0</v>
      </c>
      <c r="AK530" s="293">
        <f>IF(AK407="kW",SUMPRODUCT(N408:N512,S408:S512,AK408:AK512),SUMPRODUCT(H408:H512,AK408:AK512))</f>
        <v>0</v>
      </c>
      <c r="AL530" s="293">
        <f>IF(AL407="kW",SUMPRODUCT(N408:N512,S408:S512,AL408:AL512),SUMPRODUCT(H408:H512,AL408:AL512))</f>
        <v>0</v>
      </c>
      <c r="AM530" s="339"/>
    </row>
    <row r="531" spans="2:39" ht="15">
      <c r="B531" s="326" t="s">
        <v>184</v>
      </c>
      <c r="C531" s="358"/>
      <c r="D531" s="281"/>
      <c r="E531" s="281"/>
      <c r="F531" s="281"/>
      <c r="G531" s="281"/>
      <c r="H531" s="281"/>
      <c r="I531" s="281"/>
      <c r="J531" s="281"/>
      <c r="K531" s="281"/>
      <c r="L531" s="281"/>
      <c r="M531" s="281"/>
      <c r="N531" s="281"/>
      <c r="O531" s="359"/>
      <c r="P531" s="281"/>
      <c r="Q531" s="281"/>
      <c r="R531" s="281"/>
      <c r="S531" s="306"/>
      <c r="T531" s="311"/>
      <c r="U531" s="311"/>
      <c r="V531" s="281"/>
      <c r="W531" s="281"/>
      <c r="X531" s="311"/>
      <c r="Y531" s="293">
        <f>SUMPRODUCT(I408:I512,Y408:Y512)</f>
        <v>4423439.8457694575</v>
      </c>
      <c r="Z531" s="293">
        <f>SUMPRODUCT(I408:I512,Z408:Z512)</f>
        <v>1791571.5536159209</v>
      </c>
      <c r="AA531" s="293">
        <f>IF(AA407="kW",SUMPRODUCT(N408:N512,T408:T512,AA408:AA512),SUMPRODUCT(I408:I512,AA408:AA512))</f>
        <v>6690.2037074748159</v>
      </c>
      <c r="AB531" s="293">
        <f>IF(AB407="kW",SUMPRODUCT(N408:N512,T408:T512,AB408:AB512),SUMPRODUCT(I408:I512,AB408:AB512))</f>
        <v>8988.7098659367584</v>
      </c>
      <c r="AC531" s="293">
        <f>IF(AC407="kW",SUMPRODUCT(N408:N512,T408:T512,AC408:AC512),SUMPRODUCT(I408:I512, AC408:AC512))</f>
        <v>0</v>
      </c>
      <c r="AD531" s="293">
        <f>IF(AD407="kW",SUMPRODUCT(N408:N512,T408:T512,AD408:AD512),SUMPRODUCT(I408:I512, AD408:AD512))</f>
        <v>14.307725559037269</v>
      </c>
      <c r="AE531" s="293">
        <f>IF(AE407="kW",SUMPRODUCT(N408:N512,T408:T512,AE408:AE512),SUMPRODUCT(I408:I512,AE408:AE512))</f>
        <v>0</v>
      </c>
      <c r="AF531" s="293">
        <f>IF(AF407="kW",SUMPRODUCT(N408:N512,T408:T512,AF408:AF512),SUMPRODUCT(I408:I512,AF408:AF512))</f>
        <v>410.25699739877581</v>
      </c>
      <c r="AG531" s="293">
        <f>IF(AG407="kW",SUMPRODUCT(N408:N512,T408:T512,AG408:AG512),SUMPRODUCT(I408:I512,AG408:AG512))</f>
        <v>0</v>
      </c>
      <c r="AH531" s="293">
        <f>IF(AH407="kW",SUMPRODUCT(N408:N512,T408:T512,AH408:AH512),SUMPRODUCT(I408:I512,AH408:AH512))</f>
        <v>0</v>
      </c>
      <c r="AI531" s="293">
        <f>IF(AI407="kW",SUMPRODUCT(N408:N512,T408:T512,AI408:AI512),SUMPRODUCT(I408:I512,AI408:AI512))</f>
        <v>0</v>
      </c>
      <c r="AJ531" s="293">
        <f>IF(AJ407="kW",SUMPRODUCT(N408:N512,T408:T512,AJ408:AJ512),SUMPRODUCT(I408:I512,AJ408:AJ512))</f>
        <v>0</v>
      </c>
      <c r="AK531" s="293">
        <f>IF(AK407="kW",SUMPRODUCT(N408:N512,T408:T512,AK408:AK512),SUMPRODUCT(I408:I512,AK408:AK512))</f>
        <v>0</v>
      </c>
      <c r="AL531" s="293">
        <f>IF(AL407="kW",SUMPRODUCT(N408:N512,T408:T512,AL408:AL512),SUMPRODUCT(I408:I512,AL408:AL512))</f>
        <v>0</v>
      </c>
      <c r="AM531" s="339"/>
    </row>
    <row r="532" spans="2:39" ht="15">
      <c r="B532" s="383" t="s">
        <v>185</v>
      </c>
      <c r="C532" s="361"/>
      <c r="D532" s="386"/>
      <c r="E532" s="386"/>
      <c r="F532" s="386"/>
      <c r="G532" s="386"/>
      <c r="H532" s="386"/>
      <c r="I532" s="386"/>
      <c r="J532" s="386"/>
      <c r="K532" s="386"/>
      <c r="L532" s="386"/>
      <c r="M532" s="386"/>
      <c r="N532" s="386"/>
      <c r="O532" s="385"/>
      <c r="P532" s="386"/>
      <c r="Q532" s="386"/>
      <c r="R532" s="386"/>
      <c r="S532" s="366"/>
      <c r="T532" s="387"/>
      <c r="U532" s="387"/>
      <c r="V532" s="386"/>
      <c r="W532" s="386"/>
      <c r="X532" s="387"/>
      <c r="Y532" s="328">
        <f>SUMPRODUCT(J408:J512,Y408:Y512)</f>
        <v>4412992.2419035593</v>
      </c>
      <c r="Z532" s="328">
        <f>SUMPRODUCT(J408:J512,Z408:Z512)</f>
        <v>1742253.7535523972</v>
      </c>
      <c r="AA532" s="328">
        <f>IF(AA407="kW",SUMPRODUCT(N408:N512,U408:U512,AA408:AA512),SUMPRODUCT(J408:J512,AA408:AA512))</f>
        <v>6364.5116355330274</v>
      </c>
      <c r="AB532" s="328">
        <f>IF(AB407="kW",SUMPRODUCT(N408:N512,U408:U512,AB408:AB512),SUMPRODUCT(J408:J512,AB408:AB512))</f>
        <v>8532.6649981636583</v>
      </c>
      <c r="AC532" s="328">
        <f>IF(AC407="kW",SUMPRODUCT(N408:N512,U408:U512,AC408:AC512),SUMPRODUCT(J408:J512, AC408:AC512))</f>
        <v>0</v>
      </c>
      <c r="AD532" s="328">
        <f>IF(AD407="kW",SUMPRODUCT(N408:N512,U408:U512,AD408:AD512),SUMPRODUCT(J408:J512, AD408:AD512))</f>
        <v>13.580104967695901</v>
      </c>
      <c r="AE532" s="328">
        <f>IF(AE407="kW",SUMPRODUCT(N408:N512,U408:U512,AE408:AE512),SUMPRODUCT(J408:J512,AE408:AE512))</f>
        <v>0</v>
      </c>
      <c r="AF532" s="328">
        <f>IF(AF407="kW",SUMPRODUCT(N408:N512,U408:U512,AF408:AF512),SUMPRODUCT(J408:J512,AF408:AF512))</f>
        <v>389.39334315705179</v>
      </c>
      <c r="AG532" s="328">
        <f>IF(AG407="kW",SUMPRODUCT(N408:N512,U408:U512,AG408:AG512),SUMPRODUCT(J408:J512,AG408:AG512))</f>
        <v>0</v>
      </c>
      <c r="AH532" s="328">
        <f>IF(AH407="kW",SUMPRODUCT(N408:N512,U408:U512,AH408:AH512),SUMPRODUCT(J408:J512,AH408:AH512))</f>
        <v>0</v>
      </c>
      <c r="AI532" s="328">
        <f>IF(AI407="kW",SUMPRODUCT(N408:N512,U408:U512,AI408:AI512),SUMPRODUCT(J408:J512,AI408:AI512))</f>
        <v>0</v>
      </c>
      <c r="AJ532" s="328">
        <f>IF(AJ407="kW",SUMPRODUCT(N408:N512,U408:U512,AJ408:AJ512),SUMPRODUCT(J408:J512,AJ408:AJ512))</f>
        <v>0</v>
      </c>
      <c r="AK532" s="328">
        <f>IF(AK407="kW",SUMPRODUCT(N408:N512,U408:U512,AK408:AK512),SUMPRODUCT(J408:J512,AK408:AK512))</f>
        <v>0</v>
      </c>
      <c r="AL532" s="328">
        <f>IF(AL407="kW",SUMPRODUCT(N408:N512,U408:U512,AL408:AL512),SUMPRODUCT(J408:J512,AL408:AL512))</f>
        <v>0</v>
      </c>
      <c r="AM532" s="388"/>
    </row>
    <row r="533" spans="2:39" ht="22.5" customHeight="1">
      <c r="B533" s="370" t="s">
        <v>565</v>
      </c>
      <c r="C533" s="389"/>
      <c r="D533" s="390"/>
      <c r="E533" s="390"/>
      <c r="F533" s="390"/>
      <c r="G533" s="390"/>
      <c r="H533" s="390"/>
      <c r="I533" s="390"/>
      <c r="J533" s="390"/>
      <c r="K533" s="390"/>
      <c r="L533" s="390"/>
      <c r="M533" s="390"/>
      <c r="N533" s="390"/>
      <c r="O533" s="390"/>
      <c r="P533" s="390"/>
      <c r="Q533" s="390"/>
      <c r="R533" s="390"/>
      <c r="S533" s="373"/>
      <c r="T533" s="374"/>
      <c r="U533" s="390"/>
      <c r="V533" s="390"/>
      <c r="W533" s="390"/>
      <c r="X533" s="390"/>
      <c r="Y533" s="411"/>
      <c r="Z533" s="411"/>
      <c r="AA533" s="411"/>
      <c r="AB533" s="411"/>
      <c r="AC533" s="411"/>
      <c r="AD533" s="411"/>
      <c r="AE533" s="411"/>
      <c r="AF533" s="411"/>
      <c r="AG533" s="411"/>
      <c r="AH533" s="411"/>
      <c r="AI533" s="411"/>
      <c r="AJ533" s="411"/>
      <c r="AK533" s="411"/>
      <c r="AL533" s="411"/>
      <c r="AM533" s="391"/>
    </row>
    <row r="535" spans="2:39" ht="15">
      <c r="B535" s="586" t="s">
        <v>500</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5"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BL1133"/>
  <sheetViews>
    <sheetView topLeftCell="A754" zoomScale="83" zoomScaleNormal="83" workbookViewId="0">
      <pane xSplit="2" topLeftCell="AM1" activePane="topRight" state="frozen"/>
      <selection pane="topRight" activeCell="AU565" sqref="AU565"/>
    </sheetView>
  </sheetViews>
  <sheetFormatPr defaultColWidth="9.140625" defaultRowHeight="15" outlineLevelRow="1" outlineLevelCol="1"/>
  <cols>
    <col min="1" max="1" width="4.42578125" style="521" customWidth="1"/>
    <col min="2" max="2" width="44.140625" style="429" customWidth="1"/>
    <col min="3" max="3" width="13.42578125" style="429" customWidth="1"/>
    <col min="4" max="4" width="17" style="429" customWidth="1"/>
    <col min="5" max="5" width="12.42578125" style="429" customWidth="1" outlineLevel="1"/>
    <col min="6" max="6" width="12.140625" style="429" customWidth="1" outlineLevel="1"/>
    <col min="7" max="7" width="12.7109375" style="429" customWidth="1" outlineLevel="1"/>
    <col min="8" max="8" width="13.42578125" style="429" customWidth="1" outlineLevel="1"/>
    <col min="9" max="9" width="12.85546875" style="429" customWidth="1" outlineLevel="1"/>
    <col min="10" max="10" width="11.140625" style="429" customWidth="1" outlineLevel="1"/>
    <col min="11" max="11" width="12.7109375" style="429" customWidth="1" outlineLevel="1"/>
    <col min="12" max="13" width="13.85546875" style="429" customWidth="1" outlineLevel="1"/>
    <col min="14" max="15" width="12.140625" style="429" customWidth="1" outlineLevel="1"/>
    <col min="16" max="16" width="11.85546875" style="429" customWidth="1" outlineLevel="1"/>
    <col min="17" max="17" width="12.42578125" style="429" customWidth="1" outlineLevel="1"/>
    <col min="18" max="18" width="15.42578125" style="429" customWidth="1" outlineLevel="1"/>
    <col min="19" max="19" width="13.7109375" style="429" customWidth="1" outlineLevel="1"/>
    <col min="20" max="20" width="12.42578125" style="429" customWidth="1" outlineLevel="1"/>
    <col min="21" max="21" width="15.28515625" style="429" customWidth="1" outlineLevel="1"/>
    <col min="22" max="22" width="11.140625" style="429" customWidth="1" outlineLevel="1"/>
    <col min="23" max="24" width="11" style="429" customWidth="1" outlineLevel="1"/>
    <col min="25" max="25" width="13.42578125" style="429" customWidth="1" outlineLevel="1"/>
    <col min="26" max="26" width="15.7109375" style="429" customWidth="1"/>
    <col min="27" max="46" width="9.140625" style="429" customWidth="1" outlineLevel="1"/>
    <col min="47" max="47" width="16.42578125" style="429" customWidth="1"/>
    <col min="48" max="49" width="15" style="429" customWidth="1"/>
    <col min="50" max="50" width="17.7109375" style="429" customWidth="1"/>
    <col min="51" max="51" width="19.7109375" style="429" customWidth="1"/>
    <col min="52" max="52" width="18.7109375" style="429" customWidth="1"/>
    <col min="53" max="57" width="14.85546875" style="429" customWidth="1"/>
    <col min="58" max="60" width="17.28515625" style="429" customWidth="1"/>
    <col min="61" max="61" width="14.42578125" style="429" customWidth="1"/>
    <col min="62" max="62" width="11.7109375" style="429" customWidth="1"/>
    <col min="63" max="16384" width="9.140625" style="429"/>
  </cols>
  <sheetData>
    <row r="13" spans="2:61" ht="15.75" thickBot="1"/>
    <row r="14" spans="2:61" ht="26.25" customHeight="1" thickBot="1">
      <c r="B14" s="934" t="s">
        <v>150</v>
      </c>
      <c r="C14" s="259" t="s">
        <v>154</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row>
    <row r="15" spans="2:61" ht="26.25" customHeight="1" thickBot="1">
      <c r="B15" s="934"/>
      <c r="C15" s="263" t="s">
        <v>151</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row>
    <row r="16" spans="2:61" ht="28.5" customHeight="1" thickBot="1">
      <c r="B16" s="934"/>
      <c r="C16" s="916" t="s">
        <v>525</v>
      </c>
      <c r="D16" s="91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row>
    <row r="17" spans="2:61"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row>
    <row r="18" spans="2:61" ht="71.25" customHeight="1">
      <c r="B18" s="934" t="s">
        <v>479</v>
      </c>
      <c r="C18" s="933" t="s">
        <v>648</v>
      </c>
      <c r="D18" s="933"/>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3"/>
      <c r="AK18" s="933"/>
      <c r="AL18" s="933"/>
      <c r="AM18" s="933"/>
      <c r="AN18" s="933"/>
      <c r="AO18" s="933"/>
      <c r="AP18" s="933"/>
      <c r="AQ18" s="933"/>
      <c r="AR18" s="933"/>
      <c r="AS18" s="933"/>
      <c r="AT18" s="933"/>
      <c r="AU18" s="597"/>
      <c r="AV18" s="597"/>
      <c r="AW18" s="597"/>
      <c r="AX18" s="597"/>
      <c r="AY18" s="597"/>
      <c r="AZ18" s="597"/>
      <c r="BA18" s="272"/>
      <c r="BB18" s="267"/>
      <c r="BC18" s="267"/>
      <c r="BD18" s="267"/>
      <c r="BE18" s="267"/>
      <c r="BF18" s="267"/>
      <c r="BG18" s="267"/>
      <c r="BH18" s="267"/>
      <c r="BI18" s="267"/>
    </row>
    <row r="19" spans="2:61" ht="45.75" customHeight="1">
      <c r="B19" s="934"/>
      <c r="C19" s="933" t="s">
        <v>548</v>
      </c>
      <c r="D19" s="933"/>
      <c r="E19" s="933"/>
      <c r="F19" s="933"/>
      <c r="G19" s="933"/>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3"/>
      <c r="AN19" s="933"/>
      <c r="AO19" s="933"/>
      <c r="AP19" s="933"/>
      <c r="AQ19" s="933"/>
      <c r="AR19" s="933"/>
      <c r="AS19" s="933"/>
      <c r="AT19" s="933"/>
      <c r="AU19" s="597"/>
      <c r="AV19" s="597"/>
      <c r="AW19" s="597"/>
      <c r="AX19" s="597"/>
      <c r="AY19" s="597"/>
      <c r="AZ19" s="597"/>
      <c r="BA19" s="272"/>
      <c r="BB19" s="267"/>
      <c r="BC19" s="267"/>
      <c r="BD19" s="267"/>
      <c r="BE19" s="267"/>
      <c r="BF19" s="267"/>
      <c r="BG19" s="267"/>
      <c r="BH19" s="267"/>
      <c r="BI19" s="267"/>
    </row>
    <row r="20" spans="2:61" ht="62.25" customHeight="1">
      <c r="B20" s="275"/>
      <c r="C20" s="933" t="s">
        <v>546</v>
      </c>
      <c r="D20" s="933"/>
      <c r="E20" s="933"/>
      <c r="F20" s="933"/>
      <c r="G20" s="933"/>
      <c r="H20" s="933"/>
      <c r="I20" s="933"/>
      <c r="J20" s="933"/>
      <c r="K20" s="933"/>
      <c r="L20" s="933"/>
      <c r="M20" s="933"/>
      <c r="N20" s="933"/>
      <c r="O20" s="933"/>
      <c r="P20" s="933"/>
      <c r="Q20" s="933"/>
      <c r="R20" s="933"/>
      <c r="S20" s="933"/>
      <c r="T20" s="933"/>
      <c r="U20" s="933"/>
      <c r="V20" s="933"/>
      <c r="W20" s="933"/>
      <c r="X20" s="933"/>
      <c r="Y20" s="933"/>
      <c r="Z20" s="933"/>
      <c r="AA20" s="933"/>
      <c r="AB20" s="933"/>
      <c r="AC20" s="933"/>
      <c r="AD20" s="933"/>
      <c r="AE20" s="933"/>
      <c r="AF20" s="933"/>
      <c r="AG20" s="933"/>
      <c r="AH20" s="933"/>
      <c r="AI20" s="933"/>
      <c r="AJ20" s="933"/>
      <c r="AK20" s="933"/>
      <c r="AL20" s="933"/>
      <c r="AM20" s="933"/>
      <c r="AN20" s="933"/>
      <c r="AO20" s="933"/>
      <c r="AP20" s="933"/>
      <c r="AQ20" s="933"/>
      <c r="AR20" s="933"/>
      <c r="AS20" s="933"/>
      <c r="AT20" s="933"/>
      <c r="AU20" s="597"/>
      <c r="AV20" s="597"/>
      <c r="AW20" s="597"/>
      <c r="AX20" s="597"/>
      <c r="AY20" s="597"/>
      <c r="AZ20" s="597"/>
      <c r="BA20" s="430"/>
      <c r="BB20" s="267"/>
      <c r="BC20" s="267"/>
      <c r="BD20" s="267"/>
      <c r="BE20" s="267"/>
      <c r="BF20" s="267"/>
      <c r="BG20" s="267"/>
      <c r="BH20" s="267"/>
      <c r="BI20" s="267"/>
    </row>
    <row r="21" spans="2:61" ht="37.5" customHeight="1">
      <c r="B21" s="275"/>
      <c r="C21" s="933" t="s">
        <v>615</v>
      </c>
      <c r="D21" s="933"/>
      <c r="E21" s="933"/>
      <c r="F21" s="933"/>
      <c r="G21" s="933"/>
      <c r="H21" s="933"/>
      <c r="I21" s="933"/>
      <c r="J21" s="933"/>
      <c r="K21" s="933"/>
      <c r="L21" s="933"/>
      <c r="M21" s="933"/>
      <c r="N21" s="933"/>
      <c r="O21" s="933"/>
      <c r="P21" s="933"/>
      <c r="Q21" s="933"/>
      <c r="R21" s="933"/>
      <c r="S21" s="933"/>
      <c r="T21" s="933"/>
      <c r="U21" s="933"/>
      <c r="V21" s="933"/>
      <c r="W21" s="933"/>
      <c r="X21" s="933"/>
      <c r="Y21" s="933"/>
      <c r="Z21" s="933"/>
      <c r="AA21" s="933"/>
      <c r="AB21" s="933"/>
      <c r="AC21" s="933"/>
      <c r="AD21" s="933"/>
      <c r="AE21" s="933"/>
      <c r="AF21" s="933"/>
      <c r="AG21" s="933"/>
      <c r="AH21" s="933"/>
      <c r="AI21" s="933"/>
      <c r="AJ21" s="933"/>
      <c r="AK21" s="933"/>
      <c r="AL21" s="933"/>
      <c r="AM21" s="933"/>
      <c r="AN21" s="933"/>
      <c r="AO21" s="933"/>
      <c r="AP21" s="933"/>
      <c r="AQ21" s="933"/>
      <c r="AR21" s="933"/>
      <c r="AS21" s="933"/>
      <c r="AT21" s="933"/>
      <c r="AU21" s="597"/>
      <c r="AV21" s="597"/>
      <c r="AW21" s="597"/>
      <c r="AX21" s="597"/>
      <c r="AY21" s="597"/>
      <c r="AZ21" s="597"/>
      <c r="BA21" s="278"/>
      <c r="BB21" s="267"/>
      <c r="BC21" s="267"/>
      <c r="BD21" s="267"/>
      <c r="BE21" s="267"/>
      <c r="BF21" s="267"/>
      <c r="BG21" s="267"/>
      <c r="BH21" s="267"/>
      <c r="BI21" s="267"/>
    </row>
    <row r="22" spans="2:61" ht="54.75" customHeight="1">
      <c r="B22" s="275"/>
      <c r="C22" s="933" t="s">
        <v>598</v>
      </c>
      <c r="D22" s="933"/>
      <c r="E22" s="933"/>
      <c r="F22" s="933"/>
      <c r="G22" s="933"/>
      <c r="H22" s="933"/>
      <c r="I22" s="933"/>
      <c r="J22" s="933"/>
      <c r="K22" s="933"/>
      <c r="L22" s="933"/>
      <c r="M22" s="933"/>
      <c r="N22" s="933"/>
      <c r="O22" s="933"/>
      <c r="P22" s="933"/>
      <c r="Q22" s="933"/>
      <c r="R22" s="933"/>
      <c r="S22" s="933"/>
      <c r="T22" s="933"/>
      <c r="U22" s="933"/>
      <c r="V22" s="933"/>
      <c r="W22" s="933"/>
      <c r="X22" s="933"/>
      <c r="Y22" s="933"/>
      <c r="Z22" s="933"/>
      <c r="AA22" s="933"/>
      <c r="AB22" s="933"/>
      <c r="AC22" s="933"/>
      <c r="AD22" s="933"/>
      <c r="AE22" s="933"/>
      <c r="AF22" s="933"/>
      <c r="AG22" s="933"/>
      <c r="AH22" s="933"/>
      <c r="AI22" s="933"/>
      <c r="AJ22" s="933"/>
      <c r="AK22" s="933"/>
      <c r="AL22" s="933"/>
      <c r="AM22" s="933"/>
      <c r="AN22" s="933"/>
      <c r="AO22" s="933"/>
      <c r="AP22" s="933"/>
      <c r="AQ22" s="933"/>
      <c r="AR22" s="933"/>
      <c r="AS22" s="933"/>
      <c r="AT22" s="933"/>
      <c r="AU22" s="597"/>
      <c r="AV22" s="597"/>
      <c r="AW22" s="597"/>
      <c r="AX22" s="597"/>
      <c r="AY22" s="597"/>
      <c r="AZ22" s="597"/>
      <c r="BA22" s="430"/>
      <c r="BB22" s="267"/>
      <c r="BC22" s="267"/>
      <c r="BD22" s="267"/>
      <c r="BE22" s="267"/>
      <c r="BF22" s="267"/>
      <c r="BG22" s="267"/>
      <c r="BH22" s="267"/>
      <c r="BI22" s="267"/>
    </row>
    <row r="23" spans="2:61"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67"/>
      <c r="BC23" s="267"/>
      <c r="BD23" s="267"/>
      <c r="BE23" s="267"/>
      <c r="BF23" s="267"/>
      <c r="BG23" s="267"/>
      <c r="BH23" s="267"/>
      <c r="BI23" s="267"/>
    </row>
    <row r="24" spans="2:61" ht="15.75">
      <c r="B24" s="934" t="s">
        <v>501</v>
      </c>
      <c r="C24" s="587" t="s">
        <v>503</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67"/>
      <c r="BC24" s="267"/>
      <c r="BD24" s="267"/>
      <c r="BE24" s="267"/>
      <c r="BF24" s="267"/>
      <c r="BG24" s="267"/>
      <c r="BH24" s="267"/>
      <c r="BI24" s="267"/>
    </row>
    <row r="25" spans="2:61" ht="15.75">
      <c r="B25" s="934"/>
      <c r="C25" s="587" t="s">
        <v>504</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67"/>
      <c r="BC25" s="267"/>
      <c r="BD25" s="267"/>
      <c r="BE25" s="267"/>
      <c r="BF25" s="267"/>
      <c r="BG25" s="267"/>
      <c r="BH25" s="267"/>
      <c r="BI25" s="267"/>
    </row>
    <row r="26" spans="2:61" ht="15.75">
      <c r="B26" s="530"/>
      <c r="C26" s="587" t="s">
        <v>505</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67"/>
      <c r="BC26" s="267"/>
      <c r="BD26" s="267"/>
      <c r="BE26" s="267"/>
      <c r="BF26" s="267"/>
      <c r="BG26" s="267"/>
      <c r="BH26" s="267"/>
      <c r="BI26" s="267"/>
    </row>
    <row r="27" spans="2:61" ht="15.75">
      <c r="B27" s="530"/>
      <c r="C27" s="587" t="s">
        <v>506</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67"/>
      <c r="BC27" s="267"/>
      <c r="BD27" s="267"/>
      <c r="BE27" s="267"/>
      <c r="BF27" s="267"/>
      <c r="BG27" s="267"/>
      <c r="BH27" s="267"/>
      <c r="BI27" s="267"/>
    </row>
    <row r="28" spans="2:61" ht="15.75">
      <c r="B28" s="530"/>
      <c r="C28" s="587" t="s">
        <v>507</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67"/>
      <c r="BC28" s="267"/>
      <c r="BD28" s="267"/>
      <c r="BE28" s="267"/>
      <c r="BF28" s="267"/>
      <c r="BG28" s="267"/>
      <c r="BH28" s="267"/>
      <c r="BI28" s="267"/>
    </row>
    <row r="29" spans="2:61" ht="15.75">
      <c r="B29" s="530"/>
      <c r="C29" s="587" t="s">
        <v>508</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67"/>
      <c r="BC29" s="267"/>
      <c r="BD29" s="267"/>
      <c r="BE29" s="267"/>
      <c r="BF29" s="267"/>
      <c r="BG29" s="267"/>
      <c r="BH29" s="267"/>
      <c r="BI29" s="267"/>
    </row>
    <row r="30" spans="2:61" ht="15.75">
      <c r="B30" s="530"/>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67"/>
      <c r="BC30" s="267"/>
      <c r="BD30" s="267"/>
      <c r="BE30" s="267"/>
      <c r="BF30" s="267"/>
      <c r="BG30" s="267"/>
      <c r="BH30" s="267"/>
      <c r="BI30" s="267"/>
    </row>
    <row r="31" spans="2:61" ht="15.75">
      <c r="B31" s="530"/>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67"/>
      <c r="BC31" s="267"/>
      <c r="BD31" s="267"/>
      <c r="BE31" s="267"/>
      <c r="BF31" s="267"/>
      <c r="BG31" s="267"/>
      <c r="BH31" s="267"/>
      <c r="BI31" s="267"/>
    </row>
    <row r="32" spans="2:61">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row>
    <row r="33" spans="1:61" ht="15.75">
      <c r="B33" s="282" t="s">
        <v>245</v>
      </c>
      <c r="C33" s="283"/>
      <c r="D33" s="581"/>
      <c r="E33" s="255"/>
      <c r="F33" s="255"/>
      <c r="G33" s="255"/>
      <c r="H33" s="255"/>
      <c r="I33" s="255"/>
      <c r="J33" s="255"/>
      <c r="K33" s="255"/>
      <c r="L33" s="255"/>
      <c r="M33" s="255"/>
      <c r="N33" s="255"/>
      <c r="O33" s="255"/>
      <c r="P33" s="255"/>
      <c r="Q33" s="255"/>
      <c r="R33" s="255"/>
      <c r="S33" s="255"/>
      <c r="T33" s="255"/>
      <c r="U33" s="255"/>
      <c r="V33" s="255"/>
      <c r="W33" s="255"/>
      <c r="X33" s="255"/>
      <c r="Y33" s="255"/>
      <c r="Z33" s="283"/>
      <c r="AA33" s="255"/>
      <c r="AB33" s="255"/>
      <c r="AC33" s="255"/>
      <c r="AD33" s="255"/>
      <c r="AE33" s="255"/>
      <c r="AF33" s="255"/>
      <c r="AG33" s="255"/>
      <c r="AH33" s="255"/>
      <c r="AI33" s="255"/>
      <c r="AJ33" s="255"/>
      <c r="AK33" s="255"/>
      <c r="AL33" s="255"/>
      <c r="AM33" s="255"/>
      <c r="AN33" s="255"/>
      <c r="AO33" s="255"/>
      <c r="AP33" s="255"/>
      <c r="AQ33" s="255"/>
      <c r="AR33" s="255"/>
      <c r="AS33" s="255"/>
      <c r="AT33" s="255"/>
      <c r="AU33" s="272"/>
      <c r="AV33" s="269"/>
      <c r="AW33" s="269"/>
      <c r="AX33" s="269"/>
      <c r="AY33" s="269"/>
      <c r="AZ33" s="269"/>
      <c r="BA33" s="269"/>
      <c r="BB33" s="269"/>
      <c r="BC33" s="269"/>
      <c r="BD33" s="269"/>
      <c r="BE33" s="269"/>
      <c r="BF33" s="269"/>
      <c r="BG33" s="269"/>
      <c r="BH33" s="269"/>
      <c r="BI33" s="284"/>
    </row>
    <row r="34" spans="1:61" ht="36.75" customHeight="1">
      <c r="B34" s="924" t="s">
        <v>190</v>
      </c>
      <c r="C34" s="926" t="s">
        <v>33</v>
      </c>
      <c r="D34" s="286" t="s">
        <v>396</v>
      </c>
      <c r="E34" s="928" t="s">
        <v>188</v>
      </c>
      <c r="F34" s="929"/>
      <c r="G34" s="929"/>
      <c r="H34" s="929"/>
      <c r="I34" s="929"/>
      <c r="J34" s="929"/>
      <c r="K34" s="929"/>
      <c r="L34" s="929"/>
      <c r="M34" s="929"/>
      <c r="N34" s="929"/>
      <c r="O34" s="929"/>
      <c r="P34" s="929"/>
      <c r="Q34" s="929"/>
      <c r="R34" s="929"/>
      <c r="S34" s="929"/>
      <c r="T34" s="929"/>
      <c r="U34" s="929"/>
      <c r="V34" s="929"/>
      <c r="W34" s="929"/>
      <c r="X34" s="929"/>
      <c r="Y34" s="931" t="s">
        <v>192</v>
      </c>
      <c r="Z34" s="286" t="s">
        <v>397</v>
      </c>
      <c r="AA34" s="928" t="s">
        <v>191</v>
      </c>
      <c r="AB34" s="929"/>
      <c r="AC34" s="929"/>
      <c r="AD34" s="929"/>
      <c r="AE34" s="929"/>
      <c r="AF34" s="929"/>
      <c r="AG34" s="929"/>
      <c r="AH34" s="929"/>
      <c r="AI34" s="929"/>
      <c r="AJ34" s="929"/>
      <c r="AK34" s="929"/>
      <c r="AL34" s="929"/>
      <c r="AM34" s="929"/>
      <c r="AN34" s="929"/>
      <c r="AO34" s="929"/>
      <c r="AP34" s="929"/>
      <c r="AQ34" s="929"/>
      <c r="AR34" s="929"/>
      <c r="AS34" s="929"/>
      <c r="AT34" s="929"/>
      <c r="AU34" s="921" t="s">
        <v>222</v>
      </c>
      <c r="AV34" s="922"/>
      <c r="AW34" s="922"/>
      <c r="AX34" s="922"/>
      <c r="AY34" s="922"/>
      <c r="AZ34" s="922"/>
      <c r="BA34" s="922"/>
      <c r="BB34" s="922"/>
      <c r="BC34" s="922"/>
      <c r="BD34" s="922"/>
      <c r="BE34" s="922"/>
      <c r="BF34" s="922"/>
      <c r="BG34" s="922"/>
      <c r="BH34" s="922"/>
      <c r="BI34" s="923"/>
    </row>
    <row r="35" spans="1:61" ht="65.099999999999994" customHeight="1">
      <c r="B35" s="925"/>
      <c r="C35" s="927"/>
      <c r="D35" s="287">
        <v>2015</v>
      </c>
      <c r="E35" s="287">
        <v>2016</v>
      </c>
      <c r="F35" s="287">
        <v>2017</v>
      </c>
      <c r="G35" s="287">
        <v>2018</v>
      </c>
      <c r="H35" s="287">
        <v>2019</v>
      </c>
      <c r="I35" s="287">
        <v>2020</v>
      </c>
      <c r="J35" s="287">
        <v>2021</v>
      </c>
      <c r="K35" s="287">
        <v>2022</v>
      </c>
      <c r="L35" s="287">
        <v>2023</v>
      </c>
      <c r="M35" s="287">
        <v>2024</v>
      </c>
      <c r="N35" s="287">
        <v>2025</v>
      </c>
      <c r="O35" s="287">
        <v>2026</v>
      </c>
      <c r="P35" s="287">
        <v>2027</v>
      </c>
      <c r="Q35" s="287">
        <v>2028</v>
      </c>
      <c r="R35" s="287">
        <v>2029</v>
      </c>
      <c r="S35" s="287">
        <v>2030</v>
      </c>
      <c r="T35" s="287">
        <v>2031</v>
      </c>
      <c r="U35" s="287">
        <v>2032</v>
      </c>
      <c r="V35" s="287">
        <v>2033</v>
      </c>
      <c r="W35" s="287">
        <v>2034</v>
      </c>
      <c r="X35" s="431">
        <v>2035</v>
      </c>
      <c r="Y35" s="932"/>
      <c r="Z35" s="287">
        <v>2015</v>
      </c>
      <c r="AA35" s="287">
        <v>2016</v>
      </c>
      <c r="AB35" s="287">
        <v>2017</v>
      </c>
      <c r="AC35" s="287">
        <v>2018</v>
      </c>
      <c r="AD35" s="287">
        <v>2019</v>
      </c>
      <c r="AE35" s="287">
        <v>2020</v>
      </c>
      <c r="AF35" s="287">
        <v>2021</v>
      </c>
      <c r="AG35" s="287">
        <v>2022</v>
      </c>
      <c r="AH35" s="287">
        <v>2023</v>
      </c>
      <c r="AI35" s="431">
        <v>2024</v>
      </c>
      <c r="AJ35" s="431">
        <v>2025</v>
      </c>
      <c r="AK35" s="431">
        <v>2026</v>
      </c>
      <c r="AL35" s="431">
        <v>2027</v>
      </c>
      <c r="AM35" s="431">
        <v>2028</v>
      </c>
      <c r="AN35" s="431">
        <v>2029</v>
      </c>
      <c r="AO35" s="431">
        <v>2030</v>
      </c>
      <c r="AP35" s="431">
        <v>2031</v>
      </c>
      <c r="AQ35" s="431">
        <v>2032</v>
      </c>
      <c r="AR35" s="431">
        <v>2033</v>
      </c>
      <c r="AS35" s="431">
        <v>2034</v>
      </c>
      <c r="AT35" s="431">
        <v>2035</v>
      </c>
      <c r="AU35" s="287" t="str">
        <f>'1.  LRAMVA Summary'!D50</f>
        <v>Residential</v>
      </c>
      <c r="AV35" s="287" t="str">
        <f>'1.  LRAMVA Summary'!E50</f>
        <v>GS&lt; 50 kW</v>
      </c>
      <c r="AW35" s="287" t="str">
        <f>'1.  LRAMVA Summary'!F50</f>
        <v>GS 50 to 2,999 kW</v>
      </c>
      <c r="AX35" s="287" t="str">
        <f>'1.  LRAMVA Summary'!G50</f>
        <v>GS 50 to 2,999 kW with owned transformer</v>
      </c>
      <c r="AY35" s="287" t="str">
        <f>'1.  LRAMVA Summary'!H50</f>
        <v>GS 3,000 to 4,999 kW</v>
      </c>
      <c r="AZ35" s="287" t="str">
        <f>'1.  LRAMVA Summary'!I50</f>
        <v>GS 3,000 to 4,999 kW with owned transformer</v>
      </c>
      <c r="BA35" s="287" t="str">
        <f>'1.  LRAMVA Summary'!J50</f>
        <v>Large Use</v>
      </c>
      <c r="BB35" s="287" t="str">
        <f>'1.  LRAMVA Summary'!K50</f>
        <v>Large Use with owned transformer</v>
      </c>
      <c r="BC35" s="287" t="str">
        <f>'1.  LRAMVA Summary'!L50</f>
        <v>Unmetered Scattered Load</v>
      </c>
      <c r="BD35" s="287" t="str">
        <f>'1.  LRAMVA Summary'!M50</f>
        <v>Sentinel Lighting</v>
      </c>
      <c r="BE35" s="287" t="str">
        <f>'1.  LRAMVA Summary'!N50</f>
        <v>Street Lighting</v>
      </c>
      <c r="BF35" s="287" t="str">
        <f>'1.  LRAMVA Summary'!O50</f>
        <v/>
      </c>
      <c r="BG35" s="287" t="str">
        <f>'1.  LRAMVA Summary'!P50</f>
        <v/>
      </c>
      <c r="BH35" s="287" t="str">
        <f>'1.  LRAMVA Summary'!Q50</f>
        <v/>
      </c>
      <c r="BI35" s="289" t="str">
        <f>'1.  LRAMVA Summary'!R50</f>
        <v>Total</v>
      </c>
    </row>
    <row r="36" spans="1:61" ht="16.5" hidden="1" customHeight="1">
      <c r="B36" s="517" t="s">
        <v>478</v>
      </c>
      <c r="C36" s="291"/>
      <c r="D36" s="291"/>
      <c r="E36" s="291"/>
      <c r="F36" s="291"/>
      <c r="G36" s="291"/>
      <c r="H36" s="291"/>
      <c r="I36" s="291"/>
      <c r="J36" s="291"/>
      <c r="K36" s="291"/>
      <c r="L36" s="291"/>
      <c r="M36" s="291"/>
      <c r="N36" s="291"/>
      <c r="O36" s="291"/>
      <c r="P36" s="291"/>
      <c r="Q36" s="291"/>
      <c r="R36" s="291"/>
      <c r="S36" s="291"/>
      <c r="T36" s="291"/>
      <c r="U36" s="291"/>
      <c r="V36" s="291"/>
      <c r="W36" s="291"/>
      <c r="X36" s="291"/>
      <c r="Y36" s="292"/>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3" t="str">
        <f>'1.  LRAMVA Summary'!D51</f>
        <v>kWh</v>
      </c>
      <c r="AV36" s="293" t="str">
        <f>'1.  LRAMVA Summary'!E51</f>
        <v>kWh</v>
      </c>
      <c r="AW36" s="293" t="str">
        <f>'1.  LRAMVA Summary'!F51</f>
        <v>kW</v>
      </c>
      <c r="AX36" s="293" t="str">
        <f>'1.  LRAMVA Summary'!G51</f>
        <v>kW</v>
      </c>
      <c r="AY36" s="293" t="str">
        <f>'1.  LRAMVA Summary'!H51</f>
        <v>kW</v>
      </c>
      <c r="AZ36" s="293" t="str">
        <f>'1.  LRAMVA Summary'!I51</f>
        <v>kW</v>
      </c>
      <c r="BA36" s="293" t="str">
        <f>'1.  LRAMVA Summary'!J51</f>
        <v>kW</v>
      </c>
      <c r="BB36" s="293" t="str">
        <f>'1.  LRAMVA Summary'!K51</f>
        <v>kW</v>
      </c>
      <c r="BC36" s="293" t="str">
        <f>'1.  LRAMVA Summary'!L51</f>
        <v>kWh</v>
      </c>
      <c r="BD36" s="293" t="str">
        <f>'1.  LRAMVA Summary'!M51</f>
        <v>kW</v>
      </c>
      <c r="BE36" s="293" t="str">
        <f>'1.  LRAMVA Summary'!N51</f>
        <v>kW</v>
      </c>
      <c r="BF36" s="293">
        <f>'1.  LRAMVA Summary'!O51</f>
        <v>0</v>
      </c>
      <c r="BG36" s="293">
        <f>'1.  LRAMVA Summary'!P51</f>
        <v>0</v>
      </c>
      <c r="BH36" s="293">
        <f>'1.  LRAMVA Summary'!Q51</f>
        <v>0</v>
      </c>
      <c r="BI36" s="294"/>
    </row>
    <row r="37" spans="1:61" ht="16.5" hidden="1" customHeight="1" outlineLevel="1">
      <c r="B37" s="290" t="s">
        <v>471</v>
      </c>
      <c r="C37" s="291"/>
      <c r="D37" s="291"/>
      <c r="E37" s="291"/>
      <c r="F37" s="291"/>
      <c r="G37" s="291"/>
      <c r="H37" s="291"/>
      <c r="I37" s="291"/>
      <c r="J37" s="291"/>
      <c r="K37" s="291"/>
      <c r="L37" s="291"/>
      <c r="M37" s="291"/>
      <c r="N37" s="291"/>
      <c r="O37" s="291"/>
      <c r="P37" s="291"/>
      <c r="Q37" s="291"/>
      <c r="R37" s="291"/>
      <c r="S37" s="291"/>
      <c r="T37" s="291"/>
      <c r="U37" s="291"/>
      <c r="V37" s="291"/>
      <c r="W37" s="291"/>
      <c r="X37" s="291"/>
      <c r="Y37" s="292"/>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3"/>
      <c r="AV37" s="293"/>
      <c r="AW37" s="293"/>
      <c r="AX37" s="293"/>
      <c r="AY37" s="293"/>
      <c r="AZ37" s="293"/>
      <c r="BA37" s="293"/>
      <c r="BB37" s="293"/>
      <c r="BC37" s="293"/>
      <c r="BD37" s="293"/>
      <c r="BE37" s="293"/>
      <c r="BF37" s="293"/>
      <c r="BG37" s="293"/>
      <c r="BH37" s="293"/>
      <c r="BI37" s="294"/>
    </row>
    <row r="38" spans="1:61" hidden="1" outlineLevel="1">
      <c r="A38" s="521">
        <v>1</v>
      </c>
      <c r="B38" s="519" t="str">
        <f>VLOOKUP(A38,'9. IESO programs'!$D$3:$E$91,2)</f>
        <v>Save on Energy Coupon Program</v>
      </c>
      <c r="C38" s="293" t="s">
        <v>25</v>
      </c>
      <c r="D38" s="297"/>
      <c r="E38" s="297"/>
      <c r="F38" s="297"/>
      <c r="G38" s="297"/>
      <c r="H38" s="297"/>
      <c r="I38" s="297"/>
      <c r="J38" s="297"/>
      <c r="K38" s="297"/>
      <c r="L38" s="297"/>
      <c r="M38" s="297"/>
      <c r="N38" s="297"/>
      <c r="O38" s="297"/>
      <c r="P38" s="297"/>
      <c r="Q38" s="297"/>
      <c r="R38" s="297"/>
      <c r="S38" s="297"/>
      <c r="T38" s="297"/>
      <c r="U38" s="297"/>
      <c r="V38" s="297"/>
      <c r="W38" s="297"/>
      <c r="X38" s="297"/>
      <c r="Y38" s="293"/>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412"/>
      <c r="AV38" s="412"/>
      <c r="AW38" s="412"/>
      <c r="AX38" s="412"/>
      <c r="AY38" s="412"/>
      <c r="AZ38" s="412"/>
      <c r="BA38" s="412"/>
      <c r="BB38" s="412"/>
      <c r="BC38" s="412"/>
      <c r="BD38" s="412"/>
      <c r="BE38" s="412"/>
      <c r="BF38" s="412"/>
      <c r="BG38" s="412"/>
      <c r="BH38" s="412"/>
      <c r="BI38" s="298">
        <f>SUM(AU38:BH38)</f>
        <v>0</v>
      </c>
    </row>
    <row r="39" spans="1:61" hidden="1" outlineLevel="1">
      <c r="B39" s="296" t="s">
        <v>267</v>
      </c>
      <c r="C39" s="293" t="s">
        <v>142</v>
      </c>
      <c r="D39" s="297"/>
      <c r="E39" s="297"/>
      <c r="F39" s="297"/>
      <c r="G39" s="297"/>
      <c r="H39" s="297"/>
      <c r="I39" s="297"/>
      <c r="J39" s="297"/>
      <c r="K39" s="297"/>
      <c r="L39" s="297"/>
      <c r="M39" s="297"/>
      <c r="N39" s="297"/>
      <c r="O39" s="297"/>
      <c r="P39" s="297"/>
      <c r="Q39" s="297"/>
      <c r="R39" s="297"/>
      <c r="S39" s="297"/>
      <c r="T39" s="297"/>
      <c r="U39" s="297"/>
      <c r="V39" s="297"/>
      <c r="W39" s="297"/>
      <c r="X39" s="297"/>
      <c r="Y39" s="469"/>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413">
        <f>AU38</f>
        <v>0</v>
      </c>
      <c r="AV39" s="413">
        <f t="shared" ref="AV39:BH39" si="0">AV38</f>
        <v>0</v>
      </c>
      <c r="AW39" s="413">
        <f t="shared" si="0"/>
        <v>0</v>
      </c>
      <c r="AX39" s="413">
        <f t="shared" si="0"/>
        <v>0</v>
      </c>
      <c r="AY39" s="413">
        <f t="shared" si="0"/>
        <v>0</v>
      </c>
      <c r="AZ39" s="413">
        <f t="shared" si="0"/>
        <v>0</v>
      </c>
      <c r="BA39" s="413">
        <f t="shared" si="0"/>
        <v>0</v>
      </c>
      <c r="BB39" s="413">
        <f t="shared" si="0"/>
        <v>0</v>
      </c>
      <c r="BC39" s="413">
        <f t="shared" si="0"/>
        <v>0</v>
      </c>
      <c r="BD39" s="413">
        <f t="shared" si="0"/>
        <v>0</v>
      </c>
      <c r="BE39" s="413">
        <f t="shared" si="0"/>
        <v>0</v>
      </c>
      <c r="BF39" s="413">
        <f t="shared" si="0"/>
        <v>0</v>
      </c>
      <c r="BG39" s="413">
        <f t="shared" si="0"/>
        <v>0</v>
      </c>
      <c r="BH39" s="413">
        <f t="shared" si="0"/>
        <v>0</v>
      </c>
      <c r="BI39" s="299"/>
    </row>
    <row r="40" spans="1:61" ht="15.75" hidden="1" outlineLevel="1">
      <c r="B40" s="300"/>
      <c r="C40" s="301"/>
      <c r="D40" s="301"/>
      <c r="E40" s="301"/>
      <c r="F40" s="301"/>
      <c r="G40" s="301"/>
      <c r="H40" s="301"/>
      <c r="I40" s="301"/>
      <c r="J40" s="301"/>
      <c r="K40" s="301"/>
      <c r="L40" s="301"/>
      <c r="M40" s="301"/>
      <c r="N40" s="301"/>
      <c r="O40" s="301"/>
      <c r="P40" s="301"/>
      <c r="Q40" s="301"/>
      <c r="R40" s="301"/>
      <c r="S40" s="301"/>
      <c r="T40" s="301"/>
      <c r="U40" s="301"/>
      <c r="V40" s="301"/>
      <c r="W40" s="301"/>
      <c r="X40" s="301"/>
      <c r="Y40" s="302"/>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414"/>
      <c r="AV40" s="415"/>
      <c r="AW40" s="415"/>
      <c r="AX40" s="415"/>
      <c r="AY40" s="415"/>
      <c r="AZ40" s="415"/>
      <c r="BA40" s="415"/>
      <c r="BB40" s="415"/>
      <c r="BC40" s="415"/>
      <c r="BD40" s="415"/>
      <c r="BE40" s="415"/>
      <c r="BF40" s="415"/>
      <c r="BG40" s="415"/>
      <c r="BH40" s="415"/>
      <c r="BI40" s="304"/>
    </row>
    <row r="41" spans="1:61" ht="30" hidden="1" outlineLevel="1">
      <c r="A41" s="521">
        <v>3</v>
      </c>
      <c r="B41" s="519" t="str">
        <f>VLOOKUP(A41,'9. IESO programs'!$D$3:$E$91,2)</f>
        <v>Save on Energy Heating &amp; Cooling Program</v>
      </c>
      <c r="C41" s="293" t="s">
        <v>25</v>
      </c>
      <c r="D41" s="297"/>
      <c r="E41" s="297"/>
      <c r="F41" s="297"/>
      <c r="G41" s="297"/>
      <c r="H41" s="297"/>
      <c r="I41" s="297"/>
      <c r="J41" s="297"/>
      <c r="K41" s="297"/>
      <c r="L41" s="297"/>
      <c r="M41" s="297"/>
      <c r="N41" s="297"/>
      <c r="O41" s="297"/>
      <c r="P41" s="297"/>
      <c r="Q41" s="297"/>
      <c r="R41" s="297"/>
      <c r="S41" s="297"/>
      <c r="T41" s="297"/>
      <c r="U41" s="297"/>
      <c r="V41" s="297"/>
      <c r="W41" s="297"/>
      <c r="X41" s="297"/>
      <c r="Y41" s="293"/>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412"/>
      <c r="AV41" s="412"/>
      <c r="AW41" s="412"/>
      <c r="AX41" s="412"/>
      <c r="AY41" s="412"/>
      <c r="AZ41" s="412"/>
      <c r="BA41" s="412"/>
      <c r="BB41" s="412"/>
      <c r="BC41" s="412"/>
      <c r="BD41" s="412"/>
      <c r="BE41" s="412"/>
      <c r="BF41" s="412"/>
      <c r="BG41" s="412"/>
      <c r="BH41" s="412"/>
      <c r="BI41" s="298">
        <f>SUM(AU41:BH41)</f>
        <v>0</v>
      </c>
    </row>
    <row r="42" spans="1:61" hidden="1" outlineLevel="1">
      <c r="B42" s="296" t="s">
        <v>267</v>
      </c>
      <c r="C42" s="293" t="s">
        <v>142</v>
      </c>
      <c r="D42" s="297"/>
      <c r="E42" s="297"/>
      <c r="F42" s="297"/>
      <c r="G42" s="297"/>
      <c r="H42" s="297"/>
      <c r="I42" s="297"/>
      <c r="J42" s="297"/>
      <c r="K42" s="297"/>
      <c r="L42" s="297"/>
      <c r="M42" s="297"/>
      <c r="N42" s="297"/>
      <c r="O42" s="297"/>
      <c r="P42" s="297"/>
      <c r="Q42" s="297"/>
      <c r="R42" s="297"/>
      <c r="S42" s="297"/>
      <c r="T42" s="297"/>
      <c r="U42" s="297"/>
      <c r="V42" s="297"/>
      <c r="W42" s="297"/>
      <c r="X42" s="297"/>
      <c r="Y42" s="469"/>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413">
        <f>AU41</f>
        <v>0</v>
      </c>
      <c r="AV42" s="413">
        <f t="shared" ref="AV42" si="1">AV41</f>
        <v>0</v>
      </c>
      <c r="AW42" s="413">
        <f t="shared" ref="AW42" si="2">AW41</f>
        <v>0</v>
      </c>
      <c r="AX42" s="413">
        <f t="shared" ref="AX42" si="3">AX41</f>
        <v>0</v>
      </c>
      <c r="AY42" s="413">
        <f t="shared" ref="AY42" si="4">AY41</f>
        <v>0</v>
      </c>
      <c r="AZ42" s="413">
        <f t="shared" ref="AZ42" si="5">AZ41</f>
        <v>0</v>
      </c>
      <c r="BA42" s="413">
        <f t="shared" ref="BA42" si="6">BA41</f>
        <v>0</v>
      </c>
      <c r="BB42" s="413">
        <f t="shared" ref="BB42" si="7">BB41</f>
        <v>0</v>
      </c>
      <c r="BC42" s="413">
        <f t="shared" ref="BC42" si="8">BC41</f>
        <v>0</v>
      </c>
      <c r="BD42" s="413">
        <f t="shared" ref="BD42" si="9">BD41</f>
        <v>0</v>
      </c>
      <c r="BE42" s="413">
        <f t="shared" ref="BE42" si="10">BE41</f>
        <v>0</v>
      </c>
      <c r="BF42" s="413">
        <f t="shared" ref="BF42" si="11">BF41</f>
        <v>0</v>
      </c>
      <c r="BG42" s="413">
        <f t="shared" ref="BG42" si="12">BG41</f>
        <v>0</v>
      </c>
      <c r="BH42" s="413">
        <f t="shared" ref="BH42" si="13">BH41</f>
        <v>0</v>
      </c>
      <c r="BI42" s="299"/>
    </row>
    <row r="43" spans="1:61" ht="15.75" hidden="1" outlineLevel="1">
      <c r="B43" s="300"/>
      <c r="C43" s="301"/>
      <c r="D43" s="306"/>
      <c r="E43" s="306"/>
      <c r="F43" s="306"/>
      <c r="G43" s="306"/>
      <c r="H43" s="306"/>
      <c r="I43" s="306"/>
      <c r="J43" s="306"/>
      <c r="K43" s="306"/>
      <c r="L43" s="306"/>
      <c r="M43" s="306"/>
      <c r="N43" s="306"/>
      <c r="O43" s="306"/>
      <c r="P43" s="306"/>
      <c r="Q43" s="306"/>
      <c r="R43" s="306"/>
      <c r="S43" s="306"/>
      <c r="T43" s="306"/>
      <c r="U43" s="306"/>
      <c r="V43" s="306"/>
      <c r="W43" s="306"/>
      <c r="X43" s="306"/>
      <c r="Y43" s="302"/>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414"/>
      <c r="AV43" s="415"/>
      <c r="AW43" s="415"/>
      <c r="AX43" s="415"/>
      <c r="AY43" s="415"/>
      <c r="AZ43" s="415"/>
      <c r="BA43" s="415"/>
      <c r="BB43" s="415"/>
      <c r="BC43" s="415"/>
      <c r="BD43" s="415"/>
      <c r="BE43" s="415"/>
      <c r="BF43" s="415"/>
      <c r="BG43" s="415"/>
      <c r="BH43" s="415"/>
      <c r="BI43" s="304"/>
    </row>
    <row r="44" spans="1:61" ht="30" hidden="1" outlineLevel="1">
      <c r="A44" s="521">
        <v>4</v>
      </c>
      <c r="B44" s="519" t="str">
        <f>VLOOKUP(A44,'9. IESO programs'!$D$3:$E$91,2)</f>
        <v>Save on Energy New Construction Program</v>
      </c>
      <c r="C44" s="342" t="s">
        <v>726</v>
      </c>
      <c r="D44" s="297"/>
      <c r="E44" s="297"/>
      <c r="F44" s="297"/>
      <c r="G44" s="297"/>
      <c r="H44" s="297"/>
      <c r="I44" s="297"/>
      <c r="J44" s="297"/>
      <c r="K44" s="297"/>
      <c r="L44" s="297"/>
      <c r="M44" s="297"/>
      <c r="N44" s="297"/>
      <c r="O44" s="297"/>
      <c r="P44" s="297"/>
      <c r="Q44" s="297"/>
      <c r="R44" s="297"/>
      <c r="S44" s="297"/>
      <c r="T44" s="297"/>
      <c r="U44" s="297"/>
      <c r="V44" s="297"/>
      <c r="W44" s="297"/>
      <c r="X44" s="297"/>
      <c r="Y44" s="293"/>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412"/>
      <c r="AV44" s="412"/>
      <c r="AW44" s="412"/>
      <c r="AX44" s="412"/>
      <c r="AY44" s="412"/>
      <c r="AZ44" s="412"/>
      <c r="BA44" s="412"/>
      <c r="BB44" s="412"/>
      <c r="BC44" s="412"/>
      <c r="BD44" s="412"/>
      <c r="BE44" s="412"/>
      <c r="BF44" s="412"/>
      <c r="BG44" s="412"/>
      <c r="BH44" s="412"/>
      <c r="BI44" s="298">
        <f>SUM(AU44:BH44)</f>
        <v>0</v>
      </c>
    </row>
    <row r="45" spans="1:61" hidden="1" outlineLevel="1">
      <c r="B45" s="296" t="s">
        <v>267</v>
      </c>
      <c r="C45" s="342" t="s">
        <v>725</v>
      </c>
      <c r="D45" s="297"/>
      <c r="E45" s="297"/>
      <c r="F45" s="297"/>
      <c r="G45" s="297"/>
      <c r="H45" s="297"/>
      <c r="I45" s="297"/>
      <c r="J45" s="297"/>
      <c r="K45" s="297"/>
      <c r="L45" s="297"/>
      <c r="M45" s="297"/>
      <c r="N45" s="297"/>
      <c r="O45" s="297"/>
      <c r="P45" s="297"/>
      <c r="Q45" s="297"/>
      <c r="R45" s="297"/>
      <c r="S45" s="297"/>
      <c r="T45" s="297"/>
      <c r="U45" s="297"/>
      <c r="V45" s="297"/>
      <c r="W45" s="297"/>
      <c r="X45" s="297"/>
      <c r="Y45" s="469"/>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413">
        <f>AU44</f>
        <v>0</v>
      </c>
      <c r="AV45" s="413">
        <f t="shared" ref="AV45" si="14">AV44</f>
        <v>0</v>
      </c>
      <c r="AW45" s="413">
        <f t="shared" ref="AW45" si="15">AW44</f>
        <v>0</v>
      </c>
      <c r="AX45" s="413">
        <f t="shared" ref="AX45" si="16">AX44</f>
        <v>0</v>
      </c>
      <c r="AY45" s="413">
        <f t="shared" ref="AY45" si="17">AY44</f>
        <v>0</v>
      </c>
      <c r="AZ45" s="413">
        <f t="shared" ref="AZ45" si="18">AZ44</f>
        <v>0</v>
      </c>
      <c r="BA45" s="413">
        <f t="shared" ref="BA45" si="19">BA44</f>
        <v>0</v>
      </c>
      <c r="BB45" s="413">
        <f t="shared" ref="BB45" si="20">BB44</f>
        <v>0</v>
      </c>
      <c r="BC45" s="413">
        <f t="shared" ref="BC45" si="21">BC44</f>
        <v>0</v>
      </c>
      <c r="BD45" s="413">
        <f t="shared" ref="BD45" si="22">BD44</f>
        <v>0</v>
      </c>
      <c r="BE45" s="413">
        <f t="shared" ref="BE45" si="23">BE44</f>
        <v>0</v>
      </c>
      <c r="BF45" s="413">
        <f t="shared" ref="BF45" si="24">BF44</f>
        <v>0</v>
      </c>
      <c r="BG45" s="413">
        <f t="shared" ref="BG45" si="25">BG44</f>
        <v>0</v>
      </c>
      <c r="BH45" s="413">
        <f t="shared" ref="BH45" si="26">BH44</f>
        <v>0</v>
      </c>
      <c r="BI45" s="299"/>
    </row>
    <row r="46" spans="1:61"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414"/>
      <c r="AV46" s="414"/>
      <c r="AW46" s="414"/>
      <c r="AX46" s="414"/>
      <c r="AY46" s="414"/>
      <c r="AZ46" s="414"/>
      <c r="BA46" s="414"/>
      <c r="BB46" s="414"/>
      <c r="BC46" s="414"/>
      <c r="BD46" s="414"/>
      <c r="BE46" s="414"/>
      <c r="BF46" s="414"/>
      <c r="BG46" s="414"/>
      <c r="BH46" s="414"/>
      <c r="BI46" s="308"/>
    </row>
    <row r="47" spans="1:61" ht="30" hidden="1" outlineLevel="1">
      <c r="A47" s="521">
        <v>5</v>
      </c>
      <c r="B47" s="519" t="str">
        <f>VLOOKUP(A47,'9. IESO programs'!$D$3:$E$91,2)</f>
        <v>Save on Energy Home Assistance Program</v>
      </c>
      <c r="C47" s="293" t="s">
        <v>25</v>
      </c>
      <c r="D47" s="297"/>
      <c r="E47" s="297"/>
      <c r="F47" s="297"/>
      <c r="G47" s="297"/>
      <c r="H47" s="297"/>
      <c r="I47" s="297"/>
      <c r="J47" s="297"/>
      <c r="K47" s="297"/>
      <c r="L47" s="297"/>
      <c r="M47" s="297"/>
      <c r="N47" s="297"/>
      <c r="O47" s="297"/>
      <c r="P47" s="297"/>
      <c r="Q47" s="297"/>
      <c r="R47" s="297"/>
      <c r="S47" s="297"/>
      <c r="T47" s="297"/>
      <c r="U47" s="297"/>
      <c r="V47" s="297"/>
      <c r="W47" s="297"/>
      <c r="X47" s="297"/>
      <c r="Y47" s="293"/>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412"/>
      <c r="AV47" s="412"/>
      <c r="AW47" s="412"/>
      <c r="AX47" s="412"/>
      <c r="AY47" s="412"/>
      <c r="AZ47" s="412"/>
      <c r="BA47" s="412"/>
      <c r="BB47" s="412"/>
      <c r="BC47" s="412"/>
      <c r="BD47" s="412"/>
      <c r="BE47" s="412"/>
      <c r="BF47" s="412"/>
      <c r="BG47" s="412"/>
      <c r="BH47" s="412"/>
      <c r="BI47" s="298">
        <f>SUM(AU47:BH47)</f>
        <v>0</v>
      </c>
    </row>
    <row r="48" spans="1:61" hidden="1" outlineLevel="1">
      <c r="B48" s="296" t="s">
        <v>267</v>
      </c>
      <c r="C48" s="293" t="s">
        <v>142</v>
      </c>
      <c r="D48" s="297"/>
      <c r="E48" s="297"/>
      <c r="F48" s="297"/>
      <c r="G48" s="297"/>
      <c r="H48" s="297"/>
      <c r="I48" s="297"/>
      <c r="J48" s="297"/>
      <c r="K48" s="297"/>
      <c r="L48" s="297"/>
      <c r="M48" s="297"/>
      <c r="N48" s="297"/>
      <c r="O48" s="297"/>
      <c r="P48" s="297"/>
      <c r="Q48" s="297"/>
      <c r="R48" s="297"/>
      <c r="S48" s="297"/>
      <c r="T48" s="297"/>
      <c r="U48" s="297"/>
      <c r="V48" s="297"/>
      <c r="W48" s="297"/>
      <c r="X48" s="297"/>
      <c r="Y48" s="469"/>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413">
        <f>AU47</f>
        <v>0</v>
      </c>
      <c r="AV48" s="413">
        <f t="shared" ref="AV48" si="27">AV47</f>
        <v>0</v>
      </c>
      <c r="AW48" s="413">
        <f t="shared" ref="AW48" si="28">AW47</f>
        <v>0</v>
      </c>
      <c r="AX48" s="413">
        <f t="shared" ref="AX48" si="29">AX47</f>
        <v>0</v>
      </c>
      <c r="AY48" s="413">
        <f t="shared" ref="AY48" si="30">AY47</f>
        <v>0</v>
      </c>
      <c r="AZ48" s="413">
        <f t="shared" ref="AZ48" si="31">AZ47</f>
        <v>0</v>
      </c>
      <c r="BA48" s="413">
        <f t="shared" ref="BA48" si="32">BA47</f>
        <v>0</v>
      </c>
      <c r="BB48" s="413">
        <f t="shared" ref="BB48" si="33">BB47</f>
        <v>0</v>
      </c>
      <c r="BC48" s="413">
        <f t="shared" ref="BC48" si="34">BC47</f>
        <v>0</v>
      </c>
      <c r="BD48" s="413">
        <f t="shared" ref="BD48" si="35">BD47</f>
        <v>0</v>
      </c>
      <c r="BE48" s="413">
        <f t="shared" ref="BE48" si="36">BE47</f>
        <v>0</v>
      </c>
      <c r="BF48" s="413">
        <f t="shared" ref="BF48" si="37">BF47</f>
        <v>0</v>
      </c>
      <c r="BG48" s="413">
        <f t="shared" ref="BG48" si="38">BG47</f>
        <v>0</v>
      </c>
      <c r="BH48" s="413">
        <f t="shared" ref="BH48" si="39">BH47</f>
        <v>0</v>
      </c>
      <c r="BI48" s="299"/>
    </row>
    <row r="49" spans="1:61" hidden="1" outlineLevel="1">
      <c r="B49" s="296"/>
      <c r="C49" s="307"/>
      <c r="D49" s="306"/>
      <c r="E49" s="306"/>
      <c r="F49" s="306"/>
      <c r="G49" s="306"/>
      <c r="H49" s="306"/>
      <c r="I49" s="306"/>
      <c r="J49" s="306"/>
      <c r="K49" s="306"/>
      <c r="L49" s="306"/>
      <c r="M49" s="306"/>
      <c r="N49" s="306"/>
      <c r="O49" s="306"/>
      <c r="P49" s="306"/>
      <c r="Q49" s="306"/>
      <c r="R49" s="306"/>
      <c r="S49" s="306"/>
      <c r="T49" s="306"/>
      <c r="U49" s="306"/>
      <c r="V49" s="306"/>
      <c r="W49" s="306"/>
      <c r="X49" s="306"/>
      <c r="Y49" s="293"/>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414"/>
      <c r="AV49" s="414"/>
      <c r="AW49" s="414"/>
      <c r="AX49" s="414"/>
      <c r="AY49" s="414"/>
      <c r="AZ49" s="414"/>
      <c r="BA49" s="414"/>
      <c r="BB49" s="414"/>
      <c r="BC49" s="414"/>
      <c r="BD49" s="414"/>
      <c r="BE49" s="414"/>
      <c r="BF49" s="414"/>
      <c r="BG49" s="414"/>
      <c r="BH49" s="414"/>
      <c r="BI49" s="308"/>
    </row>
    <row r="50" spans="1:61" ht="18" hidden="1" customHeight="1" outlineLevel="1">
      <c r="A50" s="521">
        <v>6</v>
      </c>
      <c r="B50" s="519" t="str">
        <f>VLOOKUP(A50,'9. IESO programs'!$D$3:$E$91,2)</f>
        <v>Save on Energy Audit Funding Program</v>
      </c>
      <c r="C50" s="293" t="s">
        <v>25</v>
      </c>
      <c r="D50" s="297"/>
      <c r="E50" s="297"/>
      <c r="F50" s="297"/>
      <c r="G50" s="297"/>
      <c r="H50" s="297"/>
      <c r="I50" s="297"/>
      <c r="J50" s="297"/>
      <c r="K50" s="297"/>
      <c r="L50" s="297"/>
      <c r="M50" s="297"/>
      <c r="N50" s="297"/>
      <c r="O50" s="297"/>
      <c r="P50" s="297"/>
      <c r="Q50" s="297"/>
      <c r="R50" s="297"/>
      <c r="S50" s="297"/>
      <c r="T50" s="297"/>
      <c r="U50" s="297"/>
      <c r="V50" s="297"/>
      <c r="W50" s="297"/>
      <c r="X50" s="297"/>
      <c r="Y50" s="293"/>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412"/>
      <c r="AV50" s="412"/>
      <c r="AW50" s="412"/>
      <c r="AX50" s="412"/>
      <c r="AY50" s="412"/>
      <c r="AZ50" s="412"/>
      <c r="BA50" s="412"/>
      <c r="BB50" s="412"/>
      <c r="BC50" s="412"/>
      <c r="BD50" s="412"/>
      <c r="BE50" s="412"/>
      <c r="BF50" s="412"/>
      <c r="BG50" s="412"/>
      <c r="BH50" s="412"/>
      <c r="BI50" s="298">
        <f>SUM(AU50:BH50)</f>
        <v>0</v>
      </c>
    </row>
    <row r="51" spans="1:61" hidden="1" outlineLevel="1">
      <c r="B51" s="296" t="s">
        <v>267</v>
      </c>
      <c r="C51" s="293" t="s">
        <v>142</v>
      </c>
      <c r="D51" s="297"/>
      <c r="E51" s="297"/>
      <c r="F51" s="297"/>
      <c r="G51" s="297"/>
      <c r="H51" s="297"/>
      <c r="I51" s="297"/>
      <c r="J51" s="297"/>
      <c r="K51" s="297"/>
      <c r="L51" s="297"/>
      <c r="M51" s="297"/>
      <c r="N51" s="297"/>
      <c r="O51" s="297"/>
      <c r="P51" s="297"/>
      <c r="Q51" s="297"/>
      <c r="R51" s="297"/>
      <c r="S51" s="297"/>
      <c r="T51" s="297"/>
      <c r="U51" s="297"/>
      <c r="V51" s="297"/>
      <c r="W51" s="297"/>
      <c r="X51" s="297"/>
      <c r="Y51" s="469"/>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413">
        <f>AU50</f>
        <v>0</v>
      </c>
      <c r="AV51" s="413">
        <f t="shared" ref="AV51" si="40">AV50</f>
        <v>0</v>
      </c>
      <c r="AW51" s="413">
        <f t="shared" ref="AW51" si="41">AW50</f>
        <v>0</v>
      </c>
      <c r="AX51" s="413">
        <f t="shared" ref="AX51" si="42">AX50</f>
        <v>0</v>
      </c>
      <c r="AY51" s="413">
        <f t="shared" ref="AY51" si="43">AY50</f>
        <v>0</v>
      </c>
      <c r="AZ51" s="413">
        <f t="shared" ref="AZ51" si="44">AZ50</f>
        <v>0</v>
      </c>
      <c r="BA51" s="413">
        <f t="shared" ref="BA51" si="45">BA50</f>
        <v>0</v>
      </c>
      <c r="BB51" s="413">
        <f t="shared" ref="BB51" si="46">BB50</f>
        <v>0</v>
      </c>
      <c r="BC51" s="413">
        <f t="shared" ref="BC51" si="47">BC50</f>
        <v>0</v>
      </c>
      <c r="BD51" s="413">
        <f t="shared" ref="BD51" si="48">BD50</f>
        <v>0</v>
      </c>
      <c r="BE51" s="413">
        <f t="shared" ref="BE51" si="49">BE50</f>
        <v>0</v>
      </c>
      <c r="BF51" s="413">
        <f t="shared" ref="BF51" si="50">BF50</f>
        <v>0</v>
      </c>
      <c r="BG51" s="413">
        <f t="shared" ref="BG51" si="51">BG50</f>
        <v>0</v>
      </c>
      <c r="BH51" s="413">
        <f t="shared" ref="BH51" si="52">BH50</f>
        <v>0</v>
      </c>
      <c r="BI51" s="299"/>
    </row>
    <row r="52" spans="1:6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424"/>
      <c r="AV52" s="425"/>
      <c r="AW52" s="425"/>
      <c r="AX52" s="425"/>
      <c r="AY52" s="425"/>
      <c r="AZ52" s="425"/>
      <c r="BA52" s="425"/>
      <c r="BB52" s="425"/>
      <c r="BC52" s="425"/>
      <c r="BD52" s="425"/>
      <c r="BE52" s="425"/>
      <c r="BF52" s="425"/>
      <c r="BG52" s="425"/>
      <c r="BH52" s="425"/>
      <c r="BI52" s="299"/>
    </row>
    <row r="53" spans="1:61" ht="16.5" hidden="1" customHeight="1" outlineLevel="1">
      <c r="B53" s="321" t="s">
        <v>472</v>
      </c>
      <c r="C53" s="291"/>
      <c r="D53" s="291"/>
      <c r="E53" s="291"/>
      <c r="F53" s="291"/>
      <c r="G53" s="291"/>
      <c r="H53" s="291"/>
      <c r="I53" s="291"/>
      <c r="J53" s="291"/>
      <c r="K53" s="291"/>
      <c r="L53" s="291"/>
      <c r="M53" s="291"/>
      <c r="N53" s="291"/>
      <c r="O53" s="291"/>
      <c r="P53" s="291"/>
      <c r="Q53" s="291"/>
      <c r="R53" s="291"/>
      <c r="S53" s="291"/>
      <c r="T53" s="291"/>
      <c r="U53" s="291"/>
      <c r="V53" s="291"/>
      <c r="W53" s="291"/>
      <c r="X53" s="291"/>
      <c r="Y53" s="292"/>
      <c r="Z53" s="291"/>
      <c r="AA53" s="291"/>
      <c r="AB53" s="291"/>
      <c r="AC53" s="291"/>
      <c r="AD53" s="291"/>
      <c r="AE53" s="291"/>
      <c r="AF53" s="291"/>
      <c r="AG53" s="291"/>
      <c r="AH53" s="291"/>
      <c r="AI53" s="291"/>
      <c r="AJ53" s="291"/>
      <c r="AK53" s="291"/>
      <c r="AL53" s="291"/>
      <c r="AM53" s="291"/>
      <c r="AN53" s="291"/>
      <c r="AO53" s="291"/>
      <c r="AP53" s="291"/>
      <c r="AQ53" s="291"/>
      <c r="AR53" s="291"/>
      <c r="AS53" s="291"/>
      <c r="AT53" s="291"/>
      <c r="AU53" s="416"/>
      <c r="AV53" s="416"/>
      <c r="AW53" s="416"/>
      <c r="AX53" s="416"/>
      <c r="AY53" s="416"/>
      <c r="AZ53" s="416"/>
      <c r="BA53" s="416"/>
      <c r="BB53" s="416"/>
      <c r="BC53" s="416"/>
      <c r="BD53" s="416"/>
      <c r="BE53" s="416"/>
      <c r="BF53" s="416"/>
      <c r="BG53" s="416"/>
      <c r="BH53" s="416"/>
      <c r="BI53" s="294"/>
    </row>
    <row r="54" spans="1:61" outlineLevel="1">
      <c r="A54" s="521">
        <v>7</v>
      </c>
      <c r="B54" s="519" t="str">
        <f>VLOOKUP(A54,'9. IESO programs'!$D$3:$E$91,2)</f>
        <v>Save on Energy Retrofit Program</v>
      </c>
      <c r="C54" s="293" t="s">
        <v>25</v>
      </c>
      <c r="D54" s="297">
        <v>659315</v>
      </c>
      <c r="E54" s="297">
        <v>659315</v>
      </c>
      <c r="F54" s="297">
        <v>654657</v>
      </c>
      <c r="G54" s="297">
        <v>654657</v>
      </c>
      <c r="H54" s="297">
        <v>654657</v>
      </c>
      <c r="I54" s="297">
        <v>654657</v>
      </c>
      <c r="J54" s="297">
        <v>632190</v>
      </c>
      <c r="K54" s="297">
        <v>632190</v>
      </c>
      <c r="L54" s="297">
        <v>632190</v>
      </c>
      <c r="M54" s="297">
        <v>558960</v>
      </c>
      <c r="N54" s="297">
        <v>384108</v>
      </c>
      <c r="O54" s="297">
        <v>384108</v>
      </c>
      <c r="P54" s="297">
        <v>184057</v>
      </c>
      <c r="Q54" s="297">
        <v>137782</v>
      </c>
      <c r="R54" s="297">
        <v>137782</v>
      </c>
      <c r="S54" s="297">
        <v>94219</v>
      </c>
      <c r="T54" s="297">
        <v>28349</v>
      </c>
      <c r="U54" s="297">
        <v>28349</v>
      </c>
      <c r="V54" s="297">
        <v>28349</v>
      </c>
      <c r="W54" s="297">
        <v>28349</v>
      </c>
      <c r="X54" s="297">
        <v>0</v>
      </c>
      <c r="Y54" s="297">
        <v>12</v>
      </c>
      <c r="Z54" s="297">
        <v>113</v>
      </c>
      <c r="AA54" s="297">
        <v>113</v>
      </c>
      <c r="AB54" s="297">
        <v>112</v>
      </c>
      <c r="AC54" s="297">
        <v>112</v>
      </c>
      <c r="AD54" s="297">
        <v>112</v>
      </c>
      <c r="AE54" s="297">
        <v>112</v>
      </c>
      <c r="AF54" s="297">
        <v>108</v>
      </c>
      <c r="AG54" s="297">
        <v>108</v>
      </c>
      <c r="AH54" s="297">
        <v>108</v>
      </c>
      <c r="AI54" s="297">
        <v>96</v>
      </c>
      <c r="AJ54" s="297">
        <v>67</v>
      </c>
      <c r="AK54" s="297">
        <v>67</v>
      </c>
      <c r="AL54" s="297">
        <v>51</v>
      </c>
      <c r="AM54" s="297">
        <v>36</v>
      </c>
      <c r="AN54" s="297">
        <v>36</v>
      </c>
      <c r="AO54" s="297">
        <v>26</v>
      </c>
      <c r="AP54" s="297">
        <v>12</v>
      </c>
      <c r="AQ54" s="297">
        <v>12</v>
      </c>
      <c r="AR54" s="297">
        <v>12</v>
      </c>
      <c r="AS54" s="297">
        <v>12</v>
      </c>
      <c r="AT54" s="297">
        <v>0</v>
      </c>
      <c r="AU54" s="417">
        <v>6.9272608054299599E-3</v>
      </c>
      <c r="AV54" s="412">
        <v>0.12327267224842053</v>
      </c>
      <c r="AW54" s="412">
        <v>0.44060610872276429</v>
      </c>
      <c r="AX54" s="412">
        <v>0.36395685094817132</v>
      </c>
      <c r="AY54" s="412">
        <v>0</v>
      </c>
      <c r="AZ54" s="412">
        <v>4.837267105105637E-3</v>
      </c>
      <c r="BA54" s="412">
        <v>0</v>
      </c>
      <c r="BB54" s="417">
        <v>3.5563262562309406E-2</v>
      </c>
      <c r="BC54" s="417">
        <v>1.2563146710149362E-4</v>
      </c>
      <c r="BD54" s="417"/>
      <c r="BE54" s="417"/>
      <c r="BF54" s="417"/>
      <c r="BG54" s="417"/>
      <c r="BH54" s="417"/>
      <c r="BI54" s="298">
        <f>SUM(AU54:BH54)</f>
        <v>0.97528905385930276</v>
      </c>
    </row>
    <row r="55" spans="1:61" outlineLevel="1">
      <c r="B55" s="519"/>
      <c r="C55" s="342" t="s">
        <v>726</v>
      </c>
      <c r="D55" s="297">
        <v>1290375</v>
      </c>
      <c r="E55" s="297">
        <v>1254573</v>
      </c>
      <c r="F55" s="297">
        <v>1253719</v>
      </c>
      <c r="G55" s="297">
        <v>1253719</v>
      </c>
      <c r="H55" s="297">
        <v>1253719</v>
      </c>
      <c r="I55" s="297">
        <v>1253719</v>
      </c>
      <c r="J55" s="297">
        <v>1209472</v>
      </c>
      <c r="K55" s="297">
        <v>1209472</v>
      </c>
      <c r="L55" s="297">
        <v>1209225</v>
      </c>
      <c r="M55" s="297">
        <v>1069402</v>
      </c>
      <c r="N55" s="297">
        <v>664432</v>
      </c>
      <c r="O55" s="297">
        <v>607667</v>
      </c>
      <c r="P55" s="297">
        <v>484714</v>
      </c>
      <c r="Q55" s="297">
        <v>484714</v>
      </c>
      <c r="R55" s="297">
        <v>484714</v>
      </c>
      <c r="S55" s="297">
        <v>237292</v>
      </c>
      <c r="T55" s="297">
        <v>2418</v>
      </c>
      <c r="U55" s="297">
        <v>2418</v>
      </c>
      <c r="V55" s="297">
        <v>2418</v>
      </c>
      <c r="W55" s="297">
        <v>2418</v>
      </c>
      <c r="X55" s="297">
        <v>0</v>
      </c>
      <c r="Y55" s="297">
        <v>12</v>
      </c>
      <c r="Z55" s="297">
        <v>311</v>
      </c>
      <c r="AA55" s="297">
        <v>299</v>
      </c>
      <c r="AB55" s="297">
        <v>299</v>
      </c>
      <c r="AC55" s="297">
        <v>299</v>
      </c>
      <c r="AD55" s="297">
        <v>299</v>
      </c>
      <c r="AE55" s="297">
        <v>299</v>
      </c>
      <c r="AF55" s="297">
        <v>290</v>
      </c>
      <c r="AG55" s="297">
        <v>290</v>
      </c>
      <c r="AH55" s="297">
        <v>290</v>
      </c>
      <c r="AI55" s="297">
        <v>263</v>
      </c>
      <c r="AJ55" s="297">
        <v>178</v>
      </c>
      <c r="AK55" s="297">
        <v>161</v>
      </c>
      <c r="AL55" s="297">
        <v>145</v>
      </c>
      <c r="AM55" s="297">
        <v>145</v>
      </c>
      <c r="AN55" s="297">
        <v>145</v>
      </c>
      <c r="AO55" s="297">
        <v>93</v>
      </c>
      <c r="AP55" s="297">
        <v>3</v>
      </c>
      <c r="AQ55" s="297">
        <v>3</v>
      </c>
      <c r="AR55" s="297">
        <v>3</v>
      </c>
      <c r="AS55" s="297">
        <v>3</v>
      </c>
      <c r="AT55" s="297">
        <v>0</v>
      </c>
      <c r="AU55" s="417">
        <f t="shared" ref="AU55:BH55" si="53">AU54</f>
        <v>6.9272608054299599E-3</v>
      </c>
      <c r="AV55" s="828">
        <f t="shared" si="53"/>
        <v>0.12327267224842053</v>
      </c>
      <c r="AW55" s="828">
        <f t="shared" si="53"/>
        <v>0.44060610872276429</v>
      </c>
      <c r="AX55" s="828">
        <f t="shared" si="53"/>
        <v>0.36395685094817132</v>
      </c>
      <c r="AY55" s="828">
        <f t="shared" si="53"/>
        <v>0</v>
      </c>
      <c r="AZ55" s="828">
        <f t="shared" si="53"/>
        <v>4.837267105105637E-3</v>
      </c>
      <c r="BA55" s="828">
        <f t="shared" si="53"/>
        <v>0</v>
      </c>
      <c r="BB55" s="417">
        <f t="shared" si="53"/>
        <v>3.5563262562309406E-2</v>
      </c>
      <c r="BC55" s="417">
        <f t="shared" si="53"/>
        <v>1.2563146710149362E-4</v>
      </c>
      <c r="BD55" s="417">
        <f t="shared" si="53"/>
        <v>0</v>
      </c>
      <c r="BE55" s="417">
        <f t="shared" si="53"/>
        <v>0</v>
      </c>
      <c r="BF55" s="417">
        <f t="shared" si="53"/>
        <v>0</v>
      </c>
      <c r="BG55" s="417">
        <f t="shared" si="53"/>
        <v>0</v>
      </c>
      <c r="BH55" s="417">
        <f t="shared" si="53"/>
        <v>0</v>
      </c>
      <c r="BI55" s="298"/>
    </row>
    <row r="56" spans="1:61" outlineLevel="1">
      <c r="B56" s="296" t="s">
        <v>829</v>
      </c>
      <c r="C56" s="342" t="s">
        <v>725</v>
      </c>
      <c r="D56" s="297">
        <v>60827</v>
      </c>
      <c r="E56" s="297">
        <v>96630</v>
      </c>
      <c r="F56" s="297">
        <v>102142</v>
      </c>
      <c r="G56" s="297">
        <v>104944</v>
      </c>
      <c r="H56" s="297">
        <v>104944</v>
      </c>
      <c r="I56" s="297">
        <v>104944</v>
      </c>
      <c r="J56" s="297">
        <v>171658</v>
      </c>
      <c r="K56" s="297">
        <v>171658</v>
      </c>
      <c r="L56" s="297">
        <v>171904</v>
      </c>
      <c r="M56" s="297">
        <v>146686</v>
      </c>
      <c r="N56" s="297">
        <v>52114</v>
      </c>
      <c r="O56" s="297">
        <v>61057</v>
      </c>
      <c r="P56" s="297">
        <v>45063</v>
      </c>
      <c r="Q56" s="297">
        <v>24262</v>
      </c>
      <c r="R56" s="297">
        <v>24262</v>
      </c>
      <c r="S56" s="297">
        <v>17674</v>
      </c>
      <c r="T56" s="297">
        <v>3111</v>
      </c>
      <c r="U56" s="297">
        <v>3111</v>
      </c>
      <c r="V56" s="297">
        <v>3111</v>
      </c>
      <c r="W56" s="297">
        <v>3111</v>
      </c>
      <c r="X56" s="297">
        <v>0</v>
      </c>
      <c r="Y56" s="297">
        <f>Y54</f>
        <v>12</v>
      </c>
      <c r="Z56" s="297">
        <v>8</v>
      </c>
      <c r="AA56" s="297">
        <v>19</v>
      </c>
      <c r="AB56" s="297">
        <v>21</v>
      </c>
      <c r="AC56" s="297">
        <v>22</v>
      </c>
      <c r="AD56" s="297">
        <v>22</v>
      </c>
      <c r="AE56" s="297">
        <v>22</v>
      </c>
      <c r="AF56" s="297">
        <v>34</v>
      </c>
      <c r="AG56" s="297">
        <v>34</v>
      </c>
      <c r="AH56" s="297">
        <v>34</v>
      </c>
      <c r="AI56" s="297">
        <v>30</v>
      </c>
      <c r="AJ56" s="297">
        <v>8</v>
      </c>
      <c r="AK56" s="297">
        <v>11</v>
      </c>
      <c r="AL56" s="297">
        <v>10</v>
      </c>
      <c r="AM56" s="297">
        <v>4</v>
      </c>
      <c r="AN56" s="297">
        <v>4</v>
      </c>
      <c r="AO56" s="297">
        <v>3</v>
      </c>
      <c r="AP56" s="297">
        <v>1</v>
      </c>
      <c r="AQ56" s="297">
        <v>1</v>
      </c>
      <c r="AR56" s="297">
        <v>1</v>
      </c>
      <c r="AS56" s="297">
        <v>1</v>
      </c>
      <c r="AT56" s="297">
        <v>0</v>
      </c>
      <c r="AU56" s="413">
        <f>AU54</f>
        <v>6.9272608054299599E-3</v>
      </c>
      <c r="AV56" s="413">
        <f t="shared" ref="AV56" si="54">AV54</f>
        <v>0.12327267224842053</v>
      </c>
      <c r="AW56" s="413">
        <f t="shared" ref="AW56" si="55">AW54</f>
        <v>0.44060610872276429</v>
      </c>
      <c r="AX56" s="413">
        <f t="shared" ref="AX56" si="56">AX54</f>
        <v>0.36395685094817132</v>
      </c>
      <c r="AY56" s="413">
        <f t="shared" ref="AY56" si="57">AY54</f>
        <v>0</v>
      </c>
      <c r="AZ56" s="413">
        <f t="shared" ref="AZ56" si="58">AZ54</f>
        <v>4.837267105105637E-3</v>
      </c>
      <c r="BA56" s="413">
        <f t="shared" ref="BA56" si="59">BA54</f>
        <v>0</v>
      </c>
      <c r="BB56" s="413">
        <f t="shared" ref="BB56" si="60">BB54</f>
        <v>3.5563262562309406E-2</v>
      </c>
      <c r="BC56" s="413">
        <f t="shared" ref="BC56" si="61">BC54</f>
        <v>1.2563146710149362E-4</v>
      </c>
      <c r="BD56" s="413">
        <f t="shared" ref="BD56" si="62">BD54</f>
        <v>0</v>
      </c>
      <c r="BE56" s="413">
        <f t="shared" ref="BE56" si="63">BE54</f>
        <v>0</v>
      </c>
      <c r="BF56" s="413">
        <f t="shared" ref="BF56" si="64">BF54</f>
        <v>0</v>
      </c>
      <c r="BG56" s="413">
        <f t="shared" ref="BG56" si="65">BG54</f>
        <v>0</v>
      </c>
      <c r="BH56" s="413">
        <f t="shared" ref="BH56" si="66">BH54</f>
        <v>0</v>
      </c>
      <c r="BI56" s="313"/>
    </row>
    <row r="57" spans="1:61" hidden="1" outlineLevel="1">
      <c r="B57" s="312"/>
      <c r="C57" s="314"/>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418"/>
      <c r="AV57" s="418"/>
      <c r="AW57" s="418"/>
      <c r="AX57" s="418"/>
      <c r="AY57" s="418"/>
      <c r="AZ57" s="418"/>
      <c r="BA57" s="418"/>
      <c r="BB57" s="418"/>
      <c r="BC57" s="418"/>
      <c r="BD57" s="418"/>
      <c r="BE57" s="418"/>
      <c r="BF57" s="418"/>
      <c r="BG57" s="418"/>
      <c r="BH57" s="418"/>
      <c r="BI57" s="315"/>
    </row>
    <row r="58" spans="1:61" ht="28.5" hidden="1" customHeight="1" outlineLevel="1">
      <c r="A58" s="521">
        <v>9</v>
      </c>
      <c r="B58" s="519" t="str">
        <f>VLOOKUP(A58,'9. IESO programs'!$D$3:$E$91,2)</f>
        <v>Save on Energy High Performance New Construction Program</v>
      </c>
      <c r="C58" s="293" t="s">
        <v>25</v>
      </c>
      <c r="D58" s="297"/>
      <c r="E58" s="297"/>
      <c r="F58" s="297"/>
      <c r="G58" s="297"/>
      <c r="H58" s="297"/>
      <c r="I58" s="297"/>
      <c r="J58" s="297"/>
      <c r="K58" s="297"/>
      <c r="L58" s="297"/>
      <c r="M58" s="297"/>
      <c r="N58" s="297"/>
      <c r="O58" s="297"/>
      <c r="P58" s="297"/>
      <c r="Q58" s="297"/>
      <c r="R58" s="297"/>
      <c r="S58" s="297"/>
      <c r="T58" s="297"/>
      <c r="U58" s="297"/>
      <c r="V58" s="297"/>
      <c r="W58" s="297"/>
      <c r="X58" s="297"/>
      <c r="Y58" s="297">
        <v>12</v>
      </c>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524"/>
      <c r="AV58" s="524"/>
      <c r="AW58" s="524"/>
      <c r="AX58" s="412"/>
      <c r="AY58" s="524"/>
      <c r="AZ58" s="412"/>
      <c r="BA58" s="412"/>
      <c r="BB58" s="417"/>
      <c r="BC58" s="417"/>
      <c r="BD58" s="417"/>
      <c r="BE58" s="417"/>
      <c r="BF58" s="417"/>
      <c r="BG58" s="417"/>
      <c r="BH58" s="417"/>
      <c r="BI58" s="298">
        <f>SUM(AU58:BH58)</f>
        <v>0</v>
      </c>
    </row>
    <row r="59" spans="1:61" hidden="1" outlineLevel="1">
      <c r="B59" s="296" t="s">
        <v>829</v>
      </c>
      <c r="C59" s="293" t="s">
        <v>142</v>
      </c>
      <c r="D59" s="297"/>
      <c r="E59" s="297"/>
      <c r="F59" s="297"/>
      <c r="G59" s="297"/>
      <c r="H59" s="297"/>
      <c r="I59" s="297"/>
      <c r="J59" s="297"/>
      <c r="K59" s="297"/>
      <c r="L59" s="297"/>
      <c r="M59" s="297"/>
      <c r="N59" s="297"/>
      <c r="O59" s="297"/>
      <c r="P59" s="297"/>
      <c r="Q59" s="297"/>
      <c r="R59" s="297"/>
      <c r="S59" s="297"/>
      <c r="T59" s="297"/>
      <c r="U59" s="297"/>
      <c r="V59" s="297"/>
      <c r="W59" s="297"/>
      <c r="X59" s="297"/>
      <c r="Y59" s="297">
        <f>Y58</f>
        <v>12</v>
      </c>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413">
        <f>AU58</f>
        <v>0</v>
      </c>
      <c r="AV59" s="413">
        <f>AV58</f>
        <v>0</v>
      </c>
      <c r="AW59" s="413">
        <f t="shared" ref="AW59" si="67">AW58</f>
        <v>0</v>
      </c>
      <c r="AX59" s="413">
        <f t="shared" ref="AX59" si="68">AX58</f>
        <v>0</v>
      </c>
      <c r="AY59" s="413">
        <f t="shared" ref="AY59" si="69">AY58</f>
        <v>0</v>
      </c>
      <c r="AZ59" s="413">
        <f t="shared" ref="AZ59" si="70">AZ58</f>
        <v>0</v>
      </c>
      <c r="BA59" s="413">
        <f t="shared" ref="BA59" si="71">BA58</f>
        <v>0</v>
      </c>
      <c r="BB59" s="413">
        <f t="shared" ref="BB59" si="72">BB58</f>
        <v>0</v>
      </c>
      <c r="BC59" s="413">
        <f t="shared" ref="BC59" si="73">BC58</f>
        <v>0</v>
      </c>
      <c r="BD59" s="413">
        <f t="shared" ref="BD59" si="74">BD58</f>
        <v>0</v>
      </c>
      <c r="BE59" s="413">
        <f t="shared" ref="BE59" si="75">BE58</f>
        <v>0</v>
      </c>
      <c r="BF59" s="413">
        <f t="shared" ref="BF59" si="76">BF58</f>
        <v>0</v>
      </c>
      <c r="BG59" s="413">
        <f t="shared" ref="BG59" si="77">BG58</f>
        <v>0</v>
      </c>
      <c r="BH59" s="413">
        <f t="shared" ref="BH59" si="78">BH58</f>
        <v>0</v>
      </c>
      <c r="BI59" s="313"/>
    </row>
    <row r="60" spans="1:61" hidden="1" outlineLevel="1">
      <c r="B60" s="316"/>
      <c r="C60" s="314"/>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c r="AT60" s="293"/>
      <c r="AU60" s="418"/>
      <c r="AV60" s="419"/>
      <c r="AW60" s="418"/>
      <c r="AX60" s="418"/>
      <c r="AY60" s="418"/>
      <c r="AZ60" s="418"/>
      <c r="BA60" s="418"/>
      <c r="BB60" s="418"/>
      <c r="BC60" s="418"/>
      <c r="BD60" s="418"/>
      <c r="BE60" s="418"/>
      <c r="BF60" s="418"/>
      <c r="BG60" s="418"/>
      <c r="BH60" s="418"/>
      <c r="BI60" s="315"/>
    </row>
    <row r="61" spans="1:61" ht="30" hidden="1" outlineLevel="1">
      <c r="A61" s="521">
        <v>10</v>
      </c>
      <c r="B61" s="519" t="str">
        <f>VLOOKUP(A61,'9. IESO programs'!$D$3:$E$91,2)</f>
        <v>Save on Energy Existing Building Commissioning Program</v>
      </c>
      <c r="C61" s="293" t="s">
        <v>25</v>
      </c>
      <c r="D61" s="297"/>
      <c r="E61" s="297"/>
      <c r="F61" s="297"/>
      <c r="G61" s="297"/>
      <c r="H61" s="297"/>
      <c r="I61" s="297"/>
      <c r="J61" s="297"/>
      <c r="K61" s="297"/>
      <c r="L61" s="297"/>
      <c r="M61" s="297"/>
      <c r="N61" s="297"/>
      <c r="O61" s="297"/>
      <c r="P61" s="297"/>
      <c r="Q61" s="297"/>
      <c r="R61" s="297"/>
      <c r="S61" s="297"/>
      <c r="T61" s="297"/>
      <c r="U61" s="297"/>
      <c r="V61" s="297"/>
      <c r="W61" s="297"/>
      <c r="X61" s="297"/>
      <c r="Y61" s="297">
        <v>12</v>
      </c>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417"/>
      <c r="AV61" s="524"/>
      <c r="AW61" s="412"/>
      <c r="AX61" s="412"/>
      <c r="AY61" s="412"/>
      <c r="AZ61" s="412"/>
      <c r="BA61" s="412"/>
      <c r="BB61" s="417"/>
      <c r="BC61" s="417"/>
      <c r="BD61" s="417"/>
      <c r="BE61" s="417"/>
      <c r="BF61" s="417"/>
      <c r="BG61" s="417"/>
      <c r="BH61" s="417"/>
      <c r="BI61" s="298">
        <f>SUM(AU61:BH61)</f>
        <v>0</v>
      </c>
    </row>
    <row r="62" spans="1:61" hidden="1" outlineLevel="1">
      <c r="B62" s="296" t="s">
        <v>829</v>
      </c>
      <c r="C62" s="293" t="s">
        <v>142</v>
      </c>
      <c r="D62" s="297"/>
      <c r="E62" s="297"/>
      <c r="F62" s="297"/>
      <c r="G62" s="297"/>
      <c r="H62" s="297"/>
      <c r="I62" s="297"/>
      <c r="J62" s="297"/>
      <c r="K62" s="297"/>
      <c r="L62" s="297"/>
      <c r="M62" s="297"/>
      <c r="N62" s="297"/>
      <c r="O62" s="297"/>
      <c r="P62" s="297"/>
      <c r="Q62" s="297"/>
      <c r="R62" s="297"/>
      <c r="S62" s="297"/>
      <c r="T62" s="297"/>
      <c r="U62" s="297"/>
      <c r="V62" s="297"/>
      <c r="W62" s="297"/>
      <c r="X62" s="297"/>
      <c r="Y62" s="297">
        <f>Y61</f>
        <v>12</v>
      </c>
      <c r="Z62" s="297"/>
      <c r="AA62" s="297"/>
      <c r="AB62" s="297"/>
      <c r="AC62" s="297"/>
      <c r="AD62" s="297"/>
      <c r="AE62" s="297"/>
      <c r="AF62" s="297"/>
      <c r="AG62" s="297"/>
      <c r="AH62" s="297"/>
      <c r="AI62" s="297"/>
      <c r="AJ62" s="297"/>
      <c r="AK62" s="297"/>
      <c r="AL62" s="297"/>
      <c r="AM62" s="297"/>
      <c r="AN62" s="297"/>
      <c r="AO62" s="297"/>
      <c r="AP62" s="297"/>
      <c r="AQ62" s="297"/>
      <c r="AR62" s="297"/>
      <c r="AS62" s="297"/>
      <c r="AT62" s="297"/>
      <c r="AU62" s="413">
        <f>AU61</f>
        <v>0</v>
      </c>
      <c r="AV62" s="413">
        <f t="shared" ref="AV62" si="79">AV61</f>
        <v>0</v>
      </c>
      <c r="AW62" s="413">
        <f t="shared" ref="AW62" si="80">AW61</f>
        <v>0</v>
      </c>
      <c r="AX62" s="413">
        <f t="shared" ref="AX62" si="81">AX61</f>
        <v>0</v>
      </c>
      <c r="AY62" s="413">
        <f t="shared" ref="AY62" si="82">AY61</f>
        <v>0</v>
      </c>
      <c r="AZ62" s="413">
        <f t="shared" ref="AZ62" si="83">AZ61</f>
        <v>0</v>
      </c>
      <c r="BA62" s="413">
        <f t="shared" ref="BA62" si="84">BA61</f>
        <v>0</v>
      </c>
      <c r="BB62" s="413">
        <f t="shared" ref="BB62" si="85">BB61</f>
        <v>0</v>
      </c>
      <c r="BC62" s="413">
        <f t="shared" ref="BC62" si="86">BC61</f>
        <v>0</v>
      </c>
      <c r="BD62" s="413">
        <f t="shared" ref="BD62" si="87">BD61</f>
        <v>0</v>
      </c>
      <c r="BE62" s="413">
        <f t="shared" ref="BE62" si="88">BE61</f>
        <v>0</v>
      </c>
      <c r="BF62" s="413">
        <f t="shared" ref="BF62" si="89">BF61</f>
        <v>0</v>
      </c>
      <c r="BG62" s="413">
        <f t="shared" ref="BG62" si="90">BG61</f>
        <v>0</v>
      </c>
      <c r="BH62" s="413">
        <f t="shared" ref="BH62" si="91">BH61</f>
        <v>0</v>
      </c>
      <c r="BI62" s="313"/>
    </row>
    <row r="63" spans="1:61" hidden="1" outlineLevel="1">
      <c r="B63" s="316"/>
      <c r="C63" s="314"/>
      <c r="D63" s="318"/>
      <c r="E63" s="318"/>
      <c r="F63" s="318"/>
      <c r="G63" s="318"/>
      <c r="H63" s="318"/>
      <c r="I63" s="318"/>
      <c r="J63" s="318"/>
      <c r="K63" s="318"/>
      <c r="L63" s="318"/>
      <c r="M63" s="318"/>
      <c r="N63" s="318"/>
      <c r="O63" s="318"/>
      <c r="P63" s="318"/>
      <c r="Q63" s="318"/>
      <c r="R63" s="318"/>
      <c r="S63" s="318"/>
      <c r="T63" s="318"/>
      <c r="U63" s="318"/>
      <c r="V63" s="318"/>
      <c r="W63" s="318"/>
      <c r="X63" s="318"/>
      <c r="Y63" s="293"/>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418"/>
      <c r="AV63" s="419"/>
      <c r="AW63" s="418"/>
      <c r="AX63" s="418"/>
      <c r="AY63" s="418"/>
      <c r="AZ63" s="418"/>
      <c r="BA63" s="418"/>
      <c r="BB63" s="418"/>
      <c r="BC63" s="418"/>
      <c r="BD63" s="418"/>
      <c r="BE63" s="418"/>
      <c r="BF63" s="418"/>
      <c r="BG63" s="418"/>
      <c r="BH63" s="418"/>
      <c r="BI63" s="315"/>
    </row>
    <row r="64" spans="1:61" hidden="1" outlineLevel="1">
      <c r="A64" s="521">
        <v>15</v>
      </c>
      <c r="B64" s="519" t="str">
        <f>VLOOKUP(A64,'9. IESO programs'!$D$3:$E$91,2)</f>
        <v>Save on Energy Retrofit Program - P4P</v>
      </c>
      <c r="C64" s="293" t="s">
        <v>25</v>
      </c>
      <c r="D64" s="297"/>
      <c r="E64" s="297"/>
      <c r="F64" s="297"/>
      <c r="G64" s="297"/>
      <c r="H64" s="297"/>
      <c r="I64" s="297"/>
      <c r="J64" s="297"/>
      <c r="K64" s="297"/>
      <c r="L64" s="297"/>
      <c r="M64" s="297"/>
      <c r="N64" s="297"/>
      <c r="O64" s="297"/>
      <c r="P64" s="297"/>
      <c r="Q64" s="297"/>
      <c r="R64" s="297"/>
      <c r="S64" s="297"/>
      <c r="T64" s="297"/>
      <c r="U64" s="297"/>
      <c r="V64" s="297"/>
      <c r="W64" s="297"/>
      <c r="X64" s="297"/>
      <c r="Y64" s="297">
        <v>12</v>
      </c>
      <c r="Z64" s="297"/>
      <c r="AA64" s="297"/>
      <c r="AB64" s="297"/>
      <c r="AC64" s="297"/>
      <c r="AD64" s="297"/>
      <c r="AE64" s="297"/>
      <c r="AF64" s="297"/>
      <c r="AG64" s="297"/>
      <c r="AH64" s="297"/>
      <c r="AI64" s="297"/>
      <c r="AJ64" s="297"/>
      <c r="AK64" s="297"/>
      <c r="AL64" s="297"/>
      <c r="AM64" s="297"/>
      <c r="AN64" s="297"/>
      <c r="AO64" s="297"/>
      <c r="AP64" s="297"/>
      <c r="AQ64" s="297"/>
      <c r="AR64" s="297"/>
      <c r="AS64" s="297"/>
      <c r="AT64" s="297"/>
      <c r="AU64" s="417"/>
      <c r="AV64" s="412"/>
      <c r="AW64" s="412"/>
      <c r="AX64" s="412"/>
      <c r="AY64" s="412"/>
      <c r="AZ64" s="412"/>
      <c r="BA64" s="412"/>
      <c r="BB64" s="417"/>
      <c r="BC64" s="417"/>
      <c r="BD64" s="417"/>
      <c r="BE64" s="417"/>
      <c r="BF64" s="417"/>
      <c r="BG64" s="417"/>
      <c r="BH64" s="417"/>
      <c r="BI64" s="298">
        <f>SUM(AU64:BH64)</f>
        <v>0</v>
      </c>
    </row>
    <row r="65" spans="1:61" hidden="1" outlineLevel="1">
      <c r="B65" s="296" t="s">
        <v>829</v>
      </c>
      <c r="C65" s="293" t="s">
        <v>142</v>
      </c>
      <c r="D65" s="297"/>
      <c r="E65" s="297"/>
      <c r="F65" s="297"/>
      <c r="G65" s="297"/>
      <c r="H65" s="297"/>
      <c r="I65" s="297"/>
      <c r="J65" s="297"/>
      <c r="K65" s="297"/>
      <c r="L65" s="297"/>
      <c r="M65" s="297"/>
      <c r="N65" s="297"/>
      <c r="O65" s="297"/>
      <c r="P65" s="297"/>
      <c r="Q65" s="297"/>
      <c r="R65" s="297"/>
      <c r="S65" s="297"/>
      <c r="T65" s="297"/>
      <c r="U65" s="297"/>
      <c r="V65" s="297"/>
      <c r="W65" s="297"/>
      <c r="X65" s="297"/>
      <c r="Y65" s="297">
        <f>Y64</f>
        <v>12</v>
      </c>
      <c r="Z65" s="297"/>
      <c r="AA65" s="297"/>
      <c r="AB65" s="297"/>
      <c r="AC65" s="297"/>
      <c r="AD65" s="297"/>
      <c r="AE65" s="297"/>
      <c r="AF65" s="297"/>
      <c r="AG65" s="297"/>
      <c r="AH65" s="297"/>
      <c r="AI65" s="297"/>
      <c r="AJ65" s="297"/>
      <c r="AK65" s="297"/>
      <c r="AL65" s="297"/>
      <c r="AM65" s="297"/>
      <c r="AN65" s="297"/>
      <c r="AO65" s="297"/>
      <c r="AP65" s="297"/>
      <c r="AQ65" s="297"/>
      <c r="AR65" s="297"/>
      <c r="AS65" s="297"/>
      <c r="AT65" s="297"/>
      <c r="AU65" s="413">
        <f>AU64</f>
        <v>0</v>
      </c>
      <c r="AV65" s="413">
        <f t="shared" ref="AV65" si="92">AV64</f>
        <v>0</v>
      </c>
      <c r="AW65" s="413">
        <f t="shared" ref="AW65" si="93">AW64</f>
        <v>0</v>
      </c>
      <c r="AX65" s="413">
        <f t="shared" ref="AX65" si="94">AX64</f>
        <v>0</v>
      </c>
      <c r="AY65" s="413">
        <f t="shared" ref="AY65" si="95">AY64</f>
        <v>0</v>
      </c>
      <c r="AZ65" s="413">
        <f t="shared" ref="AZ65" si="96">AZ64</f>
        <v>0</v>
      </c>
      <c r="BA65" s="413">
        <f t="shared" ref="BA65" si="97">BA64</f>
        <v>0</v>
      </c>
      <c r="BB65" s="413">
        <f t="shared" ref="BB65" si="98">BB64</f>
        <v>0</v>
      </c>
      <c r="BC65" s="413">
        <f t="shared" ref="BC65" si="99">BC64</f>
        <v>0</v>
      </c>
      <c r="BD65" s="413">
        <f t="shared" ref="BD65" si="100">BD64</f>
        <v>0</v>
      </c>
      <c r="BE65" s="413">
        <f t="shared" ref="BE65" si="101">BE64</f>
        <v>0</v>
      </c>
      <c r="BF65" s="413">
        <f t="shared" ref="BF65" si="102">BF64</f>
        <v>0</v>
      </c>
      <c r="BG65" s="413">
        <f t="shared" ref="BG65" si="103">BG64</f>
        <v>0</v>
      </c>
      <c r="BH65" s="413">
        <f t="shared" ref="BH65" si="104">BH64</f>
        <v>0</v>
      </c>
      <c r="BI65" s="313"/>
    </row>
    <row r="66" spans="1:61" hidden="1" outlineLevel="1">
      <c r="B66" s="316"/>
      <c r="C66" s="314"/>
      <c r="D66" s="318"/>
      <c r="E66" s="318"/>
      <c r="F66" s="318"/>
      <c r="G66" s="318"/>
      <c r="H66" s="318"/>
      <c r="I66" s="318"/>
      <c r="J66" s="318"/>
      <c r="K66" s="318"/>
      <c r="L66" s="318"/>
      <c r="M66" s="318"/>
      <c r="N66" s="318"/>
      <c r="O66" s="318"/>
      <c r="P66" s="318"/>
      <c r="Q66" s="318"/>
      <c r="R66" s="318"/>
      <c r="S66" s="318"/>
      <c r="T66" s="318"/>
      <c r="U66" s="318"/>
      <c r="V66" s="318"/>
      <c r="W66" s="318"/>
      <c r="X66" s="318"/>
      <c r="Y66" s="293"/>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418"/>
      <c r="AV66" s="418"/>
      <c r="AW66" s="418"/>
      <c r="AX66" s="418"/>
      <c r="AY66" s="418"/>
      <c r="AZ66" s="418"/>
      <c r="BA66" s="418"/>
      <c r="BB66" s="418"/>
      <c r="BC66" s="418"/>
      <c r="BD66" s="418"/>
      <c r="BE66" s="418"/>
      <c r="BF66" s="418"/>
      <c r="BG66" s="418"/>
      <c r="BH66" s="418"/>
      <c r="BI66" s="315"/>
    </row>
    <row r="67" spans="1:61" ht="30" hidden="1" outlineLevel="1">
      <c r="A67" s="521">
        <v>33</v>
      </c>
      <c r="B67" s="519" t="str">
        <f>VLOOKUP(A67,'9. IESO programs'!$D$3:$E$91,2)</f>
        <v>Conservation Cultivator LDC Innovation Fund Pilot Program</v>
      </c>
      <c r="C67" s="293" t="s">
        <v>25</v>
      </c>
      <c r="D67" s="297"/>
      <c r="E67" s="297"/>
      <c r="F67" s="297"/>
      <c r="G67" s="297"/>
      <c r="H67" s="297"/>
      <c r="I67" s="297"/>
      <c r="J67" s="297"/>
      <c r="K67" s="297"/>
      <c r="L67" s="297"/>
      <c r="M67" s="297"/>
      <c r="N67" s="297"/>
      <c r="O67" s="297"/>
      <c r="P67" s="297"/>
      <c r="Q67" s="297"/>
      <c r="R67" s="297"/>
      <c r="S67" s="297"/>
      <c r="T67" s="297"/>
      <c r="U67" s="297"/>
      <c r="V67" s="297"/>
      <c r="W67" s="297"/>
      <c r="X67" s="297"/>
      <c r="Y67" s="297">
        <v>3</v>
      </c>
      <c r="Z67" s="297"/>
      <c r="AA67" s="297"/>
      <c r="AB67" s="297"/>
      <c r="AC67" s="297"/>
      <c r="AD67" s="297"/>
      <c r="AE67" s="297"/>
      <c r="AF67" s="297"/>
      <c r="AG67" s="297"/>
      <c r="AH67" s="297"/>
      <c r="AI67" s="297"/>
      <c r="AJ67" s="297"/>
      <c r="AK67" s="297"/>
      <c r="AL67" s="297"/>
      <c r="AM67" s="297"/>
      <c r="AN67" s="297"/>
      <c r="AO67" s="297"/>
      <c r="AP67" s="297"/>
      <c r="AQ67" s="297"/>
      <c r="AR67" s="297"/>
      <c r="AS67" s="297"/>
      <c r="AT67" s="297"/>
      <c r="AU67" s="417"/>
      <c r="AV67" s="412"/>
      <c r="AW67" s="412"/>
      <c r="AX67" s="412"/>
      <c r="AY67" s="412"/>
      <c r="AZ67" s="412"/>
      <c r="BA67" s="412"/>
      <c r="BB67" s="417"/>
      <c r="BC67" s="417"/>
      <c r="BD67" s="417"/>
      <c r="BE67" s="417"/>
      <c r="BF67" s="417"/>
      <c r="BG67" s="417"/>
      <c r="BH67" s="417"/>
      <c r="BI67" s="298">
        <f>SUM(AU67:BH67)</f>
        <v>0</v>
      </c>
    </row>
    <row r="68" spans="1:61" hidden="1" outlineLevel="1">
      <c r="B68" s="296" t="s">
        <v>829</v>
      </c>
      <c r="C68" s="293" t="s">
        <v>142</v>
      </c>
      <c r="D68" s="297"/>
      <c r="E68" s="297"/>
      <c r="F68" s="297"/>
      <c r="G68" s="297"/>
      <c r="H68" s="297"/>
      <c r="I68" s="297"/>
      <c r="J68" s="297"/>
      <c r="K68" s="297"/>
      <c r="L68" s="297"/>
      <c r="M68" s="297"/>
      <c r="N68" s="297"/>
      <c r="O68" s="297"/>
      <c r="P68" s="297"/>
      <c r="Q68" s="297"/>
      <c r="R68" s="297"/>
      <c r="S68" s="297"/>
      <c r="T68" s="297"/>
      <c r="U68" s="297"/>
      <c r="V68" s="297"/>
      <c r="W68" s="297"/>
      <c r="X68" s="297"/>
      <c r="Y68" s="297">
        <f>Y67</f>
        <v>3</v>
      </c>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413">
        <f>AU67</f>
        <v>0</v>
      </c>
      <c r="AV68" s="413">
        <f t="shared" ref="AV68" si="105">AV67</f>
        <v>0</v>
      </c>
      <c r="AW68" s="413">
        <f t="shared" ref="AW68" si="106">AW67</f>
        <v>0</v>
      </c>
      <c r="AX68" s="413">
        <f t="shared" ref="AX68" si="107">AX67</f>
        <v>0</v>
      </c>
      <c r="AY68" s="413">
        <f t="shared" ref="AY68" si="108">AY67</f>
        <v>0</v>
      </c>
      <c r="AZ68" s="413">
        <f t="shared" ref="AZ68" si="109">AZ67</f>
        <v>0</v>
      </c>
      <c r="BA68" s="413">
        <f t="shared" ref="BA68" si="110">BA67</f>
        <v>0</v>
      </c>
      <c r="BB68" s="413">
        <f t="shared" ref="BB68" si="111">BB67</f>
        <v>0</v>
      </c>
      <c r="BC68" s="413">
        <f t="shared" ref="BC68" si="112">BC67</f>
        <v>0</v>
      </c>
      <c r="BD68" s="413">
        <f t="shared" ref="BD68" si="113">BD67</f>
        <v>0</v>
      </c>
      <c r="BE68" s="413">
        <f t="shared" ref="BE68" si="114">BE67</f>
        <v>0</v>
      </c>
      <c r="BF68" s="413">
        <f t="shared" ref="BF68" si="115">BF67</f>
        <v>0</v>
      </c>
      <c r="BG68" s="413">
        <f t="shared" ref="BG68" si="116">BG67</f>
        <v>0</v>
      </c>
      <c r="BH68" s="413">
        <f t="shared" ref="BH68" si="117">BH67</f>
        <v>0</v>
      </c>
      <c r="BI68" s="313"/>
    </row>
    <row r="69" spans="1:61" hidden="1" outlineLevel="1">
      <c r="B69" s="316"/>
      <c r="C69" s="314"/>
      <c r="D69" s="318"/>
      <c r="E69" s="318"/>
      <c r="F69" s="318"/>
      <c r="G69" s="318"/>
      <c r="H69" s="318"/>
      <c r="I69" s="318"/>
      <c r="J69" s="318"/>
      <c r="K69" s="318"/>
      <c r="L69" s="318"/>
      <c r="M69" s="318"/>
      <c r="N69" s="318"/>
      <c r="O69" s="318"/>
      <c r="P69" s="318"/>
      <c r="Q69" s="318"/>
      <c r="R69" s="318"/>
      <c r="S69" s="318"/>
      <c r="T69" s="318"/>
      <c r="U69" s="318"/>
      <c r="V69" s="318"/>
      <c r="W69" s="318"/>
      <c r="X69" s="318"/>
      <c r="Y69" s="293"/>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418"/>
      <c r="AV69" s="419"/>
      <c r="AW69" s="418"/>
      <c r="AX69" s="418"/>
      <c r="AY69" s="418"/>
      <c r="AZ69" s="418"/>
      <c r="BA69" s="418"/>
      <c r="BB69" s="418"/>
      <c r="BC69" s="418"/>
      <c r="BD69" s="418"/>
      <c r="BE69" s="418"/>
      <c r="BF69" s="418"/>
      <c r="BG69" s="418"/>
      <c r="BH69" s="418"/>
      <c r="BI69" s="315"/>
    </row>
    <row r="70" spans="1:61" ht="15.75" hidden="1" outlineLevel="1">
      <c r="B70" s="290" t="s">
        <v>10</v>
      </c>
      <c r="C70" s="291"/>
      <c r="D70" s="291"/>
      <c r="E70" s="291"/>
      <c r="F70" s="291"/>
      <c r="G70" s="291"/>
      <c r="H70" s="291"/>
      <c r="I70" s="291"/>
      <c r="J70" s="291"/>
      <c r="K70" s="291"/>
      <c r="L70" s="291"/>
      <c r="M70" s="291"/>
      <c r="N70" s="291"/>
      <c r="O70" s="291"/>
      <c r="P70" s="291"/>
      <c r="Q70" s="291"/>
      <c r="R70" s="291"/>
      <c r="S70" s="291"/>
      <c r="T70" s="291"/>
      <c r="U70" s="291"/>
      <c r="V70" s="291"/>
      <c r="W70" s="291"/>
      <c r="X70" s="291"/>
      <c r="Y70" s="292"/>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416"/>
      <c r="AV70" s="416"/>
      <c r="AW70" s="416"/>
      <c r="AX70" s="416"/>
      <c r="AY70" s="416"/>
      <c r="AZ70" s="416"/>
      <c r="BA70" s="416"/>
      <c r="BB70" s="416"/>
      <c r="BC70" s="416"/>
      <c r="BD70" s="416"/>
      <c r="BE70" s="416"/>
      <c r="BF70" s="416"/>
      <c r="BG70" s="416"/>
      <c r="BH70" s="416"/>
      <c r="BI70" s="294"/>
    </row>
    <row r="71" spans="1:61" ht="30" hidden="1" outlineLevel="1">
      <c r="A71" s="521">
        <v>41</v>
      </c>
      <c r="B71" s="519" t="str">
        <f>VLOOKUP(A71,'9. IESO programs'!$D$3:$E$91,2)</f>
        <v>PUMPsaver LDC Innovation Fund Pilot Program</v>
      </c>
      <c r="C71" s="293" t="s">
        <v>25</v>
      </c>
      <c r="D71" s="297"/>
      <c r="E71" s="297"/>
      <c r="F71" s="297"/>
      <c r="G71" s="297"/>
      <c r="H71" s="297"/>
      <c r="I71" s="297"/>
      <c r="J71" s="297"/>
      <c r="K71" s="297"/>
      <c r="L71" s="297"/>
      <c r="M71" s="297"/>
      <c r="N71" s="297"/>
      <c r="O71" s="297"/>
      <c r="P71" s="297"/>
      <c r="Q71" s="297"/>
      <c r="R71" s="297"/>
      <c r="S71" s="297"/>
      <c r="T71" s="297"/>
      <c r="U71" s="297"/>
      <c r="V71" s="297"/>
      <c r="W71" s="297"/>
      <c r="X71" s="297"/>
      <c r="Y71" s="297">
        <v>12</v>
      </c>
      <c r="Z71" s="297"/>
      <c r="AA71" s="297"/>
      <c r="AB71" s="297"/>
      <c r="AC71" s="297"/>
      <c r="AD71" s="297"/>
      <c r="AE71" s="297"/>
      <c r="AF71" s="297"/>
      <c r="AG71" s="297"/>
      <c r="AH71" s="297"/>
      <c r="AI71" s="297"/>
      <c r="AJ71" s="297"/>
      <c r="AK71" s="297"/>
      <c r="AL71" s="297"/>
      <c r="AM71" s="297"/>
      <c r="AN71" s="297"/>
      <c r="AO71" s="297"/>
      <c r="AP71" s="297"/>
      <c r="AQ71" s="297"/>
      <c r="AR71" s="297"/>
      <c r="AS71" s="297"/>
      <c r="AT71" s="297"/>
      <c r="AU71" s="428"/>
      <c r="AV71" s="412"/>
      <c r="AW71" s="412"/>
      <c r="AX71" s="412"/>
      <c r="AY71" s="412"/>
      <c r="AZ71" s="412"/>
      <c r="BA71" s="412"/>
      <c r="BB71" s="417"/>
      <c r="BC71" s="417"/>
      <c r="BD71" s="417"/>
      <c r="BE71" s="417"/>
      <c r="BF71" s="417"/>
      <c r="BG71" s="417"/>
      <c r="BH71" s="417"/>
      <c r="BI71" s="298">
        <f>SUM(AU71:BH71)</f>
        <v>0</v>
      </c>
    </row>
    <row r="72" spans="1:61" hidden="1" outlineLevel="1">
      <c r="B72" s="296" t="s">
        <v>829</v>
      </c>
      <c r="C72" s="293" t="s">
        <v>142</v>
      </c>
      <c r="D72" s="297"/>
      <c r="E72" s="297"/>
      <c r="F72" s="297"/>
      <c r="G72" s="297"/>
      <c r="H72" s="297"/>
      <c r="I72" s="297"/>
      <c r="J72" s="297"/>
      <c r="K72" s="297"/>
      <c r="L72" s="297"/>
      <c r="M72" s="297"/>
      <c r="N72" s="297"/>
      <c r="O72" s="297"/>
      <c r="P72" s="297"/>
      <c r="Q72" s="297"/>
      <c r="R72" s="297"/>
      <c r="S72" s="297"/>
      <c r="T72" s="297"/>
      <c r="U72" s="297"/>
      <c r="V72" s="297"/>
      <c r="W72" s="297"/>
      <c r="X72" s="297"/>
      <c r="Y72" s="297">
        <f>Y71</f>
        <v>12</v>
      </c>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413">
        <f>AU71</f>
        <v>0</v>
      </c>
      <c r="AV72" s="413">
        <f t="shared" ref="AV72" si="118">AV71</f>
        <v>0</v>
      </c>
      <c r="AW72" s="413">
        <f t="shared" ref="AW72" si="119">AW71</f>
        <v>0</v>
      </c>
      <c r="AX72" s="413">
        <f t="shared" ref="AX72" si="120">AX71</f>
        <v>0</v>
      </c>
      <c r="AY72" s="413">
        <f t="shared" ref="AY72" si="121">AY71</f>
        <v>0</v>
      </c>
      <c r="AZ72" s="413">
        <f t="shared" ref="AZ72" si="122">AZ71</f>
        <v>0</v>
      </c>
      <c r="BA72" s="413">
        <f t="shared" ref="BA72" si="123">BA71</f>
        <v>0</v>
      </c>
      <c r="BB72" s="413">
        <f t="shared" ref="BB72" si="124">BB71</f>
        <v>0</v>
      </c>
      <c r="BC72" s="413">
        <f t="shared" ref="BC72" si="125">BC71</f>
        <v>0</v>
      </c>
      <c r="BD72" s="413">
        <f t="shared" ref="BD72" si="126">BD71</f>
        <v>0</v>
      </c>
      <c r="BE72" s="413">
        <f t="shared" ref="BE72" si="127">BE71</f>
        <v>0</v>
      </c>
      <c r="BF72" s="413">
        <f t="shared" ref="BF72" si="128">BF71</f>
        <v>0</v>
      </c>
      <c r="BG72" s="413">
        <f t="shared" ref="BG72" si="129">BG71</f>
        <v>0</v>
      </c>
      <c r="BH72" s="413">
        <f t="shared" ref="BH72" si="130">BH71</f>
        <v>0</v>
      </c>
      <c r="BI72" s="299"/>
    </row>
    <row r="73" spans="1:61" hidden="1" outlineLevel="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414"/>
      <c r="AV73" s="423"/>
      <c r="AW73" s="423"/>
      <c r="AX73" s="423"/>
      <c r="AY73" s="423"/>
      <c r="AZ73" s="423"/>
      <c r="BA73" s="423"/>
      <c r="BB73" s="423"/>
      <c r="BC73" s="423"/>
      <c r="BD73" s="423"/>
      <c r="BE73" s="423"/>
      <c r="BF73" s="423"/>
      <c r="BG73" s="423"/>
      <c r="BH73" s="423"/>
      <c r="BI73" s="308"/>
    </row>
    <row r="74" spans="1:61" ht="30" hidden="1" outlineLevel="1">
      <c r="A74" s="521">
        <v>54</v>
      </c>
      <c r="B74" s="519" t="str">
        <f>VLOOKUP(A74,'9. IESO programs'!$D$3:$E$91,2)</f>
        <v>Save on Energy Retrofit Program Enabled Savings</v>
      </c>
      <c r="C74" s="293" t="s">
        <v>25</v>
      </c>
      <c r="D74" s="297"/>
      <c r="E74" s="297"/>
      <c r="F74" s="297"/>
      <c r="G74" s="297"/>
      <c r="H74" s="297"/>
      <c r="I74" s="297"/>
      <c r="J74" s="297"/>
      <c r="K74" s="297"/>
      <c r="L74" s="297"/>
      <c r="M74" s="297"/>
      <c r="N74" s="297"/>
      <c r="O74" s="297"/>
      <c r="P74" s="297"/>
      <c r="Q74" s="297"/>
      <c r="R74" s="297"/>
      <c r="S74" s="297"/>
      <c r="T74" s="297"/>
      <c r="U74" s="297"/>
      <c r="V74" s="297"/>
      <c r="W74" s="297"/>
      <c r="X74" s="297"/>
      <c r="Y74" s="297">
        <v>12</v>
      </c>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412"/>
      <c r="AV74" s="412"/>
      <c r="AW74" s="412"/>
      <c r="AX74" s="412"/>
      <c r="AY74" s="412"/>
      <c r="AZ74" s="412"/>
      <c r="BA74" s="412"/>
      <c r="BB74" s="417"/>
      <c r="BC74" s="417"/>
      <c r="BD74" s="417"/>
      <c r="BE74" s="417"/>
      <c r="BF74" s="417"/>
      <c r="BG74" s="417"/>
      <c r="BH74" s="417"/>
      <c r="BI74" s="298">
        <f>SUM(AU74:BH74)</f>
        <v>0</v>
      </c>
    </row>
    <row r="75" spans="1:61" hidden="1" outlineLevel="1">
      <c r="B75" s="296" t="s">
        <v>829</v>
      </c>
      <c r="C75" s="293" t="s">
        <v>142</v>
      </c>
      <c r="D75" s="297"/>
      <c r="E75" s="297"/>
      <c r="F75" s="297"/>
      <c r="G75" s="297"/>
      <c r="H75" s="297"/>
      <c r="I75" s="297"/>
      <c r="J75" s="297"/>
      <c r="K75" s="297"/>
      <c r="L75" s="297"/>
      <c r="M75" s="297"/>
      <c r="N75" s="297"/>
      <c r="O75" s="297"/>
      <c r="P75" s="297"/>
      <c r="Q75" s="297"/>
      <c r="R75" s="297"/>
      <c r="S75" s="297"/>
      <c r="T75" s="297"/>
      <c r="U75" s="297"/>
      <c r="V75" s="297"/>
      <c r="W75" s="297"/>
      <c r="X75" s="297"/>
      <c r="Y75" s="297">
        <f>Y74</f>
        <v>12</v>
      </c>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413">
        <f>AU74</f>
        <v>0</v>
      </c>
      <c r="AV75" s="413">
        <f t="shared" ref="AV75" si="131">AV74</f>
        <v>0</v>
      </c>
      <c r="AW75" s="413">
        <f t="shared" ref="AW75" si="132">AW74</f>
        <v>0</v>
      </c>
      <c r="AX75" s="413">
        <f t="shared" ref="AX75" si="133">AX74</f>
        <v>0</v>
      </c>
      <c r="AY75" s="413">
        <f t="shared" ref="AY75" si="134">AY74</f>
        <v>0</v>
      </c>
      <c r="AZ75" s="413">
        <f t="shared" ref="AZ75" si="135">AZ74</f>
        <v>0</v>
      </c>
      <c r="BA75" s="413">
        <f t="shared" ref="BA75" si="136">BA74</f>
        <v>0</v>
      </c>
      <c r="BB75" s="413">
        <f t="shared" ref="BB75" si="137">BB74</f>
        <v>0</v>
      </c>
      <c r="BC75" s="413">
        <f t="shared" ref="BC75" si="138">BC74</f>
        <v>0</v>
      </c>
      <c r="BD75" s="413">
        <f t="shared" ref="BD75" si="139">BD74</f>
        <v>0</v>
      </c>
      <c r="BE75" s="413">
        <f t="shared" ref="BE75" si="140">BE74</f>
        <v>0</v>
      </c>
      <c r="BF75" s="413">
        <f t="shared" ref="BF75" si="141">BF74</f>
        <v>0</v>
      </c>
      <c r="BG75" s="413">
        <f t="shared" ref="BG75" si="142">BG74</f>
        <v>0</v>
      </c>
      <c r="BH75" s="413">
        <f t="shared" ref="BH75" si="143">BH74</f>
        <v>0</v>
      </c>
      <c r="BI75" s="299"/>
    </row>
    <row r="76" spans="1:61" hidden="1" outlineLevel="1">
      <c r="B76" s="317"/>
      <c r="C76" s="307"/>
      <c r="D76" s="293"/>
      <c r="E76" s="293"/>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3"/>
      <c r="AS76" s="293"/>
      <c r="AT76" s="293"/>
      <c r="AU76" s="424"/>
      <c r="AV76" s="424"/>
      <c r="AW76" s="414"/>
      <c r="AX76" s="414"/>
      <c r="AY76" s="414"/>
      <c r="AZ76" s="414"/>
      <c r="BA76" s="414"/>
      <c r="BB76" s="414"/>
      <c r="BC76" s="414"/>
      <c r="BD76" s="414"/>
      <c r="BE76" s="414"/>
      <c r="BF76" s="414"/>
      <c r="BG76" s="414"/>
      <c r="BH76" s="414"/>
      <c r="BI76" s="308"/>
    </row>
    <row r="77" spans="1:61" ht="30" hidden="1" outlineLevel="1">
      <c r="A77" s="521">
        <v>55</v>
      </c>
      <c r="B77" s="519" t="str">
        <f>VLOOKUP(A77,'9. IESO programs'!$D$3:$E$91,2)</f>
        <v>Save on Energy High Performance New Construction Program Enabled Savings</v>
      </c>
      <c r="C77" s="293" t="s">
        <v>25</v>
      </c>
      <c r="D77" s="297"/>
      <c r="E77" s="297"/>
      <c r="F77" s="297"/>
      <c r="G77" s="297"/>
      <c r="H77" s="297"/>
      <c r="I77" s="297"/>
      <c r="J77" s="297"/>
      <c r="K77" s="297"/>
      <c r="L77" s="297"/>
      <c r="M77" s="297"/>
      <c r="N77" s="297"/>
      <c r="O77" s="297"/>
      <c r="P77" s="297"/>
      <c r="Q77" s="297"/>
      <c r="R77" s="297"/>
      <c r="S77" s="297"/>
      <c r="T77" s="297"/>
      <c r="U77" s="297"/>
      <c r="V77" s="297"/>
      <c r="W77" s="297"/>
      <c r="X77" s="297"/>
      <c r="Y77" s="297">
        <v>12</v>
      </c>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412"/>
      <c r="AV77" s="412"/>
      <c r="AW77" s="412"/>
      <c r="AX77" s="412"/>
      <c r="AY77" s="412"/>
      <c r="AZ77" s="412"/>
      <c r="BA77" s="412"/>
      <c r="BB77" s="417"/>
      <c r="BC77" s="417"/>
      <c r="BD77" s="417"/>
      <c r="BE77" s="417"/>
      <c r="BF77" s="417"/>
      <c r="BG77" s="417"/>
      <c r="BH77" s="417"/>
      <c r="BI77" s="298">
        <f>SUM(AU77:BH77)</f>
        <v>0</v>
      </c>
    </row>
    <row r="78" spans="1:61" hidden="1" outlineLevel="1">
      <c r="B78" s="296" t="s">
        <v>829</v>
      </c>
      <c r="C78" s="293" t="s">
        <v>142</v>
      </c>
      <c r="D78" s="297"/>
      <c r="E78" s="297"/>
      <c r="F78" s="297"/>
      <c r="G78" s="297"/>
      <c r="H78" s="297"/>
      <c r="I78" s="297"/>
      <c r="J78" s="297"/>
      <c r="K78" s="297"/>
      <c r="L78" s="297"/>
      <c r="M78" s="297"/>
      <c r="N78" s="297"/>
      <c r="O78" s="297"/>
      <c r="P78" s="297"/>
      <c r="Q78" s="297"/>
      <c r="R78" s="297"/>
      <c r="S78" s="297"/>
      <c r="T78" s="297"/>
      <c r="U78" s="297"/>
      <c r="V78" s="297"/>
      <c r="W78" s="297"/>
      <c r="X78" s="297"/>
      <c r="Y78" s="297">
        <f>Y77</f>
        <v>12</v>
      </c>
      <c r="Z78" s="297"/>
      <c r="AA78" s="297"/>
      <c r="AB78" s="297"/>
      <c r="AC78" s="297"/>
      <c r="AD78" s="297"/>
      <c r="AE78" s="297"/>
      <c r="AF78" s="297"/>
      <c r="AG78" s="297"/>
      <c r="AH78" s="297"/>
      <c r="AI78" s="297"/>
      <c r="AJ78" s="297"/>
      <c r="AK78" s="297"/>
      <c r="AL78" s="297"/>
      <c r="AM78" s="297"/>
      <c r="AN78" s="297"/>
      <c r="AO78" s="297"/>
      <c r="AP78" s="297"/>
      <c r="AQ78" s="297"/>
      <c r="AR78" s="297"/>
      <c r="AS78" s="297"/>
      <c r="AT78" s="297"/>
      <c r="AU78" s="413">
        <f>AU77</f>
        <v>0</v>
      </c>
      <c r="AV78" s="413">
        <f t="shared" ref="AV78:BH78" si="144">AV77</f>
        <v>0</v>
      </c>
      <c r="AW78" s="413">
        <f t="shared" si="144"/>
        <v>0</v>
      </c>
      <c r="AX78" s="413">
        <f t="shared" si="144"/>
        <v>0</v>
      </c>
      <c r="AY78" s="413">
        <f t="shared" si="144"/>
        <v>0</v>
      </c>
      <c r="AZ78" s="413">
        <f t="shared" si="144"/>
        <v>0</v>
      </c>
      <c r="BA78" s="413">
        <f t="shared" si="144"/>
        <v>0</v>
      </c>
      <c r="BB78" s="413">
        <f t="shared" si="144"/>
        <v>0</v>
      </c>
      <c r="BC78" s="413">
        <f t="shared" si="144"/>
        <v>0</v>
      </c>
      <c r="BD78" s="413">
        <f t="shared" si="144"/>
        <v>0</v>
      </c>
      <c r="BE78" s="413">
        <f t="shared" si="144"/>
        <v>0</v>
      </c>
      <c r="BF78" s="413">
        <f t="shared" si="144"/>
        <v>0</v>
      </c>
      <c r="BG78" s="413">
        <f t="shared" si="144"/>
        <v>0</v>
      </c>
      <c r="BH78" s="413">
        <f t="shared" si="144"/>
        <v>0</v>
      </c>
      <c r="BI78" s="308"/>
    </row>
    <row r="79" spans="1:61" hidden="1" outlineLevel="1">
      <c r="B79" s="317"/>
      <c r="C79" s="307"/>
      <c r="D79" s="293"/>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414"/>
      <c r="AV79" s="414"/>
      <c r="AW79" s="414"/>
      <c r="AX79" s="414"/>
      <c r="AY79" s="414"/>
      <c r="AZ79" s="414"/>
      <c r="BA79" s="414"/>
      <c r="BB79" s="414"/>
      <c r="BC79" s="414"/>
      <c r="BD79" s="414"/>
      <c r="BE79" s="414"/>
      <c r="BF79" s="414"/>
      <c r="BG79" s="414"/>
      <c r="BH79" s="414"/>
      <c r="BI79" s="308"/>
    </row>
    <row r="80" spans="1:61" ht="15.75" hidden="1" outlineLevel="1">
      <c r="B80" s="290" t="s">
        <v>107</v>
      </c>
      <c r="C80" s="291"/>
      <c r="D80" s="292"/>
      <c r="E80" s="292"/>
      <c r="F80" s="292"/>
      <c r="G80" s="292"/>
      <c r="H80" s="292"/>
      <c r="I80" s="292"/>
      <c r="J80" s="292"/>
      <c r="K80" s="292"/>
      <c r="L80" s="292"/>
      <c r="M80" s="292"/>
      <c r="N80" s="292"/>
      <c r="O80" s="292"/>
      <c r="P80" s="292"/>
      <c r="Q80" s="292"/>
      <c r="R80" s="292"/>
      <c r="S80" s="292"/>
      <c r="T80" s="292"/>
      <c r="U80" s="292"/>
      <c r="V80" s="292"/>
      <c r="W80" s="292"/>
      <c r="X80" s="292"/>
      <c r="Y80" s="292"/>
      <c r="Z80" s="292"/>
      <c r="AA80" s="291"/>
      <c r="AB80" s="291"/>
      <c r="AC80" s="291"/>
      <c r="AD80" s="291"/>
      <c r="AE80" s="291"/>
      <c r="AF80" s="291"/>
      <c r="AG80" s="291"/>
      <c r="AH80" s="291"/>
      <c r="AI80" s="291"/>
      <c r="AJ80" s="291"/>
      <c r="AK80" s="291"/>
      <c r="AL80" s="291"/>
      <c r="AM80" s="291"/>
      <c r="AN80" s="291"/>
      <c r="AO80" s="291"/>
      <c r="AP80" s="291"/>
      <c r="AQ80" s="291"/>
      <c r="AR80" s="291"/>
      <c r="AS80" s="291"/>
      <c r="AT80" s="291"/>
      <c r="AU80" s="416"/>
      <c r="AV80" s="416"/>
      <c r="AW80" s="416"/>
      <c r="AX80" s="416"/>
      <c r="AY80" s="416"/>
      <c r="AZ80" s="416"/>
      <c r="BA80" s="416"/>
      <c r="BB80" s="416"/>
      <c r="BC80" s="416"/>
      <c r="BD80" s="416"/>
      <c r="BE80" s="416"/>
      <c r="BF80" s="416"/>
      <c r="BG80" s="416"/>
      <c r="BH80" s="416"/>
      <c r="BI80" s="294"/>
    </row>
    <row r="81" spans="1:62" ht="30" hidden="1" outlineLevel="1">
      <c r="A81" s="521">
        <v>56</v>
      </c>
      <c r="B81" s="519" t="str">
        <f>VLOOKUP(A81,'9. IESO programs'!$D$3:$E$91,2)</f>
        <v>Save on Energy Process &amp; Systems Upgrades Program Enabled Savings</v>
      </c>
      <c r="C81" s="293" t="s">
        <v>25</v>
      </c>
      <c r="D81" s="297"/>
      <c r="E81" s="297"/>
      <c r="F81" s="297"/>
      <c r="G81" s="297"/>
      <c r="H81" s="297"/>
      <c r="I81" s="297"/>
      <c r="J81" s="297"/>
      <c r="K81" s="297"/>
      <c r="L81" s="297"/>
      <c r="M81" s="297"/>
      <c r="N81" s="297"/>
      <c r="O81" s="297"/>
      <c r="P81" s="297"/>
      <c r="Q81" s="297"/>
      <c r="R81" s="297"/>
      <c r="S81" s="297"/>
      <c r="T81" s="297"/>
      <c r="U81" s="297"/>
      <c r="V81" s="297"/>
      <c r="W81" s="297"/>
      <c r="X81" s="297"/>
      <c r="Y81" s="297">
        <v>12</v>
      </c>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524"/>
      <c r="AV81" s="412"/>
      <c r="AW81" s="412"/>
      <c r="AX81" s="412"/>
      <c r="AY81" s="412"/>
      <c r="AZ81" s="412"/>
      <c r="BA81" s="412"/>
      <c r="BB81" s="412"/>
      <c r="BC81" s="412"/>
      <c r="BD81" s="412"/>
      <c r="BE81" s="412"/>
      <c r="BF81" s="412"/>
      <c r="BG81" s="412"/>
      <c r="BH81" s="412"/>
      <c r="BI81" s="298">
        <f>SUM(AU81:BH81)</f>
        <v>0</v>
      </c>
    </row>
    <row r="82" spans="1:62" hidden="1" outlineLevel="1">
      <c r="B82" s="296" t="s">
        <v>829</v>
      </c>
      <c r="C82" s="293" t="s">
        <v>142</v>
      </c>
      <c r="D82" s="297"/>
      <c r="E82" s="297"/>
      <c r="F82" s="297"/>
      <c r="G82" s="297"/>
      <c r="H82" s="297"/>
      <c r="I82" s="297"/>
      <c r="J82" s="297"/>
      <c r="K82" s="297"/>
      <c r="L82" s="297"/>
      <c r="M82" s="297"/>
      <c r="N82" s="297"/>
      <c r="O82" s="297"/>
      <c r="P82" s="297"/>
      <c r="Q82" s="297"/>
      <c r="R82" s="297"/>
      <c r="S82" s="297"/>
      <c r="T82" s="297"/>
      <c r="U82" s="297"/>
      <c r="V82" s="297"/>
      <c r="W82" s="297"/>
      <c r="X82" s="297"/>
      <c r="Y82" s="297">
        <f>Y81</f>
        <v>12</v>
      </c>
      <c r="Z82" s="297"/>
      <c r="AA82" s="297"/>
      <c r="AB82" s="297"/>
      <c r="AC82" s="297"/>
      <c r="AD82" s="297"/>
      <c r="AE82" s="297"/>
      <c r="AF82" s="297"/>
      <c r="AG82" s="297"/>
      <c r="AH82" s="297"/>
      <c r="AI82" s="297"/>
      <c r="AJ82" s="297"/>
      <c r="AK82" s="297"/>
      <c r="AL82" s="297"/>
      <c r="AM82" s="297"/>
      <c r="AN82" s="297"/>
      <c r="AO82" s="297"/>
      <c r="AP82" s="297"/>
      <c r="AQ82" s="297"/>
      <c r="AR82" s="297"/>
      <c r="AS82" s="297"/>
      <c r="AT82" s="297"/>
      <c r="AU82" s="413">
        <f>AU81</f>
        <v>0</v>
      </c>
      <c r="AV82" s="413">
        <f t="shared" ref="AV82" si="145">AV81</f>
        <v>0</v>
      </c>
      <c r="AW82" s="413">
        <f t="shared" ref="AW82" si="146">AW81</f>
        <v>0</v>
      </c>
      <c r="AX82" s="413">
        <f t="shared" ref="AX82" si="147">AX81</f>
        <v>0</v>
      </c>
      <c r="AY82" s="413">
        <f t="shared" ref="AY82" si="148">AY81</f>
        <v>0</v>
      </c>
      <c r="AZ82" s="413">
        <f>AZ81</f>
        <v>0</v>
      </c>
      <c r="BA82" s="413">
        <f t="shared" ref="BA82" si="149">BA81</f>
        <v>0</v>
      </c>
      <c r="BB82" s="413">
        <f t="shared" ref="BB82" si="150">BB81</f>
        <v>0</v>
      </c>
      <c r="BC82" s="413">
        <f t="shared" ref="BC82" si="151">BC81</f>
        <v>0</v>
      </c>
      <c r="BD82" s="413">
        <f t="shared" ref="BD82" si="152">BD81</f>
        <v>0</v>
      </c>
      <c r="BE82" s="413">
        <f t="shared" ref="BE82" si="153">BE81</f>
        <v>0</v>
      </c>
      <c r="BF82" s="413">
        <f t="shared" ref="BF82" si="154">BF81</f>
        <v>0</v>
      </c>
      <c r="BG82" s="413">
        <f t="shared" ref="BG82" si="155">BG81</f>
        <v>0</v>
      </c>
      <c r="BH82" s="413">
        <f t="shared" ref="BH82" si="156">BH81</f>
        <v>0</v>
      </c>
      <c r="BI82" s="299"/>
    </row>
    <row r="83" spans="1:62" s="514" customFormat="1" hidden="1" outlineLevel="1">
      <c r="A83" s="522"/>
      <c r="B83" s="317"/>
      <c r="C83" s="293"/>
      <c r="D83" s="293"/>
      <c r="E83" s="293"/>
      <c r="F83" s="293"/>
      <c r="G83" s="293"/>
      <c r="H83" s="293"/>
      <c r="I83" s="293"/>
      <c r="J83" s="293"/>
      <c r="K83" s="293"/>
      <c r="L83" s="293"/>
      <c r="M83" s="293"/>
      <c r="N83" s="293"/>
      <c r="O83" s="293"/>
      <c r="P83" s="293"/>
      <c r="Q83" s="293"/>
      <c r="R83" s="293"/>
      <c r="S83" s="293"/>
      <c r="T83" s="293"/>
      <c r="U83" s="293"/>
      <c r="V83" s="293"/>
      <c r="W83" s="293"/>
      <c r="X83" s="293"/>
      <c r="Y83" s="469"/>
      <c r="Z83" s="293"/>
      <c r="AA83" s="293"/>
      <c r="AB83" s="293"/>
      <c r="AC83" s="293"/>
      <c r="AD83" s="293"/>
      <c r="AE83" s="293"/>
      <c r="AF83" s="293"/>
      <c r="AG83" s="293"/>
      <c r="AH83" s="293"/>
      <c r="AI83" s="293"/>
      <c r="AJ83" s="293"/>
      <c r="AK83" s="293"/>
      <c r="AL83" s="293"/>
      <c r="AM83" s="293"/>
      <c r="AN83" s="293"/>
      <c r="AO83" s="293"/>
      <c r="AP83" s="293"/>
      <c r="AQ83" s="293"/>
      <c r="AR83" s="293"/>
      <c r="AS83" s="293"/>
      <c r="AT83" s="293"/>
      <c r="AU83" s="413"/>
      <c r="AV83" s="413"/>
      <c r="AW83" s="413"/>
      <c r="AX83" s="413"/>
      <c r="AY83" s="413"/>
      <c r="AZ83" s="413"/>
      <c r="BA83" s="413"/>
      <c r="BB83" s="413"/>
      <c r="BC83" s="413"/>
      <c r="BD83" s="413"/>
      <c r="BE83" s="413"/>
      <c r="BF83" s="413"/>
      <c r="BG83" s="413"/>
      <c r="BH83" s="413"/>
      <c r="BI83" s="515"/>
      <c r="BJ83" s="621"/>
    </row>
    <row r="84" spans="1:62" s="311" customFormat="1" ht="15.75" hidden="1" outlineLevel="1">
      <c r="A84" s="522"/>
      <c r="B84" s="290" t="s">
        <v>464</v>
      </c>
      <c r="C84" s="293"/>
      <c r="D84" s="293"/>
      <c r="E84" s="293"/>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293"/>
      <c r="AM84" s="293"/>
      <c r="AN84" s="293"/>
      <c r="AO84" s="293"/>
      <c r="AP84" s="293"/>
      <c r="AQ84" s="293"/>
      <c r="AR84" s="293"/>
      <c r="AS84" s="293"/>
      <c r="AT84" s="293"/>
      <c r="AU84" s="414"/>
      <c r="AV84" s="414"/>
      <c r="AW84" s="414"/>
      <c r="AX84" s="414"/>
      <c r="AY84" s="414"/>
      <c r="AZ84" s="414"/>
      <c r="BA84" s="418"/>
      <c r="BB84" s="418"/>
      <c r="BC84" s="418"/>
      <c r="BD84" s="418"/>
      <c r="BE84" s="418"/>
      <c r="BF84" s="418"/>
      <c r="BG84" s="418"/>
      <c r="BH84" s="418"/>
      <c r="BI84" s="516"/>
      <c r="BJ84" s="622"/>
    </row>
    <row r="85" spans="1:62" ht="30" hidden="1" outlineLevel="1">
      <c r="A85" s="521">
        <v>60</v>
      </c>
      <c r="B85" s="519" t="str">
        <f>VLOOKUP(A85,'9. IESO programs'!$D$3:$E$91,2)</f>
        <v>EnerNOC Conservation Fund Pilot Program</v>
      </c>
      <c r="C85" s="293" t="s">
        <v>25</v>
      </c>
      <c r="D85" s="297"/>
      <c r="E85" s="297"/>
      <c r="F85" s="297"/>
      <c r="G85" s="297"/>
      <c r="H85" s="297"/>
      <c r="I85" s="297"/>
      <c r="J85" s="297"/>
      <c r="K85" s="297"/>
      <c r="L85" s="297"/>
      <c r="M85" s="297"/>
      <c r="N85" s="297"/>
      <c r="O85" s="297"/>
      <c r="P85" s="297"/>
      <c r="Q85" s="297"/>
      <c r="R85" s="297"/>
      <c r="S85" s="297"/>
      <c r="T85" s="297"/>
      <c r="U85" s="297"/>
      <c r="V85" s="297"/>
      <c r="W85" s="297"/>
      <c r="X85" s="297"/>
      <c r="Y85" s="297">
        <v>0</v>
      </c>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412"/>
      <c r="AV85" s="412"/>
      <c r="AW85" s="412"/>
      <c r="AX85" s="412"/>
      <c r="AY85" s="412"/>
      <c r="AZ85" s="412"/>
      <c r="BA85" s="412"/>
      <c r="BB85" s="412"/>
      <c r="BC85" s="412"/>
      <c r="BD85" s="412"/>
      <c r="BE85" s="412"/>
      <c r="BF85" s="412"/>
      <c r="BG85" s="412"/>
      <c r="BH85" s="412"/>
      <c r="BI85" s="298">
        <f>SUM(AU85:BH85)</f>
        <v>0</v>
      </c>
    </row>
    <row r="86" spans="1:62" hidden="1" outlineLevel="1">
      <c r="B86" s="296" t="s">
        <v>829</v>
      </c>
      <c r="C86" s="293" t="s">
        <v>142</v>
      </c>
      <c r="D86" s="297"/>
      <c r="E86" s="297"/>
      <c r="F86" s="297"/>
      <c r="G86" s="297"/>
      <c r="H86" s="297"/>
      <c r="I86" s="297"/>
      <c r="J86" s="297"/>
      <c r="K86" s="297"/>
      <c r="L86" s="297"/>
      <c r="M86" s="297"/>
      <c r="N86" s="297"/>
      <c r="O86" s="297"/>
      <c r="P86" s="297"/>
      <c r="Q86" s="297"/>
      <c r="R86" s="297"/>
      <c r="S86" s="297"/>
      <c r="T86" s="297"/>
      <c r="U86" s="297"/>
      <c r="V86" s="297"/>
      <c r="W86" s="297"/>
      <c r="X86" s="297"/>
      <c r="Y86" s="297">
        <f>Y85</f>
        <v>0</v>
      </c>
      <c r="Z86" s="297"/>
      <c r="AA86" s="297"/>
      <c r="AB86" s="297"/>
      <c r="AC86" s="297"/>
      <c r="AD86" s="297"/>
      <c r="AE86" s="297"/>
      <c r="AF86" s="297"/>
      <c r="AG86" s="297"/>
      <c r="AH86" s="297"/>
      <c r="AI86" s="297"/>
      <c r="AJ86" s="297"/>
      <c r="AK86" s="297"/>
      <c r="AL86" s="297"/>
      <c r="AM86" s="297"/>
      <c r="AN86" s="297"/>
      <c r="AO86" s="297"/>
      <c r="AP86" s="297"/>
      <c r="AQ86" s="297"/>
      <c r="AR86" s="297"/>
      <c r="AS86" s="297"/>
      <c r="AT86" s="297"/>
      <c r="AU86" s="413">
        <f>AU85</f>
        <v>0</v>
      </c>
      <c r="AV86" s="413">
        <f t="shared" ref="AV86:AY86" si="157">AV85</f>
        <v>0</v>
      </c>
      <c r="AW86" s="413">
        <f t="shared" si="157"/>
        <v>0</v>
      </c>
      <c r="AX86" s="413">
        <f t="shared" si="157"/>
        <v>0</v>
      </c>
      <c r="AY86" s="413">
        <f t="shared" si="157"/>
        <v>0</v>
      </c>
      <c r="AZ86" s="413">
        <f>AZ85</f>
        <v>0</v>
      </c>
      <c r="BA86" s="413">
        <f t="shared" ref="BA86:BH86" si="158">BA85</f>
        <v>0</v>
      </c>
      <c r="BB86" s="413">
        <f t="shared" si="158"/>
        <v>0</v>
      </c>
      <c r="BC86" s="413">
        <f t="shared" si="158"/>
        <v>0</v>
      </c>
      <c r="BD86" s="413">
        <f t="shared" si="158"/>
        <v>0</v>
      </c>
      <c r="BE86" s="413">
        <f t="shared" si="158"/>
        <v>0</v>
      </c>
      <c r="BF86" s="413">
        <f t="shared" si="158"/>
        <v>0</v>
      </c>
      <c r="BG86" s="413">
        <f t="shared" si="158"/>
        <v>0</v>
      </c>
      <c r="BH86" s="413">
        <f t="shared" si="158"/>
        <v>0</v>
      </c>
      <c r="BI86" s="299"/>
    </row>
    <row r="87" spans="1:62" hidden="1" outlineLevel="1">
      <c r="B87" s="317"/>
      <c r="C87" s="307"/>
      <c r="D87" s="293"/>
      <c r="E87" s="293"/>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414"/>
      <c r="AV87" s="414"/>
      <c r="AW87" s="414"/>
      <c r="AX87" s="414"/>
      <c r="AY87" s="414"/>
      <c r="AZ87" s="414"/>
      <c r="BA87" s="414"/>
      <c r="BB87" s="414"/>
      <c r="BC87" s="414"/>
      <c r="BD87" s="414"/>
      <c r="BE87" s="414"/>
      <c r="BF87" s="414"/>
      <c r="BG87" s="414"/>
      <c r="BH87" s="414"/>
      <c r="BI87" s="308"/>
    </row>
    <row r="88" spans="1:62" s="285" customFormat="1" ht="30" hidden="1" outlineLevel="1">
      <c r="A88" s="521">
        <v>62</v>
      </c>
      <c r="B88" s="519" t="str">
        <f>VLOOKUP(A88,'9. IESO programs'!$D$3:$E$91,2)</f>
        <v>Loblaw P4P Conservation Fund Pilot Program</v>
      </c>
      <c r="C88" s="293" t="s">
        <v>25</v>
      </c>
      <c r="D88" s="297"/>
      <c r="E88" s="297"/>
      <c r="F88" s="297"/>
      <c r="G88" s="297"/>
      <c r="H88" s="297"/>
      <c r="I88" s="297"/>
      <c r="J88" s="297"/>
      <c r="K88" s="297"/>
      <c r="L88" s="297"/>
      <c r="M88" s="297"/>
      <c r="N88" s="297"/>
      <c r="O88" s="297"/>
      <c r="P88" s="297"/>
      <c r="Q88" s="297"/>
      <c r="R88" s="297"/>
      <c r="S88" s="297"/>
      <c r="T88" s="297"/>
      <c r="U88" s="297"/>
      <c r="V88" s="297"/>
      <c r="W88" s="297"/>
      <c r="X88" s="297"/>
      <c r="Y88" s="297">
        <v>0</v>
      </c>
      <c r="Z88" s="297"/>
      <c r="AA88" s="297"/>
      <c r="AB88" s="297"/>
      <c r="AC88" s="297"/>
      <c r="AD88" s="297"/>
      <c r="AE88" s="297"/>
      <c r="AF88" s="297"/>
      <c r="AG88" s="297"/>
      <c r="AH88" s="297"/>
      <c r="AI88" s="297"/>
      <c r="AJ88" s="297"/>
      <c r="AK88" s="297"/>
      <c r="AL88" s="297"/>
      <c r="AM88" s="297"/>
      <c r="AN88" s="297"/>
      <c r="AO88" s="297"/>
      <c r="AP88" s="297"/>
      <c r="AQ88" s="297"/>
      <c r="AR88" s="297"/>
      <c r="AS88" s="297"/>
      <c r="AT88" s="297"/>
      <c r="AU88" s="412"/>
      <c r="AV88" s="412"/>
      <c r="AW88" s="412"/>
      <c r="AX88" s="412"/>
      <c r="AY88" s="412"/>
      <c r="AZ88" s="412"/>
      <c r="BA88" s="412"/>
      <c r="BB88" s="412"/>
      <c r="BC88" s="412"/>
      <c r="BD88" s="412"/>
      <c r="BE88" s="412"/>
      <c r="BF88" s="412"/>
      <c r="BG88" s="412"/>
      <c r="BH88" s="412"/>
      <c r="BI88" s="298">
        <f>SUM(AU88:BH88)</f>
        <v>0</v>
      </c>
    </row>
    <row r="89" spans="1:62" s="285" customFormat="1" hidden="1" outlineLevel="1">
      <c r="A89" s="521"/>
      <c r="B89" s="326" t="s">
        <v>829</v>
      </c>
      <c r="C89" s="293" t="s">
        <v>142</v>
      </c>
      <c r="D89" s="297"/>
      <c r="E89" s="297"/>
      <c r="F89" s="297"/>
      <c r="G89" s="297"/>
      <c r="H89" s="297"/>
      <c r="I89" s="297"/>
      <c r="J89" s="297"/>
      <c r="K89" s="297"/>
      <c r="L89" s="297"/>
      <c r="M89" s="297"/>
      <c r="N89" s="297"/>
      <c r="O89" s="297"/>
      <c r="P89" s="297"/>
      <c r="Q89" s="297"/>
      <c r="R89" s="297"/>
      <c r="S89" s="297"/>
      <c r="T89" s="297"/>
      <c r="U89" s="297"/>
      <c r="V89" s="297"/>
      <c r="W89" s="297"/>
      <c r="X89" s="297"/>
      <c r="Y89" s="297">
        <f>Y88</f>
        <v>0</v>
      </c>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413">
        <f>AU88</f>
        <v>0</v>
      </c>
      <c r="AV89" s="413">
        <f t="shared" ref="AV89:AY89" si="159">AV88</f>
        <v>0</v>
      </c>
      <c r="AW89" s="413">
        <f t="shared" si="159"/>
        <v>0</v>
      </c>
      <c r="AX89" s="413">
        <f t="shared" si="159"/>
        <v>0</v>
      </c>
      <c r="AY89" s="413">
        <f t="shared" si="159"/>
        <v>0</v>
      </c>
      <c r="AZ89" s="413">
        <f>AZ88</f>
        <v>0</v>
      </c>
      <c r="BA89" s="413">
        <f t="shared" ref="BA89:BH89" si="160">BA88</f>
        <v>0</v>
      </c>
      <c r="BB89" s="413">
        <f t="shared" si="160"/>
        <v>0</v>
      </c>
      <c r="BC89" s="413">
        <f t="shared" si="160"/>
        <v>0</v>
      </c>
      <c r="BD89" s="413">
        <f t="shared" si="160"/>
        <v>0</v>
      </c>
      <c r="BE89" s="413">
        <f t="shared" si="160"/>
        <v>0</v>
      </c>
      <c r="BF89" s="413">
        <f t="shared" si="160"/>
        <v>0</v>
      </c>
      <c r="BG89" s="413">
        <f t="shared" si="160"/>
        <v>0</v>
      </c>
      <c r="BH89" s="413">
        <f t="shared" si="160"/>
        <v>0</v>
      </c>
      <c r="BI89" s="299"/>
    </row>
    <row r="90" spans="1:62" s="285" customFormat="1" hidden="1" outlineLevel="1">
      <c r="A90" s="521"/>
      <c r="B90" s="326"/>
      <c r="C90" s="293"/>
      <c r="D90" s="293"/>
      <c r="E90" s="293"/>
      <c r="F90" s="293"/>
      <c r="G90" s="293"/>
      <c r="H90" s="293"/>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293"/>
      <c r="AH90" s="293"/>
      <c r="AI90" s="293"/>
      <c r="AJ90" s="293"/>
      <c r="AK90" s="293"/>
      <c r="AL90" s="293"/>
      <c r="AM90" s="293"/>
      <c r="AN90" s="293"/>
      <c r="AO90" s="293"/>
      <c r="AP90" s="293"/>
      <c r="AQ90" s="293"/>
      <c r="AR90" s="293"/>
      <c r="AS90" s="293"/>
      <c r="AT90" s="293"/>
      <c r="AU90" s="414"/>
      <c r="AV90" s="414"/>
      <c r="AW90" s="414"/>
      <c r="AX90" s="414"/>
      <c r="AY90" s="414"/>
      <c r="AZ90" s="414"/>
      <c r="BA90" s="418"/>
      <c r="BB90" s="418"/>
      <c r="BC90" s="418"/>
      <c r="BD90" s="418"/>
      <c r="BE90" s="418"/>
      <c r="BF90" s="418"/>
      <c r="BG90" s="418"/>
      <c r="BH90" s="418"/>
      <c r="BI90" s="315"/>
    </row>
    <row r="91" spans="1:62" ht="15.75" hidden="1" outlineLevel="1">
      <c r="B91" s="518" t="s">
        <v>470</v>
      </c>
      <c r="C91" s="322"/>
      <c r="D91" s="292"/>
      <c r="E91" s="291"/>
      <c r="F91" s="291"/>
      <c r="G91" s="291"/>
      <c r="H91" s="291"/>
      <c r="I91" s="291"/>
      <c r="J91" s="291"/>
      <c r="K91" s="291"/>
      <c r="L91" s="291"/>
      <c r="M91" s="291"/>
      <c r="N91" s="291"/>
      <c r="O91" s="291"/>
      <c r="P91" s="291"/>
      <c r="Q91" s="291"/>
      <c r="R91" s="291"/>
      <c r="S91" s="291"/>
      <c r="T91" s="291"/>
      <c r="U91" s="291"/>
      <c r="V91" s="291"/>
      <c r="W91" s="291"/>
      <c r="X91" s="291"/>
      <c r="Y91" s="292"/>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416"/>
      <c r="AV91" s="416"/>
      <c r="AW91" s="416"/>
      <c r="AX91" s="416"/>
      <c r="AY91" s="416"/>
      <c r="AZ91" s="416"/>
      <c r="BA91" s="416"/>
      <c r="BB91" s="416"/>
      <c r="BC91" s="416"/>
      <c r="BD91" s="416"/>
      <c r="BE91" s="416"/>
      <c r="BF91" s="416"/>
      <c r="BG91" s="416"/>
      <c r="BH91" s="416"/>
      <c r="BI91" s="294"/>
    </row>
    <row r="92" spans="1:62" ht="30" hidden="1" outlineLevel="1">
      <c r="A92" s="521">
        <v>65</v>
      </c>
      <c r="B92" s="519" t="str">
        <f>VLOOKUP(A92,'9. IESO programs'!$D$3:$E$91,2)</f>
        <v>Social Benchmarking Conservation Fund Pilot Program</v>
      </c>
      <c r="C92" s="293" t="s">
        <v>25</v>
      </c>
      <c r="D92" s="297"/>
      <c r="E92" s="297"/>
      <c r="F92" s="297"/>
      <c r="G92" s="297"/>
      <c r="H92" s="297"/>
      <c r="I92" s="297"/>
      <c r="J92" s="297"/>
      <c r="K92" s="297"/>
      <c r="L92" s="297"/>
      <c r="M92" s="297"/>
      <c r="N92" s="297"/>
      <c r="O92" s="297"/>
      <c r="P92" s="297"/>
      <c r="Q92" s="297"/>
      <c r="R92" s="297"/>
      <c r="S92" s="297"/>
      <c r="T92" s="297"/>
      <c r="U92" s="297"/>
      <c r="V92" s="297"/>
      <c r="W92" s="297"/>
      <c r="X92" s="297"/>
      <c r="Y92" s="297">
        <v>0</v>
      </c>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428"/>
      <c r="AV92" s="412"/>
      <c r="AW92" s="412"/>
      <c r="AX92" s="412"/>
      <c r="AY92" s="412"/>
      <c r="AZ92" s="412"/>
      <c r="BA92" s="412"/>
      <c r="BB92" s="417"/>
      <c r="BC92" s="417"/>
      <c r="BD92" s="417"/>
      <c r="BE92" s="417"/>
      <c r="BF92" s="417"/>
      <c r="BG92" s="417"/>
      <c r="BH92" s="417"/>
      <c r="BI92" s="298">
        <f>SUM(AU92:BH92)</f>
        <v>0</v>
      </c>
    </row>
    <row r="93" spans="1:62" hidden="1" outlineLevel="1">
      <c r="B93" s="296" t="s">
        <v>829</v>
      </c>
      <c r="C93" s="293" t="s">
        <v>142</v>
      </c>
      <c r="D93" s="297"/>
      <c r="E93" s="297"/>
      <c r="F93" s="297"/>
      <c r="G93" s="297"/>
      <c r="H93" s="297"/>
      <c r="I93" s="297"/>
      <c r="J93" s="297"/>
      <c r="K93" s="297"/>
      <c r="L93" s="297"/>
      <c r="M93" s="297"/>
      <c r="N93" s="297"/>
      <c r="O93" s="297"/>
      <c r="P93" s="297"/>
      <c r="Q93" s="297"/>
      <c r="R93" s="297"/>
      <c r="S93" s="297"/>
      <c r="T93" s="297"/>
      <c r="U93" s="297"/>
      <c r="V93" s="297"/>
      <c r="W93" s="297"/>
      <c r="X93" s="297"/>
      <c r="Y93" s="297">
        <f>Y92</f>
        <v>0</v>
      </c>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413">
        <f>AU92</f>
        <v>0</v>
      </c>
      <c r="AV93" s="413">
        <f t="shared" ref="AV93:BH93" si="161">AV92</f>
        <v>0</v>
      </c>
      <c r="AW93" s="413">
        <f t="shared" si="161"/>
        <v>0</v>
      </c>
      <c r="AX93" s="413">
        <f t="shared" si="161"/>
        <v>0</v>
      </c>
      <c r="AY93" s="413">
        <f t="shared" si="161"/>
        <v>0</v>
      </c>
      <c r="AZ93" s="413">
        <f t="shared" si="161"/>
        <v>0</v>
      </c>
      <c r="BA93" s="413">
        <f t="shared" si="161"/>
        <v>0</v>
      </c>
      <c r="BB93" s="413">
        <f t="shared" si="161"/>
        <v>0</v>
      </c>
      <c r="BC93" s="413">
        <f t="shared" si="161"/>
        <v>0</v>
      </c>
      <c r="BD93" s="413">
        <f t="shared" si="161"/>
        <v>0</v>
      </c>
      <c r="BE93" s="413">
        <f t="shared" si="161"/>
        <v>0</v>
      </c>
      <c r="BF93" s="413">
        <f t="shared" si="161"/>
        <v>0</v>
      </c>
      <c r="BG93" s="413">
        <f t="shared" si="161"/>
        <v>0</v>
      </c>
      <c r="BH93" s="413">
        <f t="shared" si="161"/>
        <v>0</v>
      </c>
      <c r="BI93" s="308"/>
    </row>
    <row r="94" spans="1:62" hidden="1" outlineLevel="1">
      <c r="B94" s="296"/>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c r="AJ94" s="293"/>
      <c r="AK94" s="293"/>
      <c r="AL94" s="293"/>
      <c r="AM94" s="293"/>
      <c r="AN94" s="293"/>
      <c r="AO94" s="293"/>
      <c r="AP94" s="293"/>
      <c r="AQ94" s="293"/>
      <c r="AR94" s="293"/>
      <c r="AS94" s="293"/>
      <c r="AT94" s="293"/>
      <c r="AU94" s="424"/>
      <c r="AV94" s="427"/>
      <c r="AW94" s="427"/>
      <c r="AX94" s="427"/>
      <c r="AY94" s="427"/>
      <c r="AZ94" s="427"/>
      <c r="BA94" s="427"/>
      <c r="BB94" s="427"/>
      <c r="BC94" s="427"/>
      <c r="BD94" s="427"/>
      <c r="BE94" s="427"/>
      <c r="BF94" s="427"/>
      <c r="BG94" s="427"/>
      <c r="BH94" s="427"/>
      <c r="BI94" s="308"/>
    </row>
    <row r="95" spans="1:62" ht="30" hidden="1" outlineLevel="1">
      <c r="A95" s="521">
        <v>66</v>
      </c>
      <c r="B95" s="519" t="str">
        <f>VLOOKUP(A95,'9. IESO programs'!$D$3:$E$91,2)</f>
        <v>Strategic Energy Group Conservation Fund Pilot Program</v>
      </c>
      <c r="C95" s="293" t="s">
        <v>25</v>
      </c>
      <c r="D95" s="297"/>
      <c r="E95" s="297"/>
      <c r="F95" s="297"/>
      <c r="G95" s="297"/>
      <c r="H95" s="297"/>
      <c r="I95" s="297"/>
      <c r="J95" s="297"/>
      <c r="K95" s="297"/>
      <c r="L95" s="297"/>
      <c r="M95" s="297"/>
      <c r="N95" s="297"/>
      <c r="O95" s="297"/>
      <c r="P95" s="297"/>
      <c r="Q95" s="297"/>
      <c r="R95" s="297"/>
      <c r="S95" s="297"/>
      <c r="T95" s="297"/>
      <c r="U95" s="297"/>
      <c r="V95" s="297"/>
      <c r="W95" s="297"/>
      <c r="X95" s="297"/>
      <c r="Y95" s="297">
        <v>0</v>
      </c>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428"/>
      <c r="AV95" s="412"/>
      <c r="AW95" s="412"/>
      <c r="AX95" s="412"/>
      <c r="AY95" s="412"/>
      <c r="AZ95" s="412"/>
      <c r="BA95" s="412"/>
      <c r="BB95" s="417"/>
      <c r="BC95" s="417"/>
      <c r="BD95" s="417"/>
      <c r="BE95" s="417"/>
      <c r="BF95" s="417"/>
      <c r="BG95" s="417"/>
      <c r="BH95" s="417"/>
      <c r="BI95" s="298">
        <f>SUM(AU95:BH95)</f>
        <v>0</v>
      </c>
    </row>
    <row r="96" spans="1:62" hidden="1" outlineLevel="1">
      <c r="B96" s="296" t="s">
        <v>829</v>
      </c>
      <c r="C96" s="293" t="s">
        <v>142</v>
      </c>
      <c r="D96" s="297"/>
      <c r="E96" s="297"/>
      <c r="F96" s="297"/>
      <c r="G96" s="297"/>
      <c r="H96" s="297"/>
      <c r="I96" s="297"/>
      <c r="J96" s="297"/>
      <c r="K96" s="297"/>
      <c r="L96" s="297"/>
      <c r="M96" s="297"/>
      <c r="N96" s="297"/>
      <c r="O96" s="297"/>
      <c r="P96" s="297"/>
      <c r="Q96" s="297"/>
      <c r="R96" s="297"/>
      <c r="S96" s="297"/>
      <c r="T96" s="297"/>
      <c r="U96" s="297"/>
      <c r="V96" s="297"/>
      <c r="W96" s="297"/>
      <c r="X96" s="297"/>
      <c r="Y96" s="297">
        <f>Y95</f>
        <v>0</v>
      </c>
      <c r="Z96" s="297"/>
      <c r="AA96" s="297"/>
      <c r="AB96" s="297"/>
      <c r="AC96" s="297"/>
      <c r="AD96" s="297"/>
      <c r="AE96" s="297"/>
      <c r="AF96" s="297"/>
      <c r="AG96" s="297"/>
      <c r="AH96" s="297"/>
      <c r="AI96" s="297"/>
      <c r="AJ96" s="297"/>
      <c r="AK96" s="297"/>
      <c r="AL96" s="297"/>
      <c r="AM96" s="297"/>
      <c r="AN96" s="297"/>
      <c r="AO96" s="297"/>
      <c r="AP96" s="297"/>
      <c r="AQ96" s="297"/>
      <c r="AR96" s="297"/>
      <c r="AS96" s="297"/>
      <c r="AT96" s="297"/>
      <c r="AU96" s="413">
        <f>AU95</f>
        <v>0</v>
      </c>
      <c r="AV96" s="413">
        <f t="shared" ref="AV96" si="162">AV95</f>
        <v>0</v>
      </c>
      <c r="AW96" s="413">
        <f t="shared" ref="AW96" si="163">AW95</f>
        <v>0</v>
      </c>
      <c r="AX96" s="413">
        <f t="shared" ref="AX96" si="164">AX95</f>
        <v>0</v>
      </c>
      <c r="AY96" s="413">
        <f t="shared" ref="AY96" si="165">AY95</f>
        <v>0</v>
      </c>
      <c r="AZ96" s="413">
        <f t="shared" ref="AZ96" si="166">AZ95</f>
        <v>0</v>
      </c>
      <c r="BA96" s="413">
        <f t="shared" ref="BA96" si="167">BA95</f>
        <v>0</v>
      </c>
      <c r="BB96" s="413">
        <f t="shared" ref="BB96" si="168">BB95</f>
        <v>0</v>
      </c>
      <c r="BC96" s="413">
        <f t="shared" ref="BC96" si="169">BC95</f>
        <v>0</v>
      </c>
      <c r="BD96" s="413">
        <f t="shared" ref="BD96" si="170">BD95</f>
        <v>0</v>
      </c>
      <c r="BE96" s="413">
        <f t="shared" ref="BE96" si="171">BE95</f>
        <v>0</v>
      </c>
      <c r="BF96" s="413">
        <f t="shared" ref="BF96" si="172">BF95</f>
        <v>0</v>
      </c>
      <c r="BG96" s="413">
        <f t="shared" ref="BG96" si="173">BG95</f>
        <v>0</v>
      </c>
      <c r="BH96" s="413">
        <f t="shared" ref="BH96" si="174">BH95</f>
        <v>0</v>
      </c>
      <c r="BI96" s="308"/>
    </row>
    <row r="97" spans="1:61" outlineLevel="1">
      <c r="B97" s="324"/>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293"/>
      <c r="AP97" s="293"/>
      <c r="AQ97" s="293"/>
      <c r="AR97" s="293"/>
      <c r="AS97" s="293"/>
      <c r="AT97" s="293"/>
      <c r="AU97" s="425"/>
      <c r="AV97" s="426"/>
      <c r="AW97" s="426"/>
      <c r="AX97" s="426"/>
      <c r="AY97" s="426"/>
      <c r="AZ97" s="426"/>
      <c r="BA97" s="426"/>
      <c r="BB97" s="426"/>
      <c r="BC97" s="426"/>
      <c r="BD97" s="426"/>
      <c r="BE97" s="426"/>
      <c r="BF97" s="426"/>
      <c r="BG97" s="426"/>
      <c r="BH97" s="426"/>
      <c r="BI97" s="299"/>
    </row>
    <row r="98" spans="1:61" outlineLevel="1">
      <c r="A98" s="521">
        <v>67</v>
      </c>
      <c r="B98" s="519" t="str">
        <f>VLOOKUP(A98,'9. IESO programs'!$D$3:$E$91,2)</f>
        <v>Appliance Retirement Initiative</v>
      </c>
      <c r="C98" s="293" t="s">
        <v>25</v>
      </c>
      <c r="D98" s="297">
        <v>47892</v>
      </c>
      <c r="E98" s="297">
        <v>47892</v>
      </c>
      <c r="F98" s="297">
        <v>47892</v>
      </c>
      <c r="G98" s="297">
        <v>46639</v>
      </c>
      <c r="H98" s="297">
        <v>21570</v>
      </c>
      <c r="I98" s="297">
        <v>0</v>
      </c>
      <c r="J98" s="297">
        <v>0</v>
      </c>
      <c r="K98" s="297">
        <v>0</v>
      </c>
      <c r="L98" s="297">
        <v>0</v>
      </c>
      <c r="M98" s="297">
        <v>0</v>
      </c>
      <c r="N98" s="297">
        <v>0</v>
      </c>
      <c r="O98" s="297">
        <v>0</v>
      </c>
      <c r="P98" s="297">
        <v>0</v>
      </c>
      <c r="Q98" s="297">
        <v>0</v>
      </c>
      <c r="R98" s="297">
        <v>0</v>
      </c>
      <c r="S98" s="297">
        <v>0</v>
      </c>
      <c r="T98" s="297">
        <v>0</v>
      </c>
      <c r="U98" s="297">
        <v>0</v>
      </c>
      <c r="V98" s="297">
        <v>0</v>
      </c>
      <c r="W98" s="297">
        <v>0</v>
      </c>
      <c r="X98" s="297">
        <v>0</v>
      </c>
      <c r="Y98" s="297">
        <v>0</v>
      </c>
      <c r="Z98" s="297">
        <v>8</v>
      </c>
      <c r="AA98" s="297">
        <v>8</v>
      </c>
      <c r="AB98" s="297">
        <v>8</v>
      </c>
      <c r="AC98" s="297">
        <v>7</v>
      </c>
      <c r="AD98" s="297">
        <v>3</v>
      </c>
      <c r="AE98" s="297">
        <v>0</v>
      </c>
      <c r="AF98" s="297">
        <v>0</v>
      </c>
      <c r="AG98" s="297">
        <v>0</v>
      </c>
      <c r="AH98" s="297">
        <v>0</v>
      </c>
      <c r="AI98" s="297">
        <v>0</v>
      </c>
      <c r="AJ98" s="297">
        <v>0</v>
      </c>
      <c r="AK98" s="297">
        <v>0</v>
      </c>
      <c r="AL98" s="297">
        <v>0</v>
      </c>
      <c r="AM98" s="297">
        <v>0</v>
      </c>
      <c r="AN98" s="297">
        <v>0</v>
      </c>
      <c r="AO98" s="297">
        <v>0</v>
      </c>
      <c r="AP98" s="297">
        <v>0</v>
      </c>
      <c r="AQ98" s="297">
        <v>0</v>
      </c>
      <c r="AR98" s="297">
        <v>0</v>
      </c>
      <c r="AS98" s="297">
        <v>0</v>
      </c>
      <c r="AT98" s="297">
        <v>0</v>
      </c>
      <c r="AU98" s="412">
        <v>1</v>
      </c>
      <c r="AV98" s="412"/>
      <c r="AW98" s="412"/>
      <c r="AX98" s="412"/>
      <c r="AY98" s="412"/>
      <c r="AZ98" s="412"/>
      <c r="BA98" s="412"/>
      <c r="BB98" s="417"/>
      <c r="BC98" s="417"/>
      <c r="BD98" s="417"/>
      <c r="BE98" s="417"/>
      <c r="BF98" s="417"/>
      <c r="BG98" s="417"/>
      <c r="BH98" s="417"/>
      <c r="BI98" s="298">
        <f>SUM(AU98:BH98)</f>
        <v>1</v>
      </c>
    </row>
    <row r="99" spans="1:61" outlineLevel="1">
      <c r="B99" s="296" t="s">
        <v>829</v>
      </c>
      <c r="C99" s="293" t="s">
        <v>142</v>
      </c>
      <c r="D99" s="297"/>
      <c r="E99" s="297"/>
      <c r="F99" s="297"/>
      <c r="G99" s="297"/>
      <c r="H99" s="297"/>
      <c r="I99" s="297"/>
      <c r="J99" s="297"/>
      <c r="K99" s="297"/>
      <c r="L99" s="297"/>
      <c r="M99" s="297"/>
      <c r="N99" s="297"/>
      <c r="O99" s="297"/>
      <c r="P99" s="297"/>
      <c r="Q99" s="297"/>
      <c r="R99" s="297"/>
      <c r="S99" s="297"/>
      <c r="T99" s="297"/>
      <c r="U99" s="297"/>
      <c r="V99" s="297"/>
      <c r="W99" s="297"/>
      <c r="X99" s="297"/>
      <c r="Y99" s="297">
        <f>Y98</f>
        <v>0</v>
      </c>
      <c r="Z99" s="297"/>
      <c r="AA99" s="297"/>
      <c r="AB99" s="297"/>
      <c r="AC99" s="297"/>
      <c r="AD99" s="297"/>
      <c r="AE99" s="297"/>
      <c r="AF99" s="297"/>
      <c r="AG99" s="297"/>
      <c r="AH99" s="297"/>
      <c r="AI99" s="297"/>
      <c r="AJ99" s="297"/>
      <c r="AK99" s="297"/>
      <c r="AL99" s="297"/>
      <c r="AM99" s="297"/>
      <c r="AN99" s="297"/>
      <c r="AO99" s="297"/>
      <c r="AP99" s="297"/>
      <c r="AQ99" s="297"/>
      <c r="AR99" s="297"/>
      <c r="AS99" s="297"/>
      <c r="AT99" s="297"/>
      <c r="AU99" s="413">
        <f>AU98</f>
        <v>1</v>
      </c>
      <c r="AV99" s="413">
        <f t="shared" ref="AV99:BH99" si="175">AV98</f>
        <v>0</v>
      </c>
      <c r="AW99" s="413">
        <f t="shared" si="175"/>
        <v>0</v>
      </c>
      <c r="AX99" s="413">
        <f t="shared" si="175"/>
        <v>0</v>
      </c>
      <c r="AY99" s="413">
        <f t="shared" si="175"/>
        <v>0</v>
      </c>
      <c r="AZ99" s="413">
        <f t="shared" si="175"/>
        <v>0</v>
      </c>
      <c r="BA99" s="413">
        <f t="shared" si="175"/>
        <v>0</v>
      </c>
      <c r="BB99" s="413">
        <f t="shared" si="175"/>
        <v>0</v>
      </c>
      <c r="BC99" s="413">
        <f t="shared" si="175"/>
        <v>0</v>
      </c>
      <c r="BD99" s="413">
        <f t="shared" si="175"/>
        <v>0</v>
      </c>
      <c r="BE99" s="413">
        <f t="shared" si="175"/>
        <v>0</v>
      </c>
      <c r="BF99" s="413">
        <f t="shared" si="175"/>
        <v>0</v>
      </c>
      <c r="BG99" s="413">
        <f t="shared" si="175"/>
        <v>0</v>
      </c>
      <c r="BH99" s="413">
        <f t="shared" si="175"/>
        <v>0</v>
      </c>
      <c r="BI99" s="299"/>
    </row>
    <row r="100" spans="1:61" outlineLevel="1">
      <c r="B100" s="324"/>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3"/>
      <c r="AJ100" s="293"/>
      <c r="AK100" s="293"/>
      <c r="AL100" s="293"/>
      <c r="AM100" s="293"/>
      <c r="AN100" s="293"/>
      <c r="AO100" s="293"/>
      <c r="AP100" s="293"/>
      <c r="AQ100" s="293"/>
      <c r="AR100" s="293"/>
      <c r="AS100" s="293"/>
      <c r="AT100" s="293"/>
      <c r="AU100" s="414"/>
      <c r="AV100" s="414"/>
      <c r="AW100" s="414"/>
      <c r="AX100" s="414"/>
      <c r="AY100" s="414"/>
      <c r="AZ100" s="414"/>
      <c r="BA100" s="414"/>
      <c r="BB100" s="414"/>
      <c r="BC100" s="414"/>
      <c r="BD100" s="414"/>
      <c r="BE100" s="414"/>
      <c r="BF100" s="414"/>
      <c r="BG100" s="414"/>
      <c r="BH100" s="414"/>
      <c r="BI100" s="308"/>
    </row>
    <row r="101" spans="1:61" outlineLevel="1">
      <c r="A101" s="521">
        <v>68</v>
      </c>
      <c r="B101" s="519" t="str">
        <f>VLOOKUP(A101,'9. IESO programs'!$D$3:$E$91,2)</f>
        <v>Coupon Initiative</v>
      </c>
      <c r="C101" s="293" t="s">
        <v>25</v>
      </c>
      <c r="D101" s="297">
        <v>1183155</v>
      </c>
      <c r="E101" s="297">
        <v>1172349</v>
      </c>
      <c r="F101" s="297">
        <v>1172349</v>
      </c>
      <c r="G101" s="297">
        <v>1172349</v>
      </c>
      <c r="H101" s="297">
        <v>1172349</v>
      </c>
      <c r="I101" s="297">
        <v>1172349</v>
      </c>
      <c r="J101" s="297">
        <v>1172349</v>
      </c>
      <c r="K101" s="297">
        <v>1172105</v>
      </c>
      <c r="L101" s="297">
        <v>1172105</v>
      </c>
      <c r="M101" s="297">
        <v>1172105</v>
      </c>
      <c r="N101" s="297">
        <v>1078793</v>
      </c>
      <c r="O101" s="297">
        <v>1075041</v>
      </c>
      <c r="P101" s="297">
        <v>1075041</v>
      </c>
      <c r="Q101" s="297">
        <v>1069202</v>
      </c>
      <c r="R101" s="297">
        <v>1069202</v>
      </c>
      <c r="S101" s="297">
        <v>1068760</v>
      </c>
      <c r="T101" s="297">
        <v>402611</v>
      </c>
      <c r="U101" s="297">
        <v>402611</v>
      </c>
      <c r="V101" s="297">
        <v>402611</v>
      </c>
      <c r="W101" s="297">
        <v>402611</v>
      </c>
      <c r="X101" s="297">
        <v>0</v>
      </c>
      <c r="Y101" s="297">
        <v>0</v>
      </c>
      <c r="Z101" s="297">
        <v>78</v>
      </c>
      <c r="AA101" s="297">
        <v>77</v>
      </c>
      <c r="AB101" s="297">
        <v>77</v>
      </c>
      <c r="AC101" s="297">
        <v>77</v>
      </c>
      <c r="AD101" s="297">
        <v>77</v>
      </c>
      <c r="AE101" s="297">
        <v>77</v>
      </c>
      <c r="AF101" s="297">
        <v>77</v>
      </c>
      <c r="AG101" s="297">
        <v>77</v>
      </c>
      <c r="AH101" s="297">
        <v>77</v>
      </c>
      <c r="AI101" s="297">
        <v>77</v>
      </c>
      <c r="AJ101" s="297">
        <v>67</v>
      </c>
      <c r="AK101" s="297">
        <v>67</v>
      </c>
      <c r="AL101" s="297">
        <v>67</v>
      </c>
      <c r="AM101" s="297">
        <v>67</v>
      </c>
      <c r="AN101" s="297">
        <v>67</v>
      </c>
      <c r="AO101" s="297">
        <v>67</v>
      </c>
      <c r="AP101" s="297">
        <v>25</v>
      </c>
      <c r="AQ101" s="297">
        <v>25</v>
      </c>
      <c r="AR101" s="297">
        <v>25</v>
      </c>
      <c r="AS101" s="297">
        <v>25</v>
      </c>
      <c r="AT101" s="297">
        <v>0</v>
      </c>
      <c r="AU101" s="412">
        <v>1</v>
      </c>
      <c r="AV101" s="412"/>
      <c r="AW101" s="412"/>
      <c r="AX101" s="412"/>
      <c r="AY101" s="412"/>
      <c r="AZ101" s="412"/>
      <c r="BA101" s="412"/>
      <c r="BB101" s="417"/>
      <c r="BC101" s="417"/>
      <c r="BD101" s="417"/>
      <c r="BE101" s="417"/>
      <c r="BF101" s="417"/>
      <c r="BG101" s="417"/>
      <c r="BH101" s="417"/>
      <c r="BI101" s="298">
        <f>SUM(AU101:BH101)</f>
        <v>1</v>
      </c>
    </row>
    <row r="102" spans="1:61" outlineLevel="1">
      <c r="B102" s="296" t="s">
        <v>829</v>
      </c>
      <c r="C102" s="293" t="s">
        <v>142</v>
      </c>
      <c r="D102" s="297">
        <v>260911</v>
      </c>
      <c r="E102" s="297">
        <v>257439</v>
      </c>
      <c r="F102" s="297">
        <v>257439</v>
      </c>
      <c r="G102" s="297">
        <v>257439</v>
      </c>
      <c r="H102" s="297">
        <v>257439</v>
      </c>
      <c r="I102" s="297">
        <v>257439</v>
      </c>
      <c r="J102" s="297">
        <v>257439</v>
      </c>
      <c r="K102" s="297">
        <v>257244</v>
      </c>
      <c r="L102" s="297">
        <v>257244</v>
      </c>
      <c r="M102" s="297">
        <v>257244</v>
      </c>
      <c r="N102" s="297">
        <v>242686</v>
      </c>
      <c r="O102" s="297">
        <v>242483</v>
      </c>
      <c r="P102" s="297">
        <v>242483</v>
      </c>
      <c r="Q102" s="297">
        <v>238566</v>
      </c>
      <c r="R102" s="297">
        <v>238566</v>
      </c>
      <c r="S102" s="297">
        <v>238235</v>
      </c>
      <c r="T102" s="297">
        <v>122199</v>
      </c>
      <c r="U102" s="297">
        <v>122199</v>
      </c>
      <c r="V102" s="297">
        <v>122199</v>
      </c>
      <c r="W102" s="297">
        <v>122199</v>
      </c>
      <c r="X102" s="297">
        <v>0</v>
      </c>
      <c r="Y102" s="297">
        <f>Y101</f>
        <v>0</v>
      </c>
      <c r="Z102" s="297">
        <v>19</v>
      </c>
      <c r="AA102" s="297">
        <v>18</v>
      </c>
      <c r="AB102" s="297">
        <v>18</v>
      </c>
      <c r="AC102" s="297">
        <v>18</v>
      </c>
      <c r="AD102" s="297">
        <v>18</v>
      </c>
      <c r="AE102" s="297">
        <v>18</v>
      </c>
      <c r="AF102" s="297">
        <v>18</v>
      </c>
      <c r="AG102" s="297">
        <v>18</v>
      </c>
      <c r="AH102" s="297">
        <v>18</v>
      </c>
      <c r="AI102" s="297">
        <v>18</v>
      </c>
      <c r="AJ102" s="297">
        <v>15</v>
      </c>
      <c r="AK102" s="297">
        <v>15</v>
      </c>
      <c r="AL102" s="297">
        <v>15</v>
      </c>
      <c r="AM102" s="297">
        <v>15</v>
      </c>
      <c r="AN102" s="297">
        <v>15</v>
      </c>
      <c r="AO102" s="297">
        <v>15</v>
      </c>
      <c r="AP102" s="297">
        <v>8</v>
      </c>
      <c r="AQ102" s="297">
        <v>8</v>
      </c>
      <c r="AR102" s="297">
        <v>8</v>
      </c>
      <c r="AS102" s="297">
        <v>8</v>
      </c>
      <c r="AT102" s="297">
        <v>0</v>
      </c>
      <c r="AU102" s="413">
        <f t="shared" ref="AU102:BH102" si="176">AU101</f>
        <v>1</v>
      </c>
      <c r="AV102" s="413">
        <f t="shared" si="176"/>
        <v>0</v>
      </c>
      <c r="AW102" s="413">
        <f t="shared" si="176"/>
        <v>0</v>
      </c>
      <c r="AX102" s="413">
        <f t="shared" si="176"/>
        <v>0</v>
      </c>
      <c r="AY102" s="413">
        <f t="shared" si="176"/>
        <v>0</v>
      </c>
      <c r="AZ102" s="413">
        <f t="shared" si="176"/>
        <v>0</v>
      </c>
      <c r="BA102" s="413">
        <f t="shared" si="176"/>
        <v>0</v>
      </c>
      <c r="BB102" s="413">
        <f t="shared" si="176"/>
        <v>0</v>
      </c>
      <c r="BC102" s="413">
        <f t="shared" si="176"/>
        <v>0</v>
      </c>
      <c r="BD102" s="413">
        <f t="shared" si="176"/>
        <v>0</v>
      </c>
      <c r="BE102" s="413">
        <f t="shared" si="176"/>
        <v>0</v>
      </c>
      <c r="BF102" s="413">
        <f t="shared" si="176"/>
        <v>0</v>
      </c>
      <c r="BG102" s="413">
        <f t="shared" si="176"/>
        <v>0</v>
      </c>
      <c r="BH102" s="413">
        <f t="shared" si="176"/>
        <v>0</v>
      </c>
      <c r="BI102" s="308"/>
    </row>
    <row r="103" spans="1:61" ht="15.75" outlineLevel="1">
      <c r="B103" s="325"/>
      <c r="C103" s="302"/>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302"/>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414"/>
      <c r="AV103" s="414"/>
      <c r="AW103" s="414"/>
      <c r="AX103" s="414"/>
      <c r="AY103" s="414"/>
      <c r="AZ103" s="414"/>
      <c r="BA103" s="414"/>
      <c r="BB103" s="414"/>
      <c r="BC103" s="414"/>
      <c r="BD103" s="414"/>
      <c r="BE103" s="414"/>
      <c r="BF103" s="414"/>
      <c r="BG103" s="414"/>
      <c r="BH103" s="414"/>
      <c r="BI103" s="308"/>
    </row>
    <row r="104" spans="1:61" ht="15.75" hidden="1" outlineLevel="1">
      <c r="B104" s="517" t="s">
        <v>477</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3"/>
      <c r="AP104" s="293"/>
      <c r="AQ104" s="293"/>
      <c r="AR104" s="293"/>
      <c r="AS104" s="293"/>
      <c r="AT104" s="293"/>
      <c r="AU104" s="424"/>
      <c r="AV104" s="427"/>
      <c r="AW104" s="427"/>
      <c r="AX104" s="427"/>
      <c r="AY104" s="427"/>
      <c r="AZ104" s="427"/>
      <c r="BA104" s="427"/>
      <c r="BB104" s="427"/>
      <c r="BC104" s="427"/>
      <c r="BD104" s="427"/>
      <c r="BE104" s="427"/>
      <c r="BF104" s="427"/>
      <c r="BG104" s="427"/>
      <c r="BH104" s="427"/>
      <c r="BI104" s="308"/>
    </row>
    <row r="105" spans="1:61" ht="15.75" hidden="1" outlineLevel="1">
      <c r="B105" s="290" t="s">
        <v>473</v>
      </c>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293"/>
      <c r="AM105" s="293"/>
      <c r="AN105" s="293"/>
      <c r="AO105" s="293"/>
      <c r="AP105" s="293"/>
      <c r="AQ105" s="293"/>
      <c r="AR105" s="293"/>
      <c r="AS105" s="293"/>
      <c r="AT105" s="293"/>
      <c r="AU105" s="424"/>
      <c r="AV105" s="427"/>
      <c r="AW105" s="427"/>
      <c r="AX105" s="427"/>
      <c r="AY105" s="427"/>
      <c r="AZ105" s="427"/>
      <c r="BA105" s="427"/>
      <c r="BB105" s="427"/>
      <c r="BC105" s="427"/>
      <c r="BD105" s="427"/>
      <c r="BE105" s="427"/>
      <c r="BF105" s="427"/>
      <c r="BG105" s="427"/>
      <c r="BH105" s="427"/>
      <c r="BI105" s="308"/>
    </row>
    <row r="106" spans="1:61" outlineLevel="1">
      <c r="A106" s="521">
        <v>69</v>
      </c>
      <c r="B106" s="519" t="str">
        <f>VLOOKUP(A106,'9. IESO programs'!$D$3:$E$91,2)</f>
        <v>Bi-Annual Retailer Event Initiative</v>
      </c>
      <c r="C106" s="293" t="s">
        <v>25</v>
      </c>
      <c r="D106" s="297">
        <v>2088014</v>
      </c>
      <c r="E106" s="297">
        <v>2050905</v>
      </c>
      <c r="F106" s="297">
        <v>2050905</v>
      </c>
      <c r="G106" s="297">
        <v>2050905</v>
      </c>
      <c r="H106" s="297">
        <v>2050905</v>
      </c>
      <c r="I106" s="297">
        <v>2050905</v>
      </c>
      <c r="J106" s="297">
        <v>2050905</v>
      </c>
      <c r="K106" s="297">
        <v>2049831</v>
      </c>
      <c r="L106" s="297">
        <v>2049831</v>
      </c>
      <c r="M106" s="297">
        <v>2049831</v>
      </c>
      <c r="N106" s="297">
        <v>1890239</v>
      </c>
      <c r="O106" s="297">
        <v>1792911</v>
      </c>
      <c r="P106" s="297">
        <v>1792911</v>
      </c>
      <c r="Q106" s="297">
        <v>1754347</v>
      </c>
      <c r="R106" s="297">
        <v>1754347</v>
      </c>
      <c r="S106" s="297">
        <v>1750257</v>
      </c>
      <c r="T106" s="297">
        <v>648406</v>
      </c>
      <c r="U106" s="297">
        <v>648406</v>
      </c>
      <c r="V106" s="297">
        <v>648406</v>
      </c>
      <c r="W106" s="297">
        <v>648406</v>
      </c>
      <c r="X106" s="297">
        <v>0</v>
      </c>
      <c r="Y106" s="293"/>
      <c r="Z106" s="297">
        <v>141</v>
      </c>
      <c r="AA106" s="297">
        <v>139</v>
      </c>
      <c r="AB106" s="297">
        <v>139</v>
      </c>
      <c r="AC106" s="297">
        <v>139</v>
      </c>
      <c r="AD106" s="297">
        <v>139</v>
      </c>
      <c r="AE106" s="297">
        <v>139</v>
      </c>
      <c r="AF106" s="297">
        <v>139</v>
      </c>
      <c r="AG106" s="297">
        <v>138</v>
      </c>
      <c r="AH106" s="297">
        <v>138</v>
      </c>
      <c r="AI106" s="297">
        <v>138</v>
      </c>
      <c r="AJ106" s="297">
        <v>117</v>
      </c>
      <c r="AK106" s="297">
        <v>111</v>
      </c>
      <c r="AL106" s="297">
        <v>111</v>
      </c>
      <c r="AM106" s="297">
        <v>110</v>
      </c>
      <c r="AN106" s="297">
        <v>110</v>
      </c>
      <c r="AO106" s="297">
        <v>110</v>
      </c>
      <c r="AP106" s="297">
        <v>41</v>
      </c>
      <c r="AQ106" s="297">
        <v>41</v>
      </c>
      <c r="AR106" s="297">
        <v>41</v>
      </c>
      <c r="AS106" s="297">
        <v>41</v>
      </c>
      <c r="AT106" s="297">
        <v>0</v>
      </c>
      <c r="AU106" s="769">
        <v>1</v>
      </c>
      <c r="AV106" s="412"/>
      <c r="AW106" s="412"/>
      <c r="AX106" s="412"/>
      <c r="AY106" s="412"/>
      <c r="AZ106" s="412"/>
      <c r="BA106" s="412"/>
      <c r="BB106" s="412"/>
      <c r="BC106" s="412"/>
      <c r="BD106" s="412"/>
      <c r="BE106" s="412"/>
      <c r="BF106" s="412"/>
      <c r="BG106" s="412"/>
      <c r="BH106" s="412"/>
      <c r="BI106" s="298">
        <f>SUM(AU106:BH106)</f>
        <v>1</v>
      </c>
    </row>
    <row r="107" spans="1:61" outlineLevel="1">
      <c r="B107" s="296" t="s">
        <v>829</v>
      </c>
      <c r="C107" s="293" t="s">
        <v>142</v>
      </c>
      <c r="D107" s="297">
        <v>21584</v>
      </c>
      <c r="E107" s="297">
        <v>21331</v>
      </c>
      <c r="F107" s="297">
        <v>21331</v>
      </c>
      <c r="G107" s="297">
        <v>21331</v>
      </c>
      <c r="H107" s="297">
        <v>21331</v>
      </c>
      <c r="I107" s="297">
        <v>21331</v>
      </c>
      <c r="J107" s="297">
        <v>21331</v>
      </c>
      <c r="K107" s="297">
        <v>21277</v>
      </c>
      <c r="L107" s="297">
        <v>21277</v>
      </c>
      <c r="M107" s="297">
        <v>21277</v>
      </c>
      <c r="N107" s="297">
        <v>18046</v>
      </c>
      <c r="O107" s="297">
        <v>17898</v>
      </c>
      <c r="P107" s="297">
        <v>17898</v>
      </c>
      <c r="Q107" s="297">
        <v>17348</v>
      </c>
      <c r="R107" s="297">
        <v>17348</v>
      </c>
      <c r="S107" s="297">
        <v>17284</v>
      </c>
      <c r="T107" s="297">
        <v>7222</v>
      </c>
      <c r="U107" s="297">
        <v>7222</v>
      </c>
      <c r="V107" s="297">
        <v>7222</v>
      </c>
      <c r="W107" s="297">
        <v>7222</v>
      </c>
      <c r="X107" s="297">
        <v>0</v>
      </c>
      <c r="Y107" s="293"/>
      <c r="Z107" s="297">
        <v>1</v>
      </c>
      <c r="AA107" s="297">
        <v>1</v>
      </c>
      <c r="AB107" s="297">
        <v>1</v>
      </c>
      <c r="AC107" s="297">
        <v>1</v>
      </c>
      <c r="AD107" s="297">
        <v>1</v>
      </c>
      <c r="AE107" s="297">
        <v>1</v>
      </c>
      <c r="AF107" s="297">
        <v>1</v>
      </c>
      <c r="AG107" s="297">
        <v>1</v>
      </c>
      <c r="AH107" s="297">
        <v>1</v>
      </c>
      <c r="AI107" s="297">
        <v>1</v>
      </c>
      <c r="AJ107" s="297">
        <v>1</v>
      </c>
      <c r="AK107" s="297">
        <v>1</v>
      </c>
      <c r="AL107" s="297">
        <v>1</v>
      </c>
      <c r="AM107" s="297">
        <v>1</v>
      </c>
      <c r="AN107" s="297">
        <v>1</v>
      </c>
      <c r="AO107" s="297">
        <v>1</v>
      </c>
      <c r="AP107" s="297">
        <v>0</v>
      </c>
      <c r="AQ107" s="297">
        <v>0</v>
      </c>
      <c r="AR107" s="297">
        <v>0</v>
      </c>
      <c r="AS107" s="297">
        <v>0</v>
      </c>
      <c r="AT107" s="297">
        <v>0</v>
      </c>
      <c r="AU107" s="413">
        <f>AU106</f>
        <v>1</v>
      </c>
      <c r="AV107" s="413">
        <f t="shared" ref="AV107" si="177">AV106</f>
        <v>0</v>
      </c>
      <c r="AW107" s="413">
        <f t="shared" ref="AW107" si="178">AW106</f>
        <v>0</v>
      </c>
      <c r="AX107" s="413">
        <f t="shared" ref="AX107" si="179">AX106</f>
        <v>0</v>
      </c>
      <c r="AY107" s="413">
        <f t="shared" ref="AY107" si="180">AY106</f>
        <v>0</v>
      </c>
      <c r="AZ107" s="413">
        <f t="shared" ref="AZ107" si="181">AZ106</f>
        <v>0</v>
      </c>
      <c r="BA107" s="413">
        <f t="shared" ref="BA107" si="182">BA106</f>
        <v>0</v>
      </c>
      <c r="BB107" s="413">
        <f t="shared" ref="BB107" si="183">BB106</f>
        <v>0</v>
      </c>
      <c r="BC107" s="413">
        <f t="shared" ref="BC107" si="184">BC106</f>
        <v>0</v>
      </c>
      <c r="BD107" s="413">
        <f t="shared" ref="BD107" si="185">BD106</f>
        <v>0</v>
      </c>
      <c r="BE107" s="413">
        <f t="shared" ref="BE107" si="186">BE106</f>
        <v>0</v>
      </c>
      <c r="BF107" s="413">
        <f t="shared" ref="BF107" si="187">BF106</f>
        <v>0</v>
      </c>
      <c r="BG107" s="413">
        <f t="shared" ref="BG107" si="188">BG106</f>
        <v>0</v>
      </c>
      <c r="BH107" s="413">
        <f t="shared" ref="BH107" si="189">BH106</f>
        <v>0</v>
      </c>
      <c r="BI107" s="308"/>
    </row>
    <row r="108" spans="1:61" outlineLevel="1">
      <c r="B108" s="296"/>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3"/>
      <c r="AP108" s="293"/>
      <c r="AQ108" s="293"/>
      <c r="AR108" s="293"/>
      <c r="AS108" s="293"/>
      <c r="AT108" s="293"/>
      <c r="AU108" s="424"/>
      <c r="AV108" s="427"/>
      <c r="AW108" s="427"/>
      <c r="AX108" s="427"/>
      <c r="AY108" s="427"/>
      <c r="AZ108" s="427"/>
      <c r="BA108" s="427"/>
      <c r="BB108" s="427"/>
      <c r="BC108" s="427"/>
      <c r="BD108" s="427"/>
      <c r="BE108" s="427"/>
      <c r="BF108" s="427"/>
      <c r="BG108" s="427"/>
      <c r="BH108" s="427"/>
      <c r="BI108" s="308"/>
    </row>
    <row r="109" spans="1:61" outlineLevel="1">
      <c r="A109" s="521">
        <v>70</v>
      </c>
      <c r="B109" s="519" t="str">
        <f>VLOOKUP(A109,'9. IESO programs'!$D$3:$E$91,2)</f>
        <v>HVAC Incentives Initiative</v>
      </c>
      <c r="C109" s="293" t="s">
        <v>25</v>
      </c>
      <c r="D109" s="297">
        <v>1808692</v>
      </c>
      <c r="E109" s="297">
        <v>1808692</v>
      </c>
      <c r="F109" s="297">
        <v>1808692</v>
      </c>
      <c r="G109" s="297">
        <v>1808692</v>
      </c>
      <c r="H109" s="297">
        <v>1808692</v>
      </c>
      <c r="I109" s="297">
        <v>1808692</v>
      </c>
      <c r="J109" s="297">
        <v>1808692</v>
      </c>
      <c r="K109" s="297">
        <v>1808692</v>
      </c>
      <c r="L109" s="297">
        <v>1808692</v>
      </c>
      <c r="M109" s="297">
        <v>1808692</v>
      </c>
      <c r="N109" s="297">
        <v>1808692</v>
      </c>
      <c r="O109" s="297">
        <v>1808692</v>
      </c>
      <c r="P109" s="297">
        <v>1808692</v>
      </c>
      <c r="Q109" s="297">
        <v>1808692</v>
      </c>
      <c r="R109" s="297">
        <v>1808692</v>
      </c>
      <c r="S109" s="297">
        <v>1808692</v>
      </c>
      <c r="T109" s="297">
        <v>1808692</v>
      </c>
      <c r="U109" s="297">
        <v>1808692</v>
      </c>
      <c r="V109" s="297">
        <v>1734658</v>
      </c>
      <c r="W109" s="297">
        <v>0</v>
      </c>
      <c r="X109" s="297">
        <v>0</v>
      </c>
      <c r="Y109" s="293"/>
      <c r="Z109" s="297">
        <v>946</v>
      </c>
      <c r="AA109" s="297">
        <v>946</v>
      </c>
      <c r="AB109" s="297">
        <v>946</v>
      </c>
      <c r="AC109" s="297">
        <v>946</v>
      </c>
      <c r="AD109" s="297">
        <v>946</v>
      </c>
      <c r="AE109" s="297">
        <v>946</v>
      </c>
      <c r="AF109" s="297">
        <v>946</v>
      </c>
      <c r="AG109" s="297">
        <v>946</v>
      </c>
      <c r="AH109" s="297">
        <v>946</v>
      </c>
      <c r="AI109" s="297">
        <v>946</v>
      </c>
      <c r="AJ109" s="297">
        <v>946</v>
      </c>
      <c r="AK109" s="297">
        <v>946</v>
      </c>
      <c r="AL109" s="297">
        <v>946</v>
      </c>
      <c r="AM109" s="297">
        <v>946</v>
      </c>
      <c r="AN109" s="297">
        <v>946</v>
      </c>
      <c r="AO109" s="297">
        <v>946</v>
      </c>
      <c r="AP109" s="297">
        <v>946</v>
      </c>
      <c r="AQ109" s="297">
        <v>946</v>
      </c>
      <c r="AR109" s="297">
        <v>863</v>
      </c>
      <c r="AS109" s="297">
        <v>0</v>
      </c>
      <c r="AT109" s="297">
        <v>0</v>
      </c>
      <c r="AU109" s="769">
        <v>1</v>
      </c>
      <c r="AV109" s="412"/>
      <c r="AW109" s="412"/>
      <c r="AX109" s="412"/>
      <c r="AY109" s="412"/>
      <c r="AZ109" s="412"/>
      <c r="BA109" s="412"/>
      <c r="BB109" s="412"/>
      <c r="BC109" s="412"/>
      <c r="BD109" s="412"/>
      <c r="BE109" s="412"/>
      <c r="BF109" s="412"/>
      <c r="BG109" s="412"/>
      <c r="BH109" s="412"/>
      <c r="BI109" s="298">
        <f>SUM(AU109:BH109)</f>
        <v>1</v>
      </c>
    </row>
    <row r="110" spans="1:61" outlineLevel="1">
      <c r="B110" s="296" t="s">
        <v>829</v>
      </c>
      <c r="C110" s="293" t="s">
        <v>142</v>
      </c>
      <c r="D110" s="297">
        <v>45841</v>
      </c>
      <c r="E110" s="297">
        <v>45841</v>
      </c>
      <c r="F110" s="297">
        <v>45841</v>
      </c>
      <c r="G110" s="297">
        <v>45841</v>
      </c>
      <c r="H110" s="297">
        <v>45841</v>
      </c>
      <c r="I110" s="297">
        <v>45841</v>
      </c>
      <c r="J110" s="297">
        <v>45841</v>
      </c>
      <c r="K110" s="297">
        <v>45841</v>
      </c>
      <c r="L110" s="297">
        <v>45841</v>
      </c>
      <c r="M110" s="297">
        <v>45841</v>
      </c>
      <c r="N110" s="297">
        <v>45841</v>
      </c>
      <c r="O110" s="297">
        <v>45841</v>
      </c>
      <c r="P110" s="297">
        <v>45841</v>
      </c>
      <c r="Q110" s="297">
        <v>45841</v>
      </c>
      <c r="R110" s="297">
        <v>45841</v>
      </c>
      <c r="S110" s="297">
        <v>45841</v>
      </c>
      <c r="T110" s="297">
        <v>45841</v>
      </c>
      <c r="U110" s="297">
        <v>45841</v>
      </c>
      <c r="V110" s="297">
        <v>44650</v>
      </c>
      <c r="W110" s="297">
        <v>0</v>
      </c>
      <c r="X110" s="297">
        <v>0</v>
      </c>
      <c r="Y110" s="293"/>
      <c r="Z110" s="297">
        <v>24</v>
      </c>
      <c r="AA110" s="297">
        <v>24</v>
      </c>
      <c r="AB110" s="297">
        <v>24</v>
      </c>
      <c r="AC110" s="297">
        <v>24</v>
      </c>
      <c r="AD110" s="297">
        <v>24</v>
      </c>
      <c r="AE110" s="297">
        <v>24</v>
      </c>
      <c r="AF110" s="297">
        <v>24</v>
      </c>
      <c r="AG110" s="297">
        <v>24</v>
      </c>
      <c r="AH110" s="297">
        <v>24</v>
      </c>
      <c r="AI110" s="297">
        <v>24</v>
      </c>
      <c r="AJ110" s="297">
        <v>24</v>
      </c>
      <c r="AK110" s="297">
        <v>24</v>
      </c>
      <c r="AL110" s="297">
        <v>24</v>
      </c>
      <c r="AM110" s="297">
        <v>24</v>
      </c>
      <c r="AN110" s="297">
        <v>24</v>
      </c>
      <c r="AO110" s="297">
        <v>24</v>
      </c>
      <c r="AP110" s="297">
        <v>24</v>
      </c>
      <c r="AQ110" s="297">
        <v>24</v>
      </c>
      <c r="AR110" s="297">
        <v>22</v>
      </c>
      <c r="AS110" s="297">
        <v>0</v>
      </c>
      <c r="AT110" s="297">
        <v>0</v>
      </c>
      <c r="AU110" s="413">
        <f>AU109</f>
        <v>1</v>
      </c>
      <c r="AV110" s="413">
        <f t="shared" ref="AV110" si="190">AV109</f>
        <v>0</v>
      </c>
      <c r="AW110" s="413">
        <f t="shared" ref="AW110" si="191">AW109</f>
        <v>0</v>
      </c>
      <c r="AX110" s="413">
        <f t="shared" ref="AX110" si="192">AX109</f>
        <v>0</v>
      </c>
      <c r="AY110" s="413">
        <f t="shared" ref="AY110" si="193">AY109</f>
        <v>0</v>
      </c>
      <c r="AZ110" s="413">
        <f t="shared" ref="AZ110" si="194">AZ109</f>
        <v>0</v>
      </c>
      <c r="BA110" s="413">
        <f t="shared" ref="BA110" si="195">BA109</f>
        <v>0</v>
      </c>
      <c r="BB110" s="413">
        <f t="shared" ref="BB110" si="196">BB109</f>
        <v>0</v>
      </c>
      <c r="BC110" s="413">
        <f t="shared" ref="BC110" si="197">BC109</f>
        <v>0</v>
      </c>
      <c r="BD110" s="413">
        <f t="shared" ref="BD110" si="198">BD109</f>
        <v>0</v>
      </c>
      <c r="BE110" s="413">
        <f t="shared" ref="BE110" si="199">BE109</f>
        <v>0</v>
      </c>
      <c r="BF110" s="413">
        <f t="shared" ref="BF110" si="200">BF109</f>
        <v>0</v>
      </c>
      <c r="BG110" s="413">
        <f t="shared" ref="BG110" si="201">BG109</f>
        <v>0</v>
      </c>
      <c r="BH110" s="413">
        <f t="shared" ref="BH110" si="202">BH109</f>
        <v>0</v>
      </c>
      <c r="BI110" s="308"/>
    </row>
    <row r="111" spans="1:61" outlineLevel="1">
      <c r="B111" s="296"/>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3"/>
      <c r="AM111" s="293"/>
      <c r="AN111" s="293"/>
      <c r="AO111" s="293"/>
      <c r="AP111" s="293"/>
      <c r="AQ111" s="293"/>
      <c r="AR111" s="293"/>
      <c r="AS111" s="293"/>
      <c r="AT111" s="293"/>
      <c r="AU111" s="424"/>
      <c r="AV111" s="427"/>
      <c r="AW111" s="427"/>
      <c r="AX111" s="427"/>
      <c r="AY111" s="427"/>
      <c r="AZ111" s="427"/>
      <c r="BA111" s="427"/>
      <c r="BB111" s="427"/>
      <c r="BC111" s="427"/>
      <c r="BD111" s="427"/>
      <c r="BE111" s="427"/>
      <c r="BF111" s="427"/>
      <c r="BG111" s="427"/>
      <c r="BH111" s="427"/>
      <c r="BI111" s="308"/>
    </row>
    <row r="112" spans="1:61" ht="30" outlineLevel="1">
      <c r="A112" s="521">
        <v>71</v>
      </c>
      <c r="B112" s="519" t="str">
        <f>VLOOKUP(A112,'9. IESO programs'!$D$3:$E$91,2)</f>
        <v>Residential New Construction and Major Renovation Initiative</v>
      </c>
      <c r="C112" s="293" t="s">
        <v>25</v>
      </c>
      <c r="D112" s="297">
        <v>5803</v>
      </c>
      <c r="E112" s="297">
        <v>5803</v>
      </c>
      <c r="F112" s="297">
        <v>5803</v>
      </c>
      <c r="G112" s="297">
        <v>5803</v>
      </c>
      <c r="H112" s="297">
        <v>5803</v>
      </c>
      <c r="I112" s="297">
        <v>5803</v>
      </c>
      <c r="J112" s="297">
        <v>5803</v>
      </c>
      <c r="K112" s="297">
        <v>5803</v>
      </c>
      <c r="L112" s="297">
        <v>5803</v>
      </c>
      <c r="M112" s="297">
        <v>5803</v>
      </c>
      <c r="N112" s="297">
        <v>5292</v>
      </c>
      <c r="O112" s="297">
        <v>5292</v>
      </c>
      <c r="P112" s="297">
        <v>5292</v>
      </c>
      <c r="Q112" s="297">
        <v>5292</v>
      </c>
      <c r="R112" s="297">
        <v>5292</v>
      </c>
      <c r="S112" s="297">
        <v>5292</v>
      </c>
      <c r="T112" s="297">
        <v>5292</v>
      </c>
      <c r="U112" s="297">
        <v>5292</v>
      </c>
      <c r="V112" s="297">
        <v>5158</v>
      </c>
      <c r="W112" s="297">
        <v>5158</v>
      </c>
      <c r="X112" s="297">
        <v>3170</v>
      </c>
      <c r="Y112" s="293"/>
      <c r="Z112" s="297">
        <v>2</v>
      </c>
      <c r="AA112" s="297">
        <v>2</v>
      </c>
      <c r="AB112" s="297">
        <v>2</v>
      </c>
      <c r="AC112" s="297">
        <v>2</v>
      </c>
      <c r="AD112" s="297">
        <v>2</v>
      </c>
      <c r="AE112" s="297">
        <v>2</v>
      </c>
      <c r="AF112" s="297">
        <v>2</v>
      </c>
      <c r="AG112" s="297">
        <v>2</v>
      </c>
      <c r="AH112" s="297">
        <v>2</v>
      </c>
      <c r="AI112" s="297">
        <v>2</v>
      </c>
      <c r="AJ112" s="297">
        <v>2</v>
      </c>
      <c r="AK112" s="297">
        <v>2</v>
      </c>
      <c r="AL112" s="297">
        <v>2</v>
      </c>
      <c r="AM112" s="297">
        <v>2</v>
      </c>
      <c r="AN112" s="297">
        <v>2</v>
      </c>
      <c r="AO112" s="297">
        <v>2</v>
      </c>
      <c r="AP112" s="297">
        <v>2</v>
      </c>
      <c r="AQ112" s="297">
        <v>2</v>
      </c>
      <c r="AR112" s="297">
        <v>1</v>
      </c>
      <c r="AS112" s="297">
        <v>1</v>
      </c>
      <c r="AT112" s="297">
        <v>1</v>
      </c>
      <c r="AU112" s="412">
        <v>1</v>
      </c>
      <c r="AV112" s="412"/>
      <c r="AW112" s="412"/>
      <c r="AX112" s="412"/>
      <c r="AY112" s="412"/>
      <c r="AZ112" s="412"/>
      <c r="BA112" s="412"/>
      <c r="BB112" s="412"/>
      <c r="BC112" s="412"/>
      <c r="BD112" s="412"/>
      <c r="BE112" s="412"/>
      <c r="BF112" s="412"/>
      <c r="BG112" s="412"/>
      <c r="BH112" s="412"/>
      <c r="BI112" s="298">
        <f>SUM(AU112:BH112)</f>
        <v>1</v>
      </c>
    </row>
    <row r="113" spans="1:61" outlineLevel="1">
      <c r="B113" s="296" t="s">
        <v>829</v>
      </c>
      <c r="C113" s="293" t="s">
        <v>142</v>
      </c>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3"/>
      <c r="Z113" s="297"/>
      <c r="AA113" s="297"/>
      <c r="AB113" s="297"/>
      <c r="AC113" s="297"/>
      <c r="AD113" s="297"/>
      <c r="AE113" s="297"/>
      <c r="AF113" s="297"/>
      <c r="AG113" s="297"/>
      <c r="AH113" s="297"/>
      <c r="AI113" s="297"/>
      <c r="AJ113" s="297"/>
      <c r="AK113" s="297"/>
      <c r="AL113" s="297"/>
      <c r="AM113" s="297"/>
      <c r="AN113" s="297"/>
      <c r="AO113" s="297"/>
      <c r="AP113" s="297"/>
      <c r="AQ113" s="297"/>
      <c r="AR113" s="297"/>
      <c r="AS113" s="297"/>
      <c r="AT113" s="297"/>
      <c r="AU113" s="413">
        <f>AU112</f>
        <v>1</v>
      </c>
      <c r="AV113" s="413">
        <f t="shared" ref="AV113" si="203">AV112</f>
        <v>0</v>
      </c>
      <c r="AW113" s="413">
        <f t="shared" ref="AW113" si="204">AW112</f>
        <v>0</v>
      </c>
      <c r="AX113" s="413">
        <f t="shared" ref="AX113" si="205">AX112</f>
        <v>0</v>
      </c>
      <c r="AY113" s="413">
        <f t="shared" ref="AY113" si="206">AY112</f>
        <v>0</v>
      </c>
      <c r="AZ113" s="413">
        <f t="shared" ref="AZ113" si="207">AZ112</f>
        <v>0</v>
      </c>
      <c r="BA113" s="413">
        <f t="shared" ref="BA113" si="208">BA112</f>
        <v>0</v>
      </c>
      <c r="BB113" s="413">
        <f t="shared" ref="BB113" si="209">BB112</f>
        <v>0</v>
      </c>
      <c r="BC113" s="413">
        <f t="shared" ref="BC113" si="210">BC112</f>
        <v>0</v>
      </c>
      <c r="BD113" s="413">
        <f t="shared" ref="BD113" si="211">BD112</f>
        <v>0</v>
      </c>
      <c r="BE113" s="413">
        <f t="shared" ref="BE113" si="212">BE112</f>
        <v>0</v>
      </c>
      <c r="BF113" s="413">
        <f t="shared" ref="BF113" si="213">BF112</f>
        <v>0</v>
      </c>
      <c r="BG113" s="413">
        <f t="shared" ref="BG113" si="214">BG112</f>
        <v>0</v>
      </c>
      <c r="BH113" s="413">
        <f t="shared" ref="BH113" si="215">BH112</f>
        <v>0</v>
      </c>
      <c r="BI113" s="308"/>
    </row>
    <row r="114" spans="1:61" outlineLevel="1">
      <c r="B114" s="324"/>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93"/>
      <c r="AK114" s="293"/>
      <c r="AL114" s="293"/>
      <c r="AM114" s="293"/>
      <c r="AN114" s="293"/>
      <c r="AO114" s="293"/>
      <c r="AP114" s="293"/>
      <c r="AQ114" s="293"/>
      <c r="AR114" s="293"/>
      <c r="AS114" s="293"/>
      <c r="AT114" s="293"/>
      <c r="AU114" s="424"/>
      <c r="AV114" s="427"/>
      <c r="AW114" s="427"/>
      <c r="AX114" s="427"/>
      <c r="AY114" s="427"/>
      <c r="AZ114" s="427"/>
      <c r="BA114" s="427"/>
      <c r="BB114" s="427"/>
      <c r="BC114" s="427"/>
      <c r="BD114" s="427"/>
      <c r="BE114" s="427"/>
      <c r="BF114" s="427"/>
      <c r="BG114" s="427"/>
      <c r="BH114" s="427"/>
      <c r="BI114" s="308"/>
    </row>
    <row r="115" spans="1:61" outlineLevel="1">
      <c r="A115" s="521">
        <v>72</v>
      </c>
      <c r="B115" s="519" t="str">
        <f>VLOOKUP(A115,'9. IESO programs'!$D$3:$E$91,2)</f>
        <v>Energy Audit Initiative</v>
      </c>
      <c r="C115" s="293" t="s">
        <v>25</v>
      </c>
      <c r="D115" s="297">
        <v>729262</v>
      </c>
      <c r="E115" s="297">
        <v>729262</v>
      </c>
      <c r="F115" s="297">
        <v>729262</v>
      </c>
      <c r="G115" s="297">
        <v>729262</v>
      </c>
      <c r="H115" s="297">
        <v>0</v>
      </c>
      <c r="I115" s="297">
        <v>0</v>
      </c>
      <c r="J115" s="297">
        <v>0</v>
      </c>
      <c r="K115" s="297">
        <v>0</v>
      </c>
      <c r="L115" s="297">
        <v>0</v>
      </c>
      <c r="M115" s="297">
        <v>0</v>
      </c>
      <c r="N115" s="297">
        <v>0</v>
      </c>
      <c r="O115" s="297">
        <v>0</v>
      </c>
      <c r="P115" s="297">
        <v>0</v>
      </c>
      <c r="Q115" s="297">
        <v>0</v>
      </c>
      <c r="R115" s="297">
        <v>0</v>
      </c>
      <c r="S115" s="297">
        <v>0</v>
      </c>
      <c r="T115" s="297">
        <v>0</v>
      </c>
      <c r="U115" s="297">
        <v>0</v>
      </c>
      <c r="V115" s="297">
        <v>0</v>
      </c>
      <c r="W115" s="297">
        <v>0</v>
      </c>
      <c r="X115" s="855">
        <v>0</v>
      </c>
      <c r="Y115" s="857">
        <v>12</v>
      </c>
      <c r="Z115" s="856">
        <v>155</v>
      </c>
      <c r="AA115" s="297">
        <v>155</v>
      </c>
      <c r="AB115" s="297">
        <v>155</v>
      </c>
      <c r="AC115" s="297">
        <v>155</v>
      </c>
      <c r="AD115" s="297">
        <v>0</v>
      </c>
      <c r="AE115" s="297">
        <v>0</v>
      </c>
      <c r="AF115" s="297">
        <v>0</v>
      </c>
      <c r="AG115" s="297">
        <v>0</v>
      </c>
      <c r="AH115" s="297">
        <v>0</v>
      </c>
      <c r="AI115" s="297">
        <v>0</v>
      </c>
      <c r="AJ115" s="297">
        <v>0</v>
      </c>
      <c r="AK115" s="297">
        <v>0</v>
      </c>
      <c r="AL115" s="297">
        <v>0</v>
      </c>
      <c r="AM115" s="297">
        <v>0</v>
      </c>
      <c r="AN115" s="297">
        <v>0</v>
      </c>
      <c r="AO115" s="297">
        <v>0</v>
      </c>
      <c r="AP115" s="297">
        <v>0</v>
      </c>
      <c r="AQ115" s="297">
        <v>0</v>
      </c>
      <c r="AR115" s="297">
        <v>0</v>
      </c>
      <c r="AS115" s="297">
        <v>0</v>
      </c>
      <c r="AT115" s="297">
        <v>0</v>
      </c>
      <c r="AU115" s="412"/>
      <c r="AV115" s="412">
        <v>0.1</v>
      </c>
      <c r="AW115" s="412">
        <v>0.6</v>
      </c>
      <c r="AX115" s="412">
        <v>0.3</v>
      </c>
      <c r="AY115" s="412"/>
      <c r="AZ115" s="412"/>
      <c r="BA115" s="412"/>
      <c r="BB115" s="412"/>
      <c r="BC115" s="412"/>
      <c r="BD115" s="412"/>
      <c r="BE115" s="412"/>
      <c r="BF115" s="412"/>
      <c r="BG115" s="412"/>
      <c r="BH115" s="412"/>
      <c r="BI115" s="298">
        <f>SUM(AU115:BH115)</f>
        <v>1</v>
      </c>
    </row>
    <row r="116" spans="1:61" outlineLevel="1">
      <c r="B116" s="296" t="s">
        <v>829</v>
      </c>
      <c r="C116" s="293" t="s">
        <v>142</v>
      </c>
      <c r="D116" s="297">
        <v>204740</v>
      </c>
      <c r="E116" s="297">
        <v>204740</v>
      </c>
      <c r="F116" s="297">
        <v>204740</v>
      </c>
      <c r="G116" s="297">
        <v>204740</v>
      </c>
      <c r="H116" s="297">
        <v>934004</v>
      </c>
      <c r="I116" s="297">
        <v>934004</v>
      </c>
      <c r="J116" s="297">
        <v>934004</v>
      </c>
      <c r="K116" s="297">
        <v>934004</v>
      </c>
      <c r="L116" s="297">
        <v>934004</v>
      </c>
      <c r="M116" s="297">
        <v>934004</v>
      </c>
      <c r="N116" s="297">
        <v>934004</v>
      </c>
      <c r="O116" s="297">
        <v>934004</v>
      </c>
      <c r="P116" s="297">
        <v>934004</v>
      </c>
      <c r="Q116" s="297">
        <v>653803</v>
      </c>
      <c r="R116" s="297">
        <v>0</v>
      </c>
      <c r="S116" s="297">
        <v>0</v>
      </c>
      <c r="T116" s="297">
        <v>0</v>
      </c>
      <c r="U116" s="297">
        <v>0</v>
      </c>
      <c r="V116" s="297">
        <v>0</v>
      </c>
      <c r="W116" s="297">
        <v>0</v>
      </c>
      <c r="X116" s="855">
        <v>0</v>
      </c>
      <c r="Y116" s="857">
        <f>Y115</f>
        <v>12</v>
      </c>
      <c r="Z116" s="856">
        <v>44</v>
      </c>
      <c r="AA116" s="297">
        <v>44</v>
      </c>
      <c r="AB116" s="297">
        <v>44</v>
      </c>
      <c r="AC116" s="297">
        <v>44</v>
      </c>
      <c r="AD116" s="297">
        <v>203</v>
      </c>
      <c r="AE116" s="297">
        <v>203</v>
      </c>
      <c r="AF116" s="297">
        <v>203</v>
      </c>
      <c r="AG116" s="297">
        <v>203</v>
      </c>
      <c r="AH116" s="297">
        <v>203</v>
      </c>
      <c r="AI116" s="297">
        <v>203</v>
      </c>
      <c r="AJ116" s="297">
        <v>203</v>
      </c>
      <c r="AK116" s="297">
        <v>203</v>
      </c>
      <c r="AL116" s="297">
        <v>203</v>
      </c>
      <c r="AM116" s="297">
        <v>142</v>
      </c>
      <c r="AN116" s="297">
        <v>0</v>
      </c>
      <c r="AO116" s="297">
        <v>0</v>
      </c>
      <c r="AP116" s="297">
        <v>0</v>
      </c>
      <c r="AQ116" s="297">
        <v>0</v>
      </c>
      <c r="AR116" s="297">
        <v>0</v>
      </c>
      <c r="AS116" s="297">
        <v>0</v>
      </c>
      <c r="AT116" s="297">
        <v>0</v>
      </c>
      <c r="AU116" s="413">
        <f>AU115</f>
        <v>0</v>
      </c>
      <c r="AV116" s="413">
        <f t="shared" ref="AV116" si="216">AV115</f>
        <v>0.1</v>
      </c>
      <c r="AW116" s="413">
        <f t="shared" ref="AW116" si="217">AW115</f>
        <v>0.6</v>
      </c>
      <c r="AX116" s="413">
        <f t="shared" ref="AX116" si="218">AX115</f>
        <v>0.3</v>
      </c>
      <c r="AY116" s="413">
        <f t="shared" ref="AY116" si="219">AY115</f>
        <v>0</v>
      </c>
      <c r="AZ116" s="413">
        <f t="shared" ref="AZ116" si="220">AZ115</f>
        <v>0</v>
      </c>
      <c r="BA116" s="413">
        <f t="shared" ref="BA116" si="221">BA115</f>
        <v>0</v>
      </c>
      <c r="BB116" s="413">
        <f t="shared" ref="BB116" si="222">BB115</f>
        <v>0</v>
      </c>
      <c r="BC116" s="413">
        <f t="shared" ref="BC116" si="223">BC115</f>
        <v>0</v>
      </c>
      <c r="BD116" s="413">
        <f t="shared" ref="BD116" si="224">BD115</f>
        <v>0</v>
      </c>
      <c r="BE116" s="413">
        <f t="shared" ref="BE116" si="225">BE115</f>
        <v>0</v>
      </c>
      <c r="BF116" s="413">
        <f t="shared" ref="BF116" si="226">BF115</f>
        <v>0</v>
      </c>
      <c r="BG116" s="413">
        <f t="shared" ref="BG116" si="227">BG115</f>
        <v>0</v>
      </c>
      <c r="BH116" s="413">
        <f t="shared" ref="BH116" si="228">BH115</f>
        <v>0</v>
      </c>
      <c r="BI116" s="308"/>
    </row>
    <row r="117" spans="1:61" outlineLevel="1">
      <c r="B117" s="296"/>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414"/>
      <c r="AV117" s="427"/>
      <c r="AW117" s="427"/>
      <c r="AX117" s="427"/>
      <c r="AY117" s="427"/>
      <c r="AZ117" s="427"/>
      <c r="BA117" s="427"/>
      <c r="BB117" s="427"/>
      <c r="BC117" s="427"/>
      <c r="BD117" s="427"/>
      <c r="BE117" s="427"/>
      <c r="BF117" s="427"/>
      <c r="BG117" s="427"/>
      <c r="BH117" s="427"/>
      <c r="BI117" s="308"/>
    </row>
    <row r="118" spans="1:61" ht="15.75" hidden="1" outlineLevel="1">
      <c r="B118" s="290" t="s">
        <v>474</v>
      </c>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414"/>
      <c r="AV118" s="427"/>
      <c r="AW118" s="427"/>
      <c r="AX118" s="427"/>
      <c r="AY118" s="427"/>
      <c r="AZ118" s="427"/>
      <c r="BA118" s="427"/>
      <c r="BB118" s="427"/>
      <c r="BC118" s="427"/>
      <c r="BD118" s="427"/>
      <c r="BE118" s="427"/>
      <c r="BF118" s="427"/>
      <c r="BG118" s="427"/>
      <c r="BH118" s="427"/>
      <c r="BI118" s="308"/>
    </row>
    <row r="119" spans="1:61" ht="30" outlineLevel="1">
      <c r="A119" s="521">
        <v>73</v>
      </c>
      <c r="B119" s="519" t="str">
        <f>VLOOKUP(A119,'9. IESO programs'!$D$3:$E$91,2)</f>
        <v>Efficiency:  Equipment Replacement Incentive Initiative</v>
      </c>
      <c r="C119" s="293" t="s">
        <v>25</v>
      </c>
      <c r="D119" s="297">
        <v>7428449</v>
      </c>
      <c r="E119" s="297">
        <v>7428449</v>
      </c>
      <c r="F119" s="297">
        <v>7369294</v>
      </c>
      <c r="G119" s="297">
        <v>7369294</v>
      </c>
      <c r="H119" s="297">
        <v>7369294</v>
      </c>
      <c r="I119" s="297">
        <v>7362514</v>
      </c>
      <c r="J119" s="297">
        <v>7091811</v>
      </c>
      <c r="K119" s="297">
        <v>7091811</v>
      </c>
      <c r="L119" s="297">
        <v>7031168</v>
      </c>
      <c r="M119" s="297">
        <v>6127481</v>
      </c>
      <c r="N119" s="297">
        <v>3792078</v>
      </c>
      <c r="O119" s="297">
        <v>3643371</v>
      </c>
      <c r="P119" s="297">
        <v>2396453</v>
      </c>
      <c r="Q119" s="297">
        <v>2368958</v>
      </c>
      <c r="R119" s="297">
        <v>2368958</v>
      </c>
      <c r="S119" s="297">
        <v>1733163</v>
      </c>
      <c r="T119" s="297">
        <v>359569</v>
      </c>
      <c r="U119" s="297">
        <v>359569</v>
      </c>
      <c r="V119" s="297">
        <v>359569</v>
      </c>
      <c r="W119" s="297">
        <v>359569</v>
      </c>
      <c r="X119" s="297">
        <v>0</v>
      </c>
      <c r="Y119" s="297">
        <v>12</v>
      </c>
      <c r="Z119" s="297">
        <v>1208</v>
      </c>
      <c r="AA119" s="297">
        <v>1208</v>
      </c>
      <c r="AB119" s="297">
        <v>1189</v>
      </c>
      <c r="AC119" s="297">
        <v>1189</v>
      </c>
      <c r="AD119" s="297">
        <v>1189</v>
      </c>
      <c r="AE119" s="297">
        <v>1187</v>
      </c>
      <c r="AF119" s="297">
        <v>1138</v>
      </c>
      <c r="AG119" s="297">
        <v>1138</v>
      </c>
      <c r="AH119" s="297">
        <v>1135</v>
      </c>
      <c r="AI119" s="297">
        <v>976</v>
      </c>
      <c r="AJ119" s="297">
        <v>590</v>
      </c>
      <c r="AK119" s="297">
        <v>587</v>
      </c>
      <c r="AL119" s="297">
        <v>438</v>
      </c>
      <c r="AM119" s="297">
        <v>429</v>
      </c>
      <c r="AN119" s="297">
        <v>429</v>
      </c>
      <c r="AO119" s="297">
        <v>329</v>
      </c>
      <c r="AP119" s="297">
        <v>120</v>
      </c>
      <c r="AQ119" s="297">
        <v>120</v>
      </c>
      <c r="AR119" s="297">
        <v>120</v>
      </c>
      <c r="AS119" s="297">
        <v>120</v>
      </c>
      <c r="AT119" s="297">
        <v>0</v>
      </c>
      <c r="AU119" s="412">
        <v>6.9272608054299599E-3</v>
      </c>
      <c r="AV119" s="412">
        <v>0.12327267224842053</v>
      </c>
      <c r="AW119" s="412">
        <v>0.44060610872276429</v>
      </c>
      <c r="AX119" s="412">
        <v>0.36395685094817132</v>
      </c>
      <c r="AY119" s="412"/>
      <c r="AZ119" s="412">
        <v>4.837267105105637E-3</v>
      </c>
      <c r="BA119" s="412"/>
      <c r="BB119" s="417">
        <v>3.5563262562309406E-2</v>
      </c>
      <c r="BC119" s="417">
        <v>1.2563146710149362E-4</v>
      </c>
      <c r="BD119" s="417"/>
      <c r="BE119" s="417"/>
      <c r="BF119" s="417"/>
      <c r="BG119" s="417"/>
      <c r="BH119" s="417"/>
      <c r="BI119" s="298">
        <f>SUM(AU119:BH119)</f>
        <v>0.97528905385930276</v>
      </c>
    </row>
    <row r="120" spans="1:61" outlineLevel="1">
      <c r="B120" s="519"/>
      <c r="C120" s="342" t="s">
        <v>726</v>
      </c>
      <c r="D120" s="297">
        <v>181299</v>
      </c>
      <c r="E120" s="297">
        <v>181299</v>
      </c>
      <c r="F120" s="297">
        <v>181299</v>
      </c>
      <c r="G120" s="297">
        <v>181299</v>
      </c>
      <c r="H120" s="297">
        <v>181299</v>
      </c>
      <c r="I120" s="297">
        <v>181299</v>
      </c>
      <c r="J120" s="297">
        <v>179161</v>
      </c>
      <c r="K120" s="297">
        <v>179161</v>
      </c>
      <c r="L120" s="297">
        <v>179161</v>
      </c>
      <c r="M120" s="297">
        <v>170103</v>
      </c>
      <c r="N120" s="297">
        <v>161238</v>
      </c>
      <c r="O120" s="297">
        <v>161238</v>
      </c>
      <c r="P120" s="297">
        <v>153785</v>
      </c>
      <c r="Q120" s="297">
        <v>153785</v>
      </c>
      <c r="R120" s="297">
        <v>153785</v>
      </c>
      <c r="S120" s="297">
        <v>124415</v>
      </c>
      <c r="T120" s="297">
        <v>17008</v>
      </c>
      <c r="U120" s="297">
        <v>17008</v>
      </c>
      <c r="V120" s="297">
        <v>17008</v>
      </c>
      <c r="W120" s="297">
        <v>17008</v>
      </c>
      <c r="X120" s="297">
        <v>0</v>
      </c>
      <c r="Y120" s="297">
        <v>12</v>
      </c>
      <c r="Z120" s="297">
        <v>29</v>
      </c>
      <c r="AA120" s="297">
        <v>29</v>
      </c>
      <c r="AB120" s="297">
        <v>29</v>
      </c>
      <c r="AC120" s="297">
        <v>29</v>
      </c>
      <c r="AD120" s="297">
        <v>29</v>
      </c>
      <c r="AE120" s="297">
        <v>29</v>
      </c>
      <c r="AF120" s="297">
        <v>29</v>
      </c>
      <c r="AG120" s="297">
        <v>29</v>
      </c>
      <c r="AH120" s="297">
        <v>29</v>
      </c>
      <c r="AI120" s="297">
        <v>27</v>
      </c>
      <c r="AJ120" s="297">
        <v>25</v>
      </c>
      <c r="AK120" s="297">
        <v>25</v>
      </c>
      <c r="AL120" s="297">
        <v>25</v>
      </c>
      <c r="AM120" s="297">
        <v>25</v>
      </c>
      <c r="AN120" s="297">
        <v>25</v>
      </c>
      <c r="AO120" s="297">
        <v>21</v>
      </c>
      <c r="AP120" s="297">
        <v>5</v>
      </c>
      <c r="AQ120" s="297">
        <v>5</v>
      </c>
      <c r="AR120" s="297">
        <v>5</v>
      </c>
      <c r="AS120" s="297">
        <v>5</v>
      </c>
      <c r="AT120" s="297">
        <v>0</v>
      </c>
      <c r="AU120" s="428"/>
      <c r="AV120" s="412"/>
      <c r="AW120" s="412"/>
      <c r="AX120" s="412"/>
      <c r="AY120" s="412"/>
      <c r="AZ120" s="412"/>
      <c r="BA120" s="412"/>
      <c r="BB120" s="417"/>
      <c r="BC120" s="417"/>
      <c r="BD120" s="417"/>
      <c r="BE120" s="417"/>
      <c r="BF120" s="417"/>
      <c r="BG120" s="417"/>
      <c r="BH120" s="417"/>
      <c r="BI120" s="298"/>
    </row>
    <row r="121" spans="1:61" outlineLevel="1">
      <c r="B121" s="296" t="s">
        <v>829</v>
      </c>
      <c r="C121" s="342" t="s">
        <v>725</v>
      </c>
      <c r="D121" s="297">
        <v>678545</v>
      </c>
      <c r="E121" s="297">
        <v>678545</v>
      </c>
      <c r="F121" s="297">
        <v>737700</v>
      </c>
      <c r="G121" s="297">
        <v>747843</v>
      </c>
      <c r="H121" s="297">
        <v>747843</v>
      </c>
      <c r="I121" s="297">
        <v>747843</v>
      </c>
      <c r="J121" s="297">
        <v>1020684</v>
      </c>
      <c r="K121" s="297">
        <v>1020684</v>
      </c>
      <c r="L121" s="297">
        <v>1064753</v>
      </c>
      <c r="M121" s="297">
        <v>906043</v>
      </c>
      <c r="N121" s="297">
        <v>413020</v>
      </c>
      <c r="O121" s="297">
        <v>367855</v>
      </c>
      <c r="P121" s="297">
        <v>33385</v>
      </c>
      <c r="Q121" s="297">
        <v>15701</v>
      </c>
      <c r="R121" s="297">
        <v>15701</v>
      </c>
      <c r="S121" s="297">
        <v>9520</v>
      </c>
      <c r="T121" s="297">
        <v>-8991</v>
      </c>
      <c r="U121" s="297">
        <v>-8991</v>
      </c>
      <c r="V121" s="297">
        <v>-8991</v>
      </c>
      <c r="W121" s="297">
        <v>-8991</v>
      </c>
      <c r="X121" s="297">
        <v>0</v>
      </c>
      <c r="Y121" s="297">
        <f>Y119</f>
        <v>12</v>
      </c>
      <c r="Z121" s="297">
        <v>92</v>
      </c>
      <c r="AA121" s="297">
        <v>92</v>
      </c>
      <c r="AB121" s="297">
        <v>111</v>
      </c>
      <c r="AC121" s="297">
        <v>114</v>
      </c>
      <c r="AD121" s="297">
        <v>114</v>
      </c>
      <c r="AE121" s="297">
        <v>114</v>
      </c>
      <c r="AF121" s="297">
        <v>163</v>
      </c>
      <c r="AG121" s="297">
        <v>163</v>
      </c>
      <c r="AH121" s="297">
        <v>161</v>
      </c>
      <c r="AI121" s="297">
        <v>132</v>
      </c>
      <c r="AJ121" s="297">
        <v>59</v>
      </c>
      <c r="AK121" s="297">
        <v>55</v>
      </c>
      <c r="AL121" s="297">
        <v>34</v>
      </c>
      <c r="AM121" s="297">
        <v>28</v>
      </c>
      <c r="AN121" s="297">
        <v>28</v>
      </c>
      <c r="AO121" s="297">
        <v>19</v>
      </c>
      <c r="AP121" s="297">
        <v>-2</v>
      </c>
      <c r="AQ121" s="297">
        <v>-2</v>
      </c>
      <c r="AR121" s="297">
        <v>-2</v>
      </c>
      <c r="AS121" s="297">
        <v>-2</v>
      </c>
      <c r="AT121" s="297">
        <v>0</v>
      </c>
      <c r="AU121" s="413">
        <f t="shared" ref="AU121:BH121" si="229">AU119</f>
        <v>6.9272608054299599E-3</v>
      </c>
      <c r="AV121" s="413">
        <f t="shared" si="229"/>
        <v>0.12327267224842053</v>
      </c>
      <c r="AW121" s="413">
        <f t="shared" si="229"/>
        <v>0.44060610872276429</v>
      </c>
      <c r="AX121" s="413">
        <f t="shared" si="229"/>
        <v>0.36395685094817132</v>
      </c>
      <c r="AY121" s="413">
        <f t="shared" si="229"/>
        <v>0</v>
      </c>
      <c r="AZ121" s="413">
        <f t="shared" si="229"/>
        <v>4.837267105105637E-3</v>
      </c>
      <c r="BA121" s="413">
        <f t="shared" si="229"/>
        <v>0</v>
      </c>
      <c r="BB121" s="413">
        <f t="shared" si="229"/>
        <v>3.5563262562309406E-2</v>
      </c>
      <c r="BC121" s="413">
        <f t="shared" si="229"/>
        <v>1.2563146710149362E-4</v>
      </c>
      <c r="BD121" s="413">
        <f t="shared" si="229"/>
        <v>0</v>
      </c>
      <c r="BE121" s="413">
        <f t="shared" si="229"/>
        <v>0</v>
      </c>
      <c r="BF121" s="413">
        <f t="shared" si="229"/>
        <v>0</v>
      </c>
      <c r="BG121" s="413">
        <f t="shared" si="229"/>
        <v>0</v>
      </c>
      <c r="BH121" s="413">
        <f t="shared" si="229"/>
        <v>0</v>
      </c>
      <c r="BI121" s="308"/>
    </row>
    <row r="122" spans="1:61" outlineLevel="1">
      <c r="B122" s="296"/>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3"/>
      <c r="AP122" s="293"/>
      <c r="AQ122" s="293"/>
      <c r="AR122" s="293"/>
      <c r="AS122" s="293"/>
      <c r="AT122" s="293"/>
      <c r="AU122" s="414"/>
      <c r="AV122" s="427"/>
      <c r="AW122" s="427"/>
      <c r="AX122" s="427"/>
      <c r="AY122" s="427"/>
      <c r="AZ122" s="427"/>
      <c r="BA122" s="427"/>
      <c r="BB122" s="427"/>
      <c r="BC122" s="427"/>
      <c r="BD122" s="427"/>
      <c r="BE122" s="427"/>
      <c r="BF122" s="427"/>
      <c r="BG122" s="427"/>
      <c r="BH122" s="427"/>
      <c r="BI122" s="308"/>
    </row>
    <row r="123" spans="1:61" ht="30" outlineLevel="1">
      <c r="A123" s="521">
        <v>74</v>
      </c>
      <c r="B123" s="519" t="str">
        <f>VLOOKUP(A123,'9. IESO programs'!$D$3:$E$91,2)</f>
        <v>Direct Install Lighting and Water Heating Initiative</v>
      </c>
      <c r="C123" s="293" t="s">
        <v>25</v>
      </c>
      <c r="D123" s="297">
        <v>1859906</v>
      </c>
      <c r="E123" s="297">
        <v>1733938</v>
      </c>
      <c r="F123" s="297">
        <v>1271582</v>
      </c>
      <c r="G123" s="297">
        <v>1270098</v>
      </c>
      <c r="H123" s="297">
        <v>1270098</v>
      </c>
      <c r="I123" s="297">
        <v>1270098</v>
      </c>
      <c r="J123" s="297">
        <v>1270098</v>
      </c>
      <c r="K123" s="297">
        <v>1270098</v>
      </c>
      <c r="L123" s="297">
        <v>1270098</v>
      </c>
      <c r="M123" s="297">
        <v>1270098</v>
      </c>
      <c r="N123" s="297">
        <v>1232530</v>
      </c>
      <c r="O123" s="297">
        <v>218821</v>
      </c>
      <c r="P123" s="297">
        <v>0</v>
      </c>
      <c r="Q123" s="297">
        <v>0</v>
      </c>
      <c r="R123" s="297">
        <v>0</v>
      </c>
      <c r="S123" s="297">
        <v>0</v>
      </c>
      <c r="T123" s="297">
        <v>0</v>
      </c>
      <c r="U123" s="297">
        <v>0</v>
      </c>
      <c r="V123" s="297">
        <v>0</v>
      </c>
      <c r="W123" s="297">
        <v>0</v>
      </c>
      <c r="X123" s="297">
        <v>0</v>
      </c>
      <c r="Y123" s="297">
        <v>12</v>
      </c>
      <c r="Z123" s="297">
        <v>425</v>
      </c>
      <c r="AA123" s="297">
        <v>397</v>
      </c>
      <c r="AB123" s="297">
        <v>279</v>
      </c>
      <c r="AC123" s="297">
        <v>279</v>
      </c>
      <c r="AD123" s="297">
        <v>279</v>
      </c>
      <c r="AE123" s="297">
        <v>279</v>
      </c>
      <c r="AF123" s="297">
        <v>279</v>
      </c>
      <c r="AG123" s="297">
        <v>279</v>
      </c>
      <c r="AH123" s="297">
        <v>279</v>
      </c>
      <c r="AI123" s="297">
        <v>279</v>
      </c>
      <c r="AJ123" s="297">
        <v>276</v>
      </c>
      <c r="AK123" s="297">
        <v>56</v>
      </c>
      <c r="AL123" s="297">
        <v>0</v>
      </c>
      <c r="AM123" s="297">
        <v>0</v>
      </c>
      <c r="AN123" s="297">
        <v>0</v>
      </c>
      <c r="AO123" s="297">
        <v>0</v>
      </c>
      <c r="AP123" s="297">
        <v>0</v>
      </c>
      <c r="AQ123" s="297">
        <v>0</v>
      </c>
      <c r="AR123" s="297">
        <v>0</v>
      </c>
      <c r="AS123" s="297">
        <v>0</v>
      </c>
      <c r="AT123" s="297">
        <v>0</v>
      </c>
      <c r="AU123" s="428"/>
      <c r="AV123" s="829">
        <v>1</v>
      </c>
      <c r="AW123" s="524"/>
      <c r="AX123" s="412"/>
      <c r="AY123" s="524"/>
      <c r="AZ123" s="412"/>
      <c r="BA123" s="412"/>
      <c r="BB123" s="417"/>
      <c r="BC123" s="417"/>
      <c r="BD123" s="417"/>
      <c r="BE123" s="417"/>
      <c r="BF123" s="417"/>
      <c r="BG123" s="417"/>
      <c r="BH123" s="417"/>
      <c r="BI123" s="298">
        <f>SUM(AU123:BH123)</f>
        <v>1</v>
      </c>
    </row>
    <row r="124" spans="1:61" outlineLevel="1">
      <c r="B124" s="296" t="s">
        <v>829</v>
      </c>
      <c r="C124" s="342" t="s">
        <v>725</v>
      </c>
      <c r="D124" s="297">
        <v>-536953</v>
      </c>
      <c r="E124" s="297">
        <v>-410985</v>
      </c>
      <c r="F124" s="297">
        <v>51371</v>
      </c>
      <c r="G124" s="297">
        <v>135741</v>
      </c>
      <c r="H124" s="297">
        <v>135741</v>
      </c>
      <c r="I124" s="297">
        <v>135741</v>
      </c>
      <c r="J124" s="297">
        <v>135741</v>
      </c>
      <c r="K124" s="297">
        <v>135741</v>
      </c>
      <c r="L124" s="297">
        <v>135741</v>
      </c>
      <c r="M124" s="297">
        <v>135741</v>
      </c>
      <c r="N124" s="297">
        <v>135741</v>
      </c>
      <c r="O124" s="297">
        <v>146044</v>
      </c>
      <c r="P124" s="297">
        <v>0</v>
      </c>
      <c r="Q124" s="297">
        <v>0</v>
      </c>
      <c r="R124" s="297">
        <v>0</v>
      </c>
      <c r="S124" s="297">
        <v>0</v>
      </c>
      <c r="T124" s="297">
        <v>0</v>
      </c>
      <c r="U124" s="297">
        <v>0</v>
      </c>
      <c r="V124" s="297">
        <v>0</v>
      </c>
      <c r="W124" s="297">
        <v>0</v>
      </c>
      <c r="X124" s="297">
        <v>0</v>
      </c>
      <c r="Y124" s="297">
        <f>Y123</f>
        <v>12</v>
      </c>
      <c r="Z124" s="297">
        <v>-128</v>
      </c>
      <c r="AA124" s="297">
        <v>-101</v>
      </c>
      <c r="AB124" s="297">
        <v>17</v>
      </c>
      <c r="AC124" s="297">
        <v>35</v>
      </c>
      <c r="AD124" s="297">
        <v>35</v>
      </c>
      <c r="AE124" s="297">
        <v>35</v>
      </c>
      <c r="AF124" s="297">
        <v>35</v>
      </c>
      <c r="AG124" s="297">
        <v>35</v>
      </c>
      <c r="AH124" s="297">
        <v>35</v>
      </c>
      <c r="AI124" s="297">
        <v>35</v>
      </c>
      <c r="AJ124" s="297">
        <v>35</v>
      </c>
      <c r="AK124" s="297">
        <v>37</v>
      </c>
      <c r="AL124" s="297">
        <v>0</v>
      </c>
      <c r="AM124" s="297">
        <v>0</v>
      </c>
      <c r="AN124" s="297">
        <v>0</v>
      </c>
      <c r="AO124" s="297">
        <v>0</v>
      </c>
      <c r="AP124" s="297">
        <v>0</v>
      </c>
      <c r="AQ124" s="297">
        <v>0</v>
      </c>
      <c r="AR124" s="297">
        <v>0</v>
      </c>
      <c r="AS124" s="297">
        <v>0</v>
      </c>
      <c r="AT124" s="297">
        <v>0</v>
      </c>
      <c r="AU124" s="413">
        <v>0</v>
      </c>
      <c r="AV124" s="413">
        <f t="shared" ref="AV124" si="230">AV123</f>
        <v>1</v>
      </c>
      <c r="AW124" s="413">
        <f t="shared" ref="AW124" si="231">AW123</f>
        <v>0</v>
      </c>
      <c r="AX124" s="413">
        <f t="shared" ref="AX124" si="232">AX123</f>
        <v>0</v>
      </c>
      <c r="AY124" s="413">
        <f t="shared" ref="AY124" si="233">AY123</f>
        <v>0</v>
      </c>
      <c r="AZ124" s="413">
        <f t="shared" ref="AZ124" si="234">AZ123</f>
        <v>0</v>
      </c>
      <c r="BA124" s="413">
        <f t="shared" ref="BA124" si="235">BA123</f>
        <v>0</v>
      </c>
      <c r="BB124" s="413">
        <f t="shared" ref="BB124" si="236">BB123</f>
        <v>0</v>
      </c>
      <c r="BC124" s="413">
        <f t="shared" ref="BC124" si="237">BC123</f>
        <v>0</v>
      </c>
      <c r="BD124" s="413">
        <f t="shared" ref="BD124" si="238">BD123</f>
        <v>0</v>
      </c>
      <c r="BE124" s="413">
        <f t="shared" ref="BE124" si="239">BE123</f>
        <v>0</v>
      </c>
      <c r="BF124" s="413">
        <f t="shared" ref="BF124" si="240">BF123</f>
        <v>0</v>
      </c>
      <c r="BG124" s="413">
        <f t="shared" ref="BG124" si="241">BG123</f>
        <v>0</v>
      </c>
      <c r="BH124" s="413">
        <f t="shared" ref="BH124" si="242">BH123</f>
        <v>0</v>
      </c>
      <c r="BI124" s="308"/>
    </row>
    <row r="125" spans="1:61" hidden="1" outlineLevel="1">
      <c r="B125" s="296"/>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414"/>
      <c r="AV125" s="427"/>
      <c r="AW125" s="427"/>
      <c r="AX125" s="427"/>
      <c r="AY125" s="427"/>
      <c r="AZ125" s="427"/>
      <c r="BA125" s="427"/>
      <c r="BB125" s="427"/>
      <c r="BC125" s="427"/>
      <c r="BD125" s="427"/>
      <c r="BE125" s="427"/>
      <c r="BF125" s="427"/>
      <c r="BG125" s="427"/>
      <c r="BH125" s="427"/>
      <c r="BI125" s="308"/>
    </row>
    <row r="126" spans="1:61" ht="30" hidden="1" outlineLevel="1">
      <c r="A126" s="521">
        <v>75</v>
      </c>
      <c r="B126" s="519" t="str">
        <f>VLOOKUP(A126,'9. IESO programs'!$D$3:$E$91,2)</f>
        <v>New Construction and Major Renovation Initiative</v>
      </c>
      <c r="C126" s="293" t="s">
        <v>25</v>
      </c>
      <c r="D126" s="297"/>
      <c r="E126" s="297"/>
      <c r="F126" s="297"/>
      <c r="G126" s="297"/>
      <c r="H126" s="297"/>
      <c r="I126" s="297"/>
      <c r="J126" s="297"/>
      <c r="K126" s="297"/>
      <c r="L126" s="297"/>
      <c r="M126" s="297"/>
      <c r="N126" s="297"/>
      <c r="O126" s="297"/>
      <c r="P126" s="297"/>
      <c r="Q126" s="297"/>
      <c r="R126" s="297"/>
      <c r="S126" s="297"/>
      <c r="T126" s="297"/>
      <c r="U126" s="297"/>
      <c r="V126" s="297"/>
      <c r="W126" s="297"/>
      <c r="X126" s="297"/>
      <c r="Y126" s="297">
        <v>12</v>
      </c>
      <c r="Z126" s="297"/>
      <c r="AA126" s="297"/>
      <c r="AB126" s="297"/>
      <c r="AC126" s="297"/>
      <c r="AD126" s="297"/>
      <c r="AE126" s="297"/>
      <c r="AF126" s="297"/>
      <c r="AG126" s="297"/>
      <c r="AH126" s="297"/>
      <c r="AI126" s="297"/>
      <c r="AJ126" s="297"/>
      <c r="AK126" s="297"/>
      <c r="AL126" s="297"/>
      <c r="AM126" s="297"/>
      <c r="AN126" s="297"/>
      <c r="AO126" s="297"/>
      <c r="AP126" s="297"/>
      <c r="AQ126" s="297"/>
      <c r="AR126" s="297"/>
      <c r="AS126" s="297"/>
      <c r="AT126" s="297"/>
      <c r="AU126" s="428"/>
      <c r="AV126" s="412"/>
      <c r="AW126" s="412"/>
      <c r="AX126" s="412"/>
      <c r="AY126" s="412"/>
      <c r="AZ126" s="412"/>
      <c r="BA126" s="412"/>
      <c r="BB126" s="417"/>
      <c r="BC126" s="417"/>
      <c r="BD126" s="417"/>
      <c r="BE126" s="417"/>
      <c r="BF126" s="417"/>
      <c r="BG126" s="417"/>
      <c r="BH126" s="417"/>
      <c r="BI126" s="298">
        <f>SUM(AU126:BH126)</f>
        <v>0</v>
      </c>
    </row>
    <row r="127" spans="1:61" hidden="1" outlineLevel="1">
      <c r="B127" s="296" t="s">
        <v>829</v>
      </c>
      <c r="C127" s="293" t="s">
        <v>142</v>
      </c>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f>Y126</f>
        <v>12</v>
      </c>
      <c r="Z127" s="297"/>
      <c r="AA127" s="297"/>
      <c r="AB127" s="297"/>
      <c r="AC127" s="297"/>
      <c r="AD127" s="297"/>
      <c r="AE127" s="297"/>
      <c r="AF127" s="297"/>
      <c r="AG127" s="297"/>
      <c r="AH127" s="297"/>
      <c r="AI127" s="297"/>
      <c r="AJ127" s="297"/>
      <c r="AK127" s="297"/>
      <c r="AL127" s="297"/>
      <c r="AM127" s="297"/>
      <c r="AN127" s="297"/>
      <c r="AO127" s="297"/>
      <c r="AP127" s="297"/>
      <c r="AQ127" s="297"/>
      <c r="AR127" s="297"/>
      <c r="AS127" s="297"/>
      <c r="AT127" s="297"/>
      <c r="AU127" s="413">
        <f>AU126</f>
        <v>0</v>
      </c>
      <c r="AV127" s="413">
        <f t="shared" ref="AV127" si="243">AV126</f>
        <v>0</v>
      </c>
      <c r="AW127" s="413">
        <f t="shared" ref="AW127" si="244">AW126</f>
        <v>0</v>
      </c>
      <c r="AX127" s="413">
        <f t="shared" ref="AX127" si="245">AX126</f>
        <v>0</v>
      </c>
      <c r="AY127" s="413">
        <f t="shared" ref="AY127" si="246">AY126</f>
        <v>0</v>
      </c>
      <c r="AZ127" s="413">
        <f t="shared" ref="AZ127" si="247">AZ126</f>
        <v>0</v>
      </c>
      <c r="BA127" s="413">
        <f t="shared" ref="BA127" si="248">BA126</f>
        <v>0</v>
      </c>
      <c r="BB127" s="413">
        <f t="shared" ref="BB127" si="249">BB126</f>
        <v>0</v>
      </c>
      <c r="BC127" s="413">
        <f t="shared" ref="BC127" si="250">BC126</f>
        <v>0</v>
      </c>
      <c r="BD127" s="413">
        <f t="shared" ref="BD127" si="251">BD126</f>
        <v>0</v>
      </c>
      <c r="BE127" s="413">
        <f t="shared" ref="BE127" si="252">BE126</f>
        <v>0</v>
      </c>
      <c r="BF127" s="413">
        <f t="shared" ref="BF127" si="253">BF126</f>
        <v>0</v>
      </c>
      <c r="BG127" s="413">
        <f t="shared" ref="BG127" si="254">BG126</f>
        <v>0</v>
      </c>
      <c r="BH127" s="413">
        <f t="shared" ref="BH127" si="255">BH126</f>
        <v>0</v>
      </c>
      <c r="BI127" s="308"/>
    </row>
    <row r="128" spans="1:61" hidden="1" outlineLevel="1">
      <c r="B128" s="296"/>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293"/>
      <c r="AJ128" s="293"/>
      <c r="AK128" s="293"/>
      <c r="AL128" s="293"/>
      <c r="AM128" s="293"/>
      <c r="AN128" s="293"/>
      <c r="AO128" s="293"/>
      <c r="AP128" s="293"/>
      <c r="AQ128" s="293"/>
      <c r="AR128" s="293"/>
      <c r="AS128" s="293"/>
      <c r="AT128" s="293"/>
      <c r="AU128" s="414"/>
      <c r="AV128" s="427"/>
      <c r="AW128" s="427"/>
      <c r="AX128" s="427"/>
      <c r="AY128" s="427"/>
      <c r="AZ128" s="427"/>
      <c r="BA128" s="427"/>
      <c r="BB128" s="427"/>
      <c r="BC128" s="427"/>
      <c r="BD128" s="427"/>
      <c r="BE128" s="427"/>
      <c r="BF128" s="427"/>
      <c r="BG128" s="427"/>
      <c r="BH128" s="427"/>
      <c r="BI128" s="308"/>
    </row>
    <row r="129" spans="1:61" ht="30" hidden="1" outlineLevel="1">
      <c r="A129" s="521">
        <v>76</v>
      </c>
      <c r="B129" s="519" t="str">
        <f>VLOOKUP(A129,'9. IESO programs'!$D$3:$E$91,2)</f>
        <v>Existing Building Commissioning Incentive Initiative</v>
      </c>
      <c r="C129" s="293" t="s">
        <v>25</v>
      </c>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v>12</v>
      </c>
      <c r="Z129" s="297"/>
      <c r="AA129" s="297"/>
      <c r="AB129" s="297"/>
      <c r="AC129" s="297"/>
      <c r="AD129" s="297"/>
      <c r="AE129" s="297"/>
      <c r="AF129" s="297"/>
      <c r="AG129" s="297"/>
      <c r="AH129" s="297"/>
      <c r="AI129" s="297"/>
      <c r="AJ129" s="297"/>
      <c r="AK129" s="297"/>
      <c r="AL129" s="297"/>
      <c r="AM129" s="297"/>
      <c r="AN129" s="297"/>
      <c r="AO129" s="297"/>
      <c r="AP129" s="297"/>
      <c r="AQ129" s="297"/>
      <c r="AR129" s="297"/>
      <c r="AS129" s="297"/>
      <c r="AT129" s="297"/>
      <c r="AU129" s="428"/>
      <c r="AV129" s="412"/>
      <c r="AW129" s="412"/>
      <c r="AX129" s="412"/>
      <c r="AY129" s="412"/>
      <c r="AZ129" s="412"/>
      <c r="BA129" s="412"/>
      <c r="BB129" s="417"/>
      <c r="BC129" s="417"/>
      <c r="BD129" s="417"/>
      <c r="BE129" s="417"/>
      <c r="BF129" s="417"/>
      <c r="BG129" s="417"/>
      <c r="BH129" s="417"/>
      <c r="BI129" s="298">
        <f>SUM(AU129:BH129)</f>
        <v>0</v>
      </c>
    </row>
    <row r="130" spans="1:61" hidden="1" outlineLevel="1">
      <c r="B130" s="296" t="s">
        <v>829</v>
      </c>
      <c r="C130" s="293" t="s">
        <v>142</v>
      </c>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f>Y129</f>
        <v>12</v>
      </c>
      <c r="Z130" s="297"/>
      <c r="AA130" s="297"/>
      <c r="AB130" s="297"/>
      <c r="AC130" s="297"/>
      <c r="AD130" s="297"/>
      <c r="AE130" s="297"/>
      <c r="AF130" s="297"/>
      <c r="AG130" s="297"/>
      <c r="AH130" s="297"/>
      <c r="AI130" s="297"/>
      <c r="AJ130" s="297"/>
      <c r="AK130" s="297"/>
      <c r="AL130" s="297"/>
      <c r="AM130" s="297"/>
      <c r="AN130" s="297"/>
      <c r="AO130" s="297"/>
      <c r="AP130" s="297"/>
      <c r="AQ130" s="297"/>
      <c r="AR130" s="297"/>
      <c r="AS130" s="297"/>
      <c r="AT130" s="297"/>
      <c r="AU130" s="413">
        <f>AU129</f>
        <v>0</v>
      </c>
      <c r="AV130" s="413">
        <f t="shared" ref="AV130" si="256">AV129</f>
        <v>0</v>
      </c>
      <c r="AW130" s="413">
        <f t="shared" ref="AW130" si="257">AW129</f>
        <v>0</v>
      </c>
      <c r="AX130" s="413">
        <f t="shared" ref="AX130" si="258">AX129</f>
        <v>0</v>
      </c>
      <c r="AY130" s="413">
        <f t="shared" ref="AY130" si="259">AY129</f>
        <v>0</v>
      </c>
      <c r="AZ130" s="413">
        <f t="shared" ref="AZ130" si="260">AZ129</f>
        <v>0</v>
      </c>
      <c r="BA130" s="413">
        <f t="shared" ref="BA130" si="261">BA129</f>
        <v>0</v>
      </c>
      <c r="BB130" s="413">
        <f t="shared" ref="BB130" si="262">BB129</f>
        <v>0</v>
      </c>
      <c r="BC130" s="413">
        <f t="shared" ref="BC130" si="263">BC129</f>
        <v>0</v>
      </c>
      <c r="BD130" s="413">
        <f t="shared" ref="BD130" si="264">BD129</f>
        <v>0</v>
      </c>
      <c r="BE130" s="413">
        <f t="shared" ref="BE130" si="265">BE129</f>
        <v>0</v>
      </c>
      <c r="BF130" s="413">
        <f t="shared" ref="BF130" si="266">BF129</f>
        <v>0</v>
      </c>
      <c r="BG130" s="413">
        <f t="shared" ref="BG130" si="267">BG129</f>
        <v>0</v>
      </c>
      <c r="BH130" s="413">
        <f t="shared" ref="BH130" si="268">BH129</f>
        <v>0</v>
      </c>
      <c r="BI130" s="308"/>
    </row>
    <row r="131" spans="1:61" hidden="1" outlineLevel="1">
      <c r="B131" s="296"/>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293"/>
      <c r="AJ131" s="293"/>
      <c r="AK131" s="293"/>
      <c r="AL131" s="293"/>
      <c r="AM131" s="293"/>
      <c r="AN131" s="293"/>
      <c r="AO131" s="293"/>
      <c r="AP131" s="293"/>
      <c r="AQ131" s="293"/>
      <c r="AR131" s="293"/>
      <c r="AS131" s="293"/>
      <c r="AT131" s="293"/>
      <c r="AU131" s="414"/>
      <c r="AV131" s="427"/>
      <c r="AW131" s="427"/>
      <c r="AX131" s="427"/>
      <c r="AY131" s="427"/>
      <c r="AZ131" s="427"/>
      <c r="BA131" s="427"/>
      <c r="BB131" s="427"/>
      <c r="BC131" s="427"/>
      <c r="BD131" s="427"/>
      <c r="BE131" s="427"/>
      <c r="BF131" s="427"/>
      <c r="BG131" s="427"/>
      <c r="BH131" s="427"/>
      <c r="BI131" s="308"/>
    </row>
    <row r="132" spans="1:61" ht="30" hidden="1" outlineLevel="1">
      <c r="A132" s="521">
        <v>77</v>
      </c>
      <c r="B132" s="519" t="str">
        <f>VLOOKUP(A132,'9. IESO programs'!$D$3:$E$91,2)</f>
        <v>Process and Systems Upgrades Initiatives - Project Incentive Initiative</v>
      </c>
      <c r="C132" s="293" t="s">
        <v>25</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v>3</v>
      </c>
      <c r="Z132" s="297"/>
      <c r="AA132" s="297"/>
      <c r="AB132" s="297"/>
      <c r="AC132" s="297"/>
      <c r="AD132" s="297"/>
      <c r="AE132" s="297"/>
      <c r="AF132" s="297"/>
      <c r="AG132" s="297"/>
      <c r="AH132" s="297"/>
      <c r="AI132" s="297"/>
      <c r="AJ132" s="297"/>
      <c r="AK132" s="297"/>
      <c r="AL132" s="297"/>
      <c r="AM132" s="297"/>
      <c r="AN132" s="297"/>
      <c r="AO132" s="297"/>
      <c r="AP132" s="297"/>
      <c r="AQ132" s="297"/>
      <c r="AR132" s="297"/>
      <c r="AS132" s="297"/>
      <c r="AT132" s="297"/>
      <c r="AU132" s="428"/>
      <c r="AV132" s="412"/>
      <c r="AW132" s="412"/>
      <c r="AX132" s="412"/>
      <c r="AY132" s="412"/>
      <c r="AZ132" s="412"/>
      <c r="BA132" s="412"/>
      <c r="BB132" s="417"/>
      <c r="BC132" s="417"/>
      <c r="BD132" s="417"/>
      <c r="BE132" s="417"/>
      <c r="BF132" s="417"/>
      <c r="BG132" s="417"/>
      <c r="BH132" s="417"/>
      <c r="BI132" s="298">
        <f>SUM(AU132:BH132)</f>
        <v>0</v>
      </c>
    </row>
    <row r="133" spans="1:61" hidden="1" outlineLevel="1">
      <c r="B133" s="296" t="s">
        <v>829</v>
      </c>
      <c r="C133" s="293" t="s">
        <v>142</v>
      </c>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f>Y132</f>
        <v>3</v>
      </c>
      <c r="Z133" s="297"/>
      <c r="AA133" s="297"/>
      <c r="AB133" s="297"/>
      <c r="AC133" s="297"/>
      <c r="AD133" s="297"/>
      <c r="AE133" s="297"/>
      <c r="AF133" s="297"/>
      <c r="AG133" s="297"/>
      <c r="AH133" s="297"/>
      <c r="AI133" s="297"/>
      <c r="AJ133" s="297"/>
      <c r="AK133" s="297"/>
      <c r="AL133" s="297"/>
      <c r="AM133" s="297"/>
      <c r="AN133" s="297"/>
      <c r="AO133" s="297"/>
      <c r="AP133" s="297"/>
      <c r="AQ133" s="297"/>
      <c r="AR133" s="297"/>
      <c r="AS133" s="297"/>
      <c r="AT133" s="297"/>
      <c r="AU133" s="413">
        <f>AU132</f>
        <v>0</v>
      </c>
      <c r="AV133" s="413">
        <f t="shared" ref="AV133" si="269">AV132</f>
        <v>0</v>
      </c>
      <c r="AW133" s="413">
        <f t="shared" ref="AW133" si="270">AW132</f>
        <v>0</v>
      </c>
      <c r="AX133" s="413">
        <f t="shared" ref="AX133" si="271">AX132</f>
        <v>0</v>
      </c>
      <c r="AY133" s="413">
        <f t="shared" ref="AY133" si="272">AY132</f>
        <v>0</v>
      </c>
      <c r="AZ133" s="413">
        <f t="shared" ref="AZ133" si="273">AZ132</f>
        <v>0</v>
      </c>
      <c r="BA133" s="413">
        <f t="shared" ref="BA133" si="274">BA132</f>
        <v>0</v>
      </c>
      <c r="BB133" s="413">
        <f t="shared" ref="BB133" si="275">BB132</f>
        <v>0</v>
      </c>
      <c r="BC133" s="413">
        <f t="shared" ref="BC133" si="276">BC132</f>
        <v>0</v>
      </c>
      <c r="BD133" s="413">
        <f t="shared" ref="BD133" si="277">BD132</f>
        <v>0</v>
      </c>
      <c r="BE133" s="413">
        <f t="shared" ref="BE133" si="278">BE132</f>
        <v>0</v>
      </c>
      <c r="BF133" s="413">
        <f t="shared" ref="BF133" si="279">BF132</f>
        <v>0</v>
      </c>
      <c r="BG133" s="413">
        <f t="shared" ref="BG133" si="280">BG132</f>
        <v>0</v>
      </c>
      <c r="BH133" s="413">
        <f t="shared" ref="BH133" si="281">BH132</f>
        <v>0</v>
      </c>
      <c r="BI133" s="308"/>
    </row>
    <row r="134" spans="1:61" outlineLevel="1">
      <c r="B134" s="296"/>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414"/>
      <c r="AV134" s="427"/>
      <c r="AW134" s="427"/>
      <c r="AX134" s="427"/>
      <c r="AY134" s="427"/>
      <c r="AZ134" s="427"/>
      <c r="BA134" s="427"/>
      <c r="BB134" s="427"/>
      <c r="BC134" s="427"/>
      <c r="BD134" s="427"/>
      <c r="BE134" s="427"/>
      <c r="BF134" s="427"/>
      <c r="BG134" s="427"/>
      <c r="BH134" s="427"/>
      <c r="BI134" s="308"/>
    </row>
    <row r="135" spans="1:61" ht="30" outlineLevel="1">
      <c r="A135" s="521">
        <v>78</v>
      </c>
      <c r="B135" s="519" t="str">
        <f>VLOOKUP(A135,'9. IESO programs'!$D$3:$E$91,2)</f>
        <v>Process and Systems Upgrades Initiatives - Energy Manager Initiative</v>
      </c>
      <c r="C135" s="293" t="s">
        <v>25</v>
      </c>
      <c r="D135" s="297">
        <v>4305014</v>
      </c>
      <c r="E135" s="297">
        <v>4305014</v>
      </c>
      <c r="F135" s="297">
        <v>1808414</v>
      </c>
      <c r="G135" s="297">
        <v>1808414</v>
      </c>
      <c r="H135" s="297">
        <v>1808414</v>
      </c>
      <c r="I135" s="297">
        <v>1808414</v>
      </c>
      <c r="J135" s="297">
        <v>1808414</v>
      </c>
      <c r="K135" s="297">
        <v>1808414</v>
      </c>
      <c r="L135" s="297">
        <v>1761613</v>
      </c>
      <c r="M135" s="297">
        <v>356507</v>
      </c>
      <c r="N135" s="297">
        <v>212524</v>
      </c>
      <c r="O135" s="297">
        <v>59336</v>
      </c>
      <c r="P135" s="297">
        <v>58474</v>
      </c>
      <c r="Q135" s="297">
        <v>58474</v>
      </c>
      <c r="R135" s="297">
        <v>1474</v>
      </c>
      <c r="S135" s="297">
        <v>0</v>
      </c>
      <c r="T135" s="297">
        <v>0</v>
      </c>
      <c r="U135" s="297">
        <v>0</v>
      </c>
      <c r="V135" s="297">
        <v>0</v>
      </c>
      <c r="W135" s="297">
        <v>0</v>
      </c>
      <c r="X135" s="297">
        <v>0</v>
      </c>
      <c r="Y135" s="297">
        <v>12</v>
      </c>
      <c r="Z135" s="297">
        <v>776</v>
      </c>
      <c r="AA135" s="297">
        <v>776</v>
      </c>
      <c r="AB135" s="297">
        <v>354</v>
      </c>
      <c r="AC135" s="297">
        <v>354</v>
      </c>
      <c r="AD135" s="297">
        <v>354</v>
      </c>
      <c r="AE135" s="297">
        <v>354</v>
      </c>
      <c r="AF135" s="297">
        <v>354</v>
      </c>
      <c r="AG135" s="297">
        <v>354</v>
      </c>
      <c r="AH135" s="297">
        <v>349</v>
      </c>
      <c r="AI135" s="297">
        <v>114</v>
      </c>
      <c r="AJ135" s="297">
        <v>79</v>
      </c>
      <c r="AK135" s="297">
        <v>11</v>
      </c>
      <c r="AL135" s="297">
        <v>11</v>
      </c>
      <c r="AM135" s="297">
        <v>11</v>
      </c>
      <c r="AN135" s="297">
        <v>0</v>
      </c>
      <c r="AO135" s="297">
        <v>0</v>
      </c>
      <c r="AP135" s="297">
        <v>0</v>
      </c>
      <c r="AQ135" s="297">
        <v>0</v>
      </c>
      <c r="AR135" s="297">
        <v>0</v>
      </c>
      <c r="AS135" s="297">
        <v>0</v>
      </c>
      <c r="AT135" s="297">
        <v>0</v>
      </c>
      <c r="AU135" s="428"/>
      <c r="AV135" s="412">
        <v>2.9139260648408816E-2</v>
      </c>
      <c r="AW135" s="412">
        <v>5.4850889228903457E-3</v>
      </c>
      <c r="AX135" s="412"/>
      <c r="AY135" s="412"/>
      <c r="AZ135" s="412"/>
      <c r="BA135" s="412"/>
      <c r="BB135" s="417">
        <v>0.96537565042870077</v>
      </c>
      <c r="BC135" s="417"/>
      <c r="BD135" s="417"/>
      <c r="BE135" s="417"/>
      <c r="BF135" s="417"/>
      <c r="BG135" s="417"/>
      <c r="BH135" s="417"/>
      <c r="BI135" s="298">
        <f>SUM(AU135:BH135)</f>
        <v>0.99999999999999989</v>
      </c>
    </row>
    <row r="136" spans="1:61" outlineLevel="1">
      <c r="B136" s="296" t="s">
        <v>829</v>
      </c>
      <c r="C136" s="293" t="s">
        <v>142</v>
      </c>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f>Y135</f>
        <v>12</v>
      </c>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413">
        <f>AU135</f>
        <v>0</v>
      </c>
      <c r="AV136" s="413">
        <f t="shared" ref="AV136" si="282">AV135</f>
        <v>2.9139260648408816E-2</v>
      </c>
      <c r="AW136" s="413">
        <f t="shared" ref="AW136" si="283">AW135</f>
        <v>5.4850889228903457E-3</v>
      </c>
      <c r="AX136" s="413">
        <f t="shared" ref="AX136" si="284">AX135</f>
        <v>0</v>
      </c>
      <c r="AY136" s="413">
        <f t="shared" ref="AY136" si="285">AY135</f>
        <v>0</v>
      </c>
      <c r="AZ136" s="413">
        <f t="shared" ref="AZ136" si="286">AZ135</f>
        <v>0</v>
      </c>
      <c r="BA136" s="413">
        <f t="shared" ref="BA136" si="287">BA135</f>
        <v>0</v>
      </c>
      <c r="BB136" s="413">
        <f t="shared" ref="BB136" si="288">BB135</f>
        <v>0.96537565042870077</v>
      </c>
      <c r="BC136" s="413">
        <f t="shared" ref="BC136" si="289">BC135</f>
        <v>0</v>
      </c>
      <c r="BD136" s="413">
        <f t="shared" ref="BD136" si="290">BD135</f>
        <v>0</v>
      </c>
      <c r="BE136" s="413">
        <f t="shared" ref="BE136" si="291">BE135</f>
        <v>0</v>
      </c>
      <c r="BF136" s="413">
        <f t="shared" ref="BF136" si="292">BF135</f>
        <v>0</v>
      </c>
      <c r="BG136" s="413">
        <f t="shared" ref="BG136" si="293">BG135</f>
        <v>0</v>
      </c>
      <c r="BH136" s="413">
        <f t="shared" ref="BH136" si="294">BH135</f>
        <v>0</v>
      </c>
      <c r="BI136" s="308"/>
    </row>
    <row r="137" spans="1:61" outlineLevel="1">
      <c r="B137" s="296"/>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293"/>
      <c r="AM137" s="293"/>
      <c r="AN137" s="293"/>
      <c r="AO137" s="293"/>
      <c r="AP137" s="293"/>
      <c r="AQ137" s="293"/>
      <c r="AR137" s="293"/>
      <c r="AS137" s="293"/>
      <c r="AT137" s="293"/>
      <c r="AU137" s="414"/>
      <c r="AV137" s="427"/>
      <c r="AW137" s="427"/>
      <c r="AX137" s="427"/>
      <c r="AY137" s="427"/>
      <c r="AZ137" s="427"/>
      <c r="BA137" s="427"/>
      <c r="BB137" s="427"/>
      <c r="BC137" s="427"/>
      <c r="BD137" s="427"/>
      <c r="BE137" s="427"/>
      <c r="BF137" s="427"/>
      <c r="BG137" s="427"/>
      <c r="BH137" s="427"/>
      <c r="BI137" s="308"/>
    </row>
    <row r="138" spans="1:61" outlineLevel="1">
      <c r="A138" s="521">
        <v>80</v>
      </c>
      <c r="B138" s="519" t="str">
        <f>VLOOKUP(A138,'9. IESO programs'!$D$3:$E$91,2)</f>
        <v>Low Income Initiative</v>
      </c>
      <c r="C138" s="293" t="s">
        <v>25</v>
      </c>
      <c r="D138" s="297">
        <v>291475</v>
      </c>
      <c r="E138" s="297">
        <v>221881</v>
      </c>
      <c r="F138" s="297">
        <v>210010</v>
      </c>
      <c r="G138" s="297">
        <v>198970</v>
      </c>
      <c r="H138" s="297">
        <v>198901</v>
      </c>
      <c r="I138" s="297">
        <v>198901</v>
      </c>
      <c r="J138" s="297">
        <v>190926</v>
      </c>
      <c r="K138" s="297">
        <v>190926</v>
      </c>
      <c r="L138" s="297">
        <v>87102</v>
      </c>
      <c r="M138" s="297">
        <v>86500</v>
      </c>
      <c r="N138" s="297">
        <v>83368</v>
      </c>
      <c r="O138" s="297">
        <v>83368</v>
      </c>
      <c r="P138" s="297">
        <v>80204</v>
      </c>
      <c r="Q138" s="297">
        <v>80204</v>
      </c>
      <c r="R138" s="297">
        <v>11418</v>
      </c>
      <c r="S138" s="297">
        <v>8743</v>
      </c>
      <c r="T138" s="297">
        <v>8743</v>
      </c>
      <c r="U138" s="297">
        <v>8743</v>
      </c>
      <c r="V138" s="297">
        <v>8743</v>
      </c>
      <c r="W138" s="297">
        <v>8743</v>
      </c>
      <c r="X138" s="297">
        <v>8743</v>
      </c>
      <c r="Y138" s="297"/>
      <c r="Z138" s="297">
        <v>23</v>
      </c>
      <c r="AA138" s="297">
        <v>19</v>
      </c>
      <c r="AB138" s="297">
        <v>19</v>
      </c>
      <c r="AC138" s="297">
        <v>18</v>
      </c>
      <c r="AD138" s="297">
        <v>18</v>
      </c>
      <c r="AE138" s="297">
        <v>18</v>
      </c>
      <c r="AF138" s="297">
        <v>18</v>
      </c>
      <c r="AG138" s="297">
        <v>18</v>
      </c>
      <c r="AH138" s="297">
        <v>12</v>
      </c>
      <c r="AI138" s="297">
        <v>12</v>
      </c>
      <c r="AJ138" s="297">
        <v>11</v>
      </c>
      <c r="AK138" s="297">
        <v>11</v>
      </c>
      <c r="AL138" s="297">
        <v>10</v>
      </c>
      <c r="AM138" s="297">
        <v>10</v>
      </c>
      <c r="AN138" s="297">
        <v>2</v>
      </c>
      <c r="AO138" s="297">
        <v>1</v>
      </c>
      <c r="AP138" s="297">
        <v>1</v>
      </c>
      <c r="AQ138" s="297">
        <v>1</v>
      </c>
      <c r="AR138" s="297">
        <v>1</v>
      </c>
      <c r="AS138" s="297">
        <v>1</v>
      </c>
      <c r="AT138" s="297">
        <v>1</v>
      </c>
      <c r="AU138" s="428"/>
      <c r="AV138" s="412"/>
      <c r="AW138" s="412"/>
      <c r="AX138" s="412"/>
      <c r="AY138" s="412"/>
      <c r="AZ138" s="412"/>
      <c r="BA138" s="412"/>
      <c r="BB138" s="417"/>
      <c r="BC138" s="417"/>
      <c r="BD138" s="417"/>
      <c r="BE138" s="417"/>
      <c r="BF138" s="417"/>
      <c r="BG138" s="417"/>
      <c r="BH138" s="417"/>
      <c r="BI138" s="298">
        <f>SUM(AU138:BH138)</f>
        <v>0</v>
      </c>
    </row>
    <row r="139" spans="1:61" outlineLevel="1">
      <c r="B139" s="296" t="s">
        <v>829</v>
      </c>
      <c r="C139" s="293" t="s">
        <v>142</v>
      </c>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S139" s="297"/>
      <c r="AT139" s="297"/>
      <c r="AU139" s="413">
        <f>AU138</f>
        <v>0</v>
      </c>
      <c r="AV139" s="413">
        <f t="shared" ref="AV139" si="295">AV138</f>
        <v>0</v>
      </c>
      <c r="AW139" s="413">
        <f t="shared" ref="AW139" si="296">AW138</f>
        <v>0</v>
      </c>
      <c r="AX139" s="413">
        <f t="shared" ref="AX139" si="297">AX138</f>
        <v>0</v>
      </c>
      <c r="AY139" s="413">
        <f t="shared" ref="AY139" si="298">AY138</f>
        <v>0</v>
      </c>
      <c r="AZ139" s="413">
        <f t="shared" ref="AZ139" si="299">AZ138</f>
        <v>0</v>
      </c>
      <c r="BA139" s="413">
        <f t="shared" ref="BA139" si="300">BA138</f>
        <v>0</v>
      </c>
      <c r="BB139" s="413">
        <f t="shared" ref="BB139" si="301">BB138</f>
        <v>0</v>
      </c>
      <c r="BC139" s="413">
        <f t="shared" ref="BC139" si="302">BC138</f>
        <v>0</v>
      </c>
      <c r="BD139" s="413">
        <f t="shared" ref="BD139" si="303">BD138</f>
        <v>0</v>
      </c>
      <c r="BE139" s="413">
        <f t="shared" ref="BE139" si="304">BE138</f>
        <v>0</v>
      </c>
      <c r="BF139" s="413">
        <f t="shared" ref="BF139" si="305">BF138</f>
        <v>0</v>
      </c>
      <c r="BG139" s="413">
        <f t="shared" ref="BG139" si="306">BG138</f>
        <v>0</v>
      </c>
      <c r="BH139" s="413">
        <f t="shared" ref="BH139" si="307">BH138</f>
        <v>0</v>
      </c>
      <c r="BI139" s="308"/>
    </row>
    <row r="140" spans="1:61" hidden="1" outlineLevel="1">
      <c r="B140" s="519"/>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414"/>
      <c r="AV140" s="427"/>
      <c r="AW140" s="427"/>
      <c r="AX140" s="427"/>
      <c r="AY140" s="427"/>
      <c r="AZ140" s="427"/>
      <c r="BA140" s="427"/>
      <c r="BB140" s="427"/>
      <c r="BC140" s="427"/>
      <c r="BD140" s="427"/>
      <c r="BE140" s="427"/>
      <c r="BF140" s="427"/>
      <c r="BG140" s="427"/>
      <c r="BH140" s="427"/>
      <c r="BI140" s="308"/>
    </row>
    <row r="141" spans="1:61" ht="15.75" hidden="1" customHeight="1" outlineLevel="1">
      <c r="B141" s="519" t="e">
        <f>VLOOKUP(A141,'9. IESO programs'!$D$3:$E$91,2)</f>
        <v>#N/A</v>
      </c>
      <c r="C141" s="293" t="s">
        <v>25</v>
      </c>
      <c r="D141" s="297"/>
      <c r="E141" s="297"/>
      <c r="F141" s="297"/>
      <c r="G141" s="297"/>
      <c r="H141" s="297"/>
      <c r="I141" s="297"/>
      <c r="J141" s="297"/>
      <c r="K141" s="297"/>
      <c r="L141" s="297"/>
      <c r="M141" s="297"/>
      <c r="N141" s="297"/>
      <c r="O141" s="297"/>
      <c r="P141" s="297"/>
      <c r="Q141" s="297"/>
      <c r="R141" s="297"/>
      <c r="S141" s="297"/>
      <c r="T141" s="297"/>
      <c r="U141" s="297"/>
      <c r="V141" s="297"/>
      <c r="W141" s="297"/>
      <c r="X141" s="297"/>
      <c r="Y141" s="297">
        <v>12</v>
      </c>
      <c r="Z141" s="297"/>
      <c r="AA141" s="297"/>
      <c r="AB141" s="297"/>
      <c r="AC141" s="297"/>
      <c r="AD141" s="297"/>
      <c r="AE141" s="297"/>
      <c r="AF141" s="297"/>
      <c r="AG141" s="297"/>
      <c r="AH141" s="297"/>
      <c r="AI141" s="297"/>
      <c r="AJ141" s="297"/>
      <c r="AK141" s="297"/>
      <c r="AL141" s="297"/>
      <c r="AM141" s="297"/>
      <c r="AN141" s="297"/>
      <c r="AO141" s="297"/>
      <c r="AP141" s="297"/>
      <c r="AQ141" s="297"/>
      <c r="AR141" s="297"/>
      <c r="AS141" s="297"/>
      <c r="AT141" s="297"/>
      <c r="AU141" s="428"/>
      <c r="AV141" s="412"/>
      <c r="AW141" s="412"/>
      <c r="AX141" s="412"/>
      <c r="AY141" s="412"/>
      <c r="AZ141" s="412"/>
      <c r="BA141" s="412"/>
      <c r="BB141" s="417"/>
      <c r="BC141" s="417"/>
      <c r="BD141" s="417"/>
      <c r="BE141" s="417"/>
      <c r="BF141" s="417"/>
      <c r="BG141" s="417"/>
      <c r="BH141" s="417"/>
      <c r="BI141" s="298">
        <f>SUM(AU141:BH141)</f>
        <v>0</v>
      </c>
    </row>
    <row r="142" spans="1:61" hidden="1" outlineLevel="1">
      <c r="B142" s="296" t="s">
        <v>267</v>
      </c>
      <c r="C142" s="293" t="s">
        <v>142</v>
      </c>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f>Y141</f>
        <v>12</v>
      </c>
      <c r="Z142" s="297"/>
      <c r="AA142" s="297"/>
      <c r="AB142" s="297"/>
      <c r="AC142" s="297"/>
      <c r="AD142" s="297"/>
      <c r="AE142" s="297"/>
      <c r="AF142" s="297"/>
      <c r="AG142" s="297"/>
      <c r="AH142" s="297"/>
      <c r="AI142" s="297"/>
      <c r="AJ142" s="297"/>
      <c r="AK142" s="297"/>
      <c r="AL142" s="297"/>
      <c r="AM142" s="297"/>
      <c r="AN142" s="297"/>
      <c r="AO142" s="297"/>
      <c r="AP142" s="297"/>
      <c r="AQ142" s="297"/>
      <c r="AR142" s="297"/>
      <c r="AS142" s="297"/>
      <c r="AT142" s="297"/>
      <c r="AU142" s="413">
        <f>AU141</f>
        <v>0</v>
      </c>
      <c r="AV142" s="413">
        <f t="shared" ref="AV142" si="308">AV141</f>
        <v>0</v>
      </c>
      <c r="AW142" s="413">
        <f t="shared" ref="AW142" si="309">AW141</f>
        <v>0</v>
      </c>
      <c r="AX142" s="413">
        <f t="shared" ref="AX142" si="310">AX141</f>
        <v>0</v>
      </c>
      <c r="AY142" s="413">
        <f t="shared" ref="AY142" si="311">AY141</f>
        <v>0</v>
      </c>
      <c r="AZ142" s="413">
        <f t="shared" ref="AZ142" si="312">AZ141</f>
        <v>0</v>
      </c>
      <c r="BA142" s="413">
        <f t="shared" ref="BA142" si="313">BA141</f>
        <v>0</v>
      </c>
      <c r="BB142" s="413">
        <f t="shared" ref="BB142" si="314">BB141</f>
        <v>0</v>
      </c>
      <c r="BC142" s="413">
        <f t="shared" ref="BC142" si="315">BC141</f>
        <v>0</v>
      </c>
      <c r="BD142" s="413">
        <f t="shared" ref="BD142" si="316">BD141</f>
        <v>0</v>
      </c>
      <c r="BE142" s="413">
        <f t="shared" ref="BE142" si="317">BE141</f>
        <v>0</v>
      </c>
      <c r="BF142" s="413">
        <f t="shared" ref="BF142" si="318">BF141</f>
        <v>0</v>
      </c>
      <c r="BG142" s="413">
        <f t="shared" ref="BG142" si="319">BG141</f>
        <v>0</v>
      </c>
      <c r="BH142" s="413">
        <f t="shared" ref="BH142" si="320">BH141</f>
        <v>0</v>
      </c>
      <c r="BI142" s="308"/>
    </row>
    <row r="143" spans="1:61" hidden="1" outlineLevel="1">
      <c r="B143" s="519"/>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414"/>
      <c r="AV143" s="427"/>
      <c r="AW143" s="427"/>
      <c r="AX143" s="427"/>
      <c r="AY143" s="427"/>
      <c r="AZ143" s="427"/>
      <c r="BA143" s="427"/>
      <c r="BB143" s="427"/>
      <c r="BC143" s="427"/>
      <c r="BD143" s="427"/>
      <c r="BE143" s="427"/>
      <c r="BF143" s="427"/>
      <c r="BG143" s="427"/>
      <c r="BH143" s="427"/>
      <c r="BI143" s="308"/>
    </row>
    <row r="144" spans="1:61" ht="15.75" hidden="1" outlineLevel="1">
      <c r="B144" s="290" t="s">
        <v>475</v>
      </c>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414"/>
      <c r="AV144" s="427"/>
      <c r="AW144" s="427"/>
      <c r="AX144" s="427"/>
      <c r="AY144" s="427"/>
      <c r="AZ144" s="427"/>
      <c r="BA144" s="427"/>
      <c r="BB144" s="427"/>
      <c r="BC144" s="427"/>
      <c r="BD144" s="427"/>
      <c r="BE144" s="427"/>
      <c r="BF144" s="427"/>
      <c r="BG144" s="427"/>
      <c r="BH144" s="427"/>
      <c r="BI144" s="308"/>
    </row>
    <row r="145" spans="1:61" hidden="1" outlineLevel="1">
      <c r="A145" s="521">
        <v>81</v>
      </c>
      <c r="B145" s="519" t="str">
        <f>VLOOKUP(A145,'9. IESO programs'!$D$3:$E$91,2)</f>
        <v>Aboriginal Conservation Program</v>
      </c>
      <c r="C145" s="293" t="s">
        <v>25</v>
      </c>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v>0</v>
      </c>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428"/>
      <c r="AV145" s="412"/>
      <c r="AW145" s="412"/>
      <c r="AX145" s="412"/>
      <c r="AY145" s="412"/>
      <c r="AZ145" s="412"/>
      <c r="BA145" s="412"/>
      <c r="BB145" s="417"/>
      <c r="BC145" s="417"/>
      <c r="BD145" s="417"/>
      <c r="BE145" s="417"/>
      <c r="BF145" s="417"/>
      <c r="BG145" s="417"/>
      <c r="BH145" s="417"/>
      <c r="BI145" s="298">
        <f>SUM(AU145:BH145)</f>
        <v>0</v>
      </c>
    </row>
    <row r="146" spans="1:61" hidden="1" outlineLevel="1">
      <c r="B146" s="296" t="s">
        <v>267</v>
      </c>
      <c r="C146" s="293" t="s">
        <v>142</v>
      </c>
      <c r="D146" s="297"/>
      <c r="E146" s="297"/>
      <c r="F146" s="297"/>
      <c r="G146" s="297"/>
      <c r="H146" s="297"/>
      <c r="I146" s="297"/>
      <c r="J146" s="297"/>
      <c r="K146" s="297"/>
      <c r="L146" s="297"/>
      <c r="M146" s="297"/>
      <c r="N146" s="297"/>
      <c r="O146" s="297"/>
      <c r="P146" s="297"/>
      <c r="Q146" s="297"/>
      <c r="R146" s="297"/>
      <c r="S146" s="297"/>
      <c r="T146" s="297"/>
      <c r="U146" s="297"/>
      <c r="V146" s="297"/>
      <c r="W146" s="297"/>
      <c r="X146" s="297"/>
      <c r="Y146" s="297">
        <f>Y145</f>
        <v>0</v>
      </c>
      <c r="Z146" s="297"/>
      <c r="AA146" s="297"/>
      <c r="AB146" s="297"/>
      <c r="AC146" s="297"/>
      <c r="AD146" s="297"/>
      <c r="AE146" s="297"/>
      <c r="AF146" s="297"/>
      <c r="AG146" s="297"/>
      <c r="AH146" s="297"/>
      <c r="AI146" s="297"/>
      <c r="AJ146" s="297"/>
      <c r="AK146" s="297"/>
      <c r="AL146" s="297"/>
      <c r="AM146" s="297"/>
      <c r="AN146" s="297"/>
      <c r="AO146" s="297"/>
      <c r="AP146" s="297"/>
      <c r="AQ146" s="297"/>
      <c r="AR146" s="297"/>
      <c r="AS146" s="297"/>
      <c r="AT146" s="297"/>
      <c r="AU146" s="413">
        <f>AU145</f>
        <v>0</v>
      </c>
      <c r="AV146" s="413">
        <f t="shared" ref="AV146" si="321">AV145</f>
        <v>0</v>
      </c>
      <c r="AW146" s="413">
        <f t="shared" ref="AW146" si="322">AW145</f>
        <v>0</v>
      </c>
      <c r="AX146" s="413">
        <f t="shared" ref="AX146" si="323">AX145</f>
        <v>0</v>
      </c>
      <c r="AY146" s="413">
        <f t="shared" ref="AY146" si="324">AY145</f>
        <v>0</v>
      </c>
      <c r="AZ146" s="413">
        <f t="shared" ref="AZ146" si="325">AZ145</f>
        <v>0</v>
      </c>
      <c r="BA146" s="413">
        <f t="shared" ref="BA146" si="326">BA145</f>
        <v>0</v>
      </c>
      <c r="BB146" s="413">
        <f t="shared" ref="BB146" si="327">BB145</f>
        <v>0</v>
      </c>
      <c r="BC146" s="413">
        <f t="shared" ref="BC146" si="328">BC145</f>
        <v>0</v>
      </c>
      <c r="BD146" s="413">
        <f t="shared" ref="BD146" si="329">BD145</f>
        <v>0</v>
      </c>
      <c r="BE146" s="413">
        <f t="shared" ref="BE146" si="330">BE145</f>
        <v>0</v>
      </c>
      <c r="BF146" s="413">
        <f t="shared" ref="BF146" si="331">BF145</f>
        <v>0</v>
      </c>
      <c r="BG146" s="413">
        <f t="shared" ref="BG146" si="332">BG145</f>
        <v>0</v>
      </c>
      <c r="BH146" s="413">
        <f t="shared" ref="BH146" si="333">BH145</f>
        <v>0</v>
      </c>
      <c r="BI146" s="308"/>
    </row>
    <row r="147" spans="1:61" hidden="1" outlineLevel="1">
      <c r="B147" s="519"/>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414"/>
      <c r="AV147" s="427"/>
      <c r="AW147" s="427"/>
      <c r="AX147" s="427"/>
      <c r="AY147" s="427"/>
      <c r="AZ147" s="427"/>
      <c r="BA147" s="427"/>
      <c r="BB147" s="427"/>
      <c r="BC147" s="427"/>
      <c r="BD147" s="427"/>
      <c r="BE147" s="427"/>
      <c r="BF147" s="427"/>
      <c r="BG147" s="427"/>
      <c r="BH147" s="427"/>
      <c r="BI147" s="308"/>
    </row>
    <row r="148" spans="1:61" hidden="1" outlineLevel="1">
      <c r="A148" s="521">
        <v>82</v>
      </c>
      <c r="B148" s="519" t="str">
        <f>VLOOKUP(A148,'9. IESO programs'!$D$3:$E$91,2)</f>
        <v>Program Enabled Savings</v>
      </c>
      <c r="C148" s="293" t="s">
        <v>25</v>
      </c>
      <c r="D148" s="297"/>
      <c r="E148" s="297"/>
      <c r="F148" s="297"/>
      <c r="G148" s="297"/>
      <c r="H148" s="297"/>
      <c r="I148" s="297"/>
      <c r="J148" s="297"/>
      <c r="K148" s="297"/>
      <c r="L148" s="297"/>
      <c r="M148" s="297"/>
      <c r="N148" s="297"/>
      <c r="O148" s="297"/>
      <c r="P148" s="297"/>
      <c r="Q148" s="297"/>
      <c r="R148" s="297"/>
      <c r="S148" s="297"/>
      <c r="T148" s="297"/>
      <c r="U148" s="297"/>
      <c r="V148" s="297"/>
      <c r="W148" s="297"/>
      <c r="X148" s="297"/>
      <c r="Y148" s="297">
        <v>0</v>
      </c>
      <c r="Z148" s="297"/>
      <c r="AA148" s="297"/>
      <c r="AB148" s="297"/>
      <c r="AC148" s="297"/>
      <c r="AD148" s="297"/>
      <c r="AE148" s="297"/>
      <c r="AF148" s="297"/>
      <c r="AG148" s="297"/>
      <c r="AH148" s="297"/>
      <c r="AI148" s="297"/>
      <c r="AJ148" s="297"/>
      <c r="AK148" s="297"/>
      <c r="AL148" s="297"/>
      <c r="AM148" s="297"/>
      <c r="AN148" s="297"/>
      <c r="AO148" s="297"/>
      <c r="AP148" s="297"/>
      <c r="AQ148" s="297"/>
      <c r="AR148" s="297"/>
      <c r="AS148" s="297"/>
      <c r="AT148" s="297"/>
      <c r="AU148" s="428"/>
      <c r="AV148" s="412"/>
      <c r="AW148" s="412"/>
      <c r="AX148" s="412"/>
      <c r="AY148" s="412"/>
      <c r="AZ148" s="412"/>
      <c r="BA148" s="412"/>
      <c r="BB148" s="417"/>
      <c r="BC148" s="417"/>
      <c r="BD148" s="417"/>
      <c r="BE148" s="417"/>
      <c r="BF148" s="417"/>
      <c r="BG148" s="417"/>
      <c r="BH148" s="417"/>
      <c r="BI148" s="298">
        <f>SUM(AU148:BH148)</f>
        <v>0</v>
      </c>
    </row>
    <row r="149" spans="1:61" hidden="1" outlineLevel="1">
      <c r="B149" s="296" t="s">
        <v>267</v>
      </c>
      <c r="C149" s="293" t="s">
        <v>142</v>
      </c>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f>Y148</f>
        <v>0</v>
      </c>
      <c r="Z149" s="297"/>
      <c r="AA149" s="297"/>
      <c r="AB149" s="297"/>
      <c r="AC149" s="297"/>
      <c r="AD149" s="297"/>
      <c r="AE149" s="297"/>
      <c r="AF149" s="297"/>
      <c r="AG149" s="297"/>
      <c r="AH149" s="297"/>
      <c r="AI149" s="297"/>
      <c r="AJ149" s="297"/>
      <c r="AK149" s="297"/>
      <c r="AL149" s="297"/>
      <c r="AM149" s="297"/>
      <c r="AN149" s="297"/>
      <c r="AO149" s="297"/>
      <c r="AP149" s="297"/>
      <c r="AQ149" s="297"/>
      <c r="AR149" s="297"/>
      <c r="AS149" s="297"/>
      <c r="AT149" s="297"/>
      <c r="AU149" s="413">
        <f>AU148</f>
        <v>0</v>
      </c>
      <c r="AV149" s="413">
        <f t="shared" ref="AV149" si="334">AV148</f>
        <v>0</v>
      </c>
      <c r="AW149" s="413">
        <f t="shared" ref="AW149" si="335">AW148</f>
        <v>0</v>
      </c>
      <c r="AX149" s="413">
        <f t="shared" ref="AX149" si="336">AX148</f>
        <v>0</v>
      </c>
      <c r="AY149" s="413">
        <f t="shared" ref="AY149" si="337">AY148</f>
        <v>0</v>
      </c>
      <c r="AZ149" s="413">
        <f t="shared" ref="AZ149" si="338">AZ148</f>
        <v>0</v>
      </c>
      <c r="BA149" s="413">
        <f t="shared" ref="BA149" si="339">BA148</f>
        <v>0</v>
      </c>
      <c r="BB149" s="413">
        <f t="shared" ref="BB149" si="340">BB148</f>
        <v>0</v>
      </c>
      <c r="BC149" s="413">
        <f t="shared" ref="BC149" si="341">BC148</f>
        <v>0</v>
      </c>
      <c r="BD149" s="413">
        <f t="shared" ref="BD149" si="342">BD148</f>
        <v>0</v>
      </c>
      <c r="BE149" s="413">
        <f t="shared" ref="BE149" si="343">BE148</f>
        <v>0</v>
      </c>
      <c r="BF149" s="413">
        <f t="shared" ref="BF149" si="344">BF148</f>
        <v>0</v>
      </c>
      <c r="BG149" s="413">
        <f t="shared" ref="BG149" si="345">BG148</f>
        <v>0</v>
      </c>
      <c r="BH149" s="413">
        <f t="shared" ref="BH149" si="346">BH148</f>
        <v>0</v>
      </c>
      <c r="BI149" s="308"/>
    </row>
    <row r="150" spans="1:61" hidden="1" outlineLevel="1">
      <c r="B150" s="519"/>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414"/>
      <c r="AV150" s="427"/>
      <c r="AW150" s="427"/>
      <c r="AX150" s="427"/>
      <c r="AY150" s="427"/>
      <c r="AZ150" s="427"/>
      <c r="BA150" s="427"/>
      <c r="BB150" s="427"/>
      <c r="BC150" s="427"/>
      <c r="BD150" s="427"/>
      <c r="BE150" s="427"/>
      <c r="BF150" s="427"/>
      <c r="BG150" s="427"/>
      <c r="BH150" s="427"/>
      <c r="BI150" s="308"/>
    </row>
    <row r="151" spans="1:61" hidden="1" outlineLevel="1">
      <c r="A151" s="521">
        <v>99</v>
      </c>
      <c r="B151" s="519" t="str">
        <f>VLOOKUP(A151,'9. IESO programs'!$D$3:$E$91,2)</f>
        <v>Not used</v>
      </c>
      <c r="C151" s="293" t="s">
        <v>25</v>
      </c>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v>0</v>
      </c>
      <c r="Z151" s="297"/>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428"/>
      <c r="AV151" s="412"/>
      <c r="AW151" s="412"/>
      <c r="AX151" s="412"/>
      <c r="AY151" s="412"/>
      <c r="AZ151" s="412"/>
      <c r="BA151" s="412"/>
      <c r="BB151" s="417"/>
      <c r="BC151" s="417"/>
      <c r="BD151" s="417"/>
      <c r="BE151" s="417"/>
      <c r="BF151" s="417"/>
      <c r="BG151" s="417"/>
      <c r="BH151" s="417"/>
      <c r="BI151" s="298">
        <f>SUM(AU151:BH151)</f>
        <v>0</v>
      </c>
    </row>
    <row r="152" spans="1:61" hidden="1" outlineLevel="1">
      <c r="B152" s="768" t="s">
        <v>267</v>
      </c>
      <c r="C152" s="293" t="s">
        <v>142</v>
      </c>
      <c r="D152" s="297"/>
      <c r="E152" s="297"/>
      <c r="F152" s="297"/>
      <c r="G152" s="297"/>
      <c r="H152" s="297"/>
      <c r="I152" s="297"/>
      <c r="J152" s="297"/>
      <c r="K152" s="297"/>
      <c r="L152" s="297"/>
      <c r="M152" s="297"/>
      <c r="N152" s="297"/>
      <c r="O152" s="297"/>
      <c r="P152" s="297"/>
      <c r="Q152" s="297"/>
      <c r="R152" s="297"/>
      <c r="S152" s="297"/>
      <c r="T152" s="297"/>
      <c r="U152" s="297"/>
      <c r="V152" s="297"/>
      <c r="W152" s="297"/>
      <c r="X152" s="297"/>
      <c r="Y152" s="297">
        <f>Y151</f>
        <v>0</v>
      </c>
      <c r="Z152" s="297"/>
      <c r="AA152" s="297"/>
      <c r="AB152" s="297"/>
      <c r="AC152" s="297"/>
      <c r="AD152" s="297"/>
      <c r="AE152" s="297"/>
      <c r="AF152" s="297"/>
      <c r="AG152" s="297"/>
      <c r="AH152" s="297"/>
      <c r="AI152" s="297"/>
      <c r="AJ152" s="297"/>
      <c r="AK152" s="297"/>
      <c r="AL152" s="297"/>
      <c r="AM152" s="297"/>
      <c r="AN152" s="297"/>
      <c r="AO152" s="297"/>
      <c r="AP152" s="297"/>
      <c r="AQ152" s="297"/>
      <c r="AR152" s="297"/>
      <c r="AS152" s="297"/>
      <c r="AT152" s="297"/>
      <c r="AU152" s="413">
        <f>AU151</f>
        <v>0</v>
      </c>
      <c r="AV152" s="413">
        <f t="shared" ref="AV152" si="347">AV151</f>
        <v>0</v>
      </c>
      <c r="AW152" s="413">
        <f t="shared" ref="AW152" si="348">AW151</f>
        <v>0</v>
      </c>
      <c r="AX152" s="413">
        <f t="shared" ref="AX152" si="349">AX151</f>
        <v>0</v>
      </c>
      <c r="AY152" s="413">
        <f t="shared" ref="AY152" si="350">AY151</f>
        <v>0</v>
      </c>
      <c r="AZ152" s="413">
        <f t="shared" ref="AZ152" si="351">AZ151</f>
        <v>0</v>
      </c>
      <c r="BA152" s="413">
        <f t="shared" ref="BA152" si="352">BA151</f>
        <v>0</v>
      </c>
      <c r="BB152" s="413">
        <f t="shared" ref="BB152" si="353">BB151</f>
        <v>0</v>
      </c>
      <c r="BC152" s="413">
        <f t="shared" ref="BC152" si="354">BC151</f>
        <v>0</v>
      </c>
      <c r="BD152" s="413">
        <f t="shared" ref="BD152" si="355">BD151</f>
        <v>0</v>
      </c>
      <c r="BE152" s="413">
        <f t="shared" ref="BE152" si="356">BE151</f>
        <v>0</v>
      </c>
      <c r="BF152" s="413">
        <f t="shared" ref="BF152" si="357">BF151</f>
        <v>0</v>
      </c>
      <c r="BG152" s="413">
        <f t="shared" ref="BG152" si="358">BG151</f>
        <v>0</v>
      </c>
      <c r="BH152" s="413">
        <f t="shared" ref="BH152" si="359">BH151</f>
        <v>0</v>
      </c>
      <c r="BI152" s="308"/>
    </row>
    <row r="153" spans="1:61" hidden="1" outlineLevel="1">
      <c r="B153" s="296"/>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414"/>
      <c r="AV153" s="427"/>
      <c r="AW153" s="427"/>
      <c r="AX153" s="427"/>
      <c r="AY153" s="427"/>
      <c r="AZ153" s="427"/>
      <c r="BA153" s="427"/>
      <c r="BB153" s="427"/>
      <c r="BC153" s="427"/>
      <c r="BD153" s="427"/>
      <c r="BE153" s="427"/>
      <c r="BF153" s="427"/>
      <c r="BG153" s="427"/>
      <c r="BH153" s="427"/>
      <c r="BI153" s="308"/>
    </row>
    <row r="154" spans="1:61" ht="15.75" hidden="1" outlineLevel="1">
      <c r="B154" s="290" t="s">
        <v>476</v>
      </c>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414"/>
      <c r="AV154" s="427"/>
      <c r="AW154" s="427"/>
      <c r="AX154" s="427"/>
      <c r="AY154" s="427"/>
      <c r="AZ154" s="427"/>
      <c r="BA154" s="427"/>
      <c r="BB154" s="427"/>
      <c r="BC154" s="427"/>
      <c r="BD154" s="427"/>
      <c r="BE154" s="427"/>
      <c r="BF154" s="427"/>
      <c r="BG154" s="427"/>
      <c r="BH154" s="427"/>
      <c r="BI154" s="308"/>
    </row>
    <row r="155" spans="1:61" hidden="1" outlineLevel="1">
      <c r="A155" s="521">
        <v>99</v>
      </c>
      <c r="B155" s="519" t="str">
        <f>VLOOKUP(A155,'9. IESO programs'!$D$3:$E$91,2)</f>
        <v>Not used</v>
      </c>
      <c r="C155" s="293" t="s">
        <v>25</v>
      </c>
      <c r="D155" s="297"/>
      <c r="E155" s="297"/>
      <c r="F155" s="297"/>
      <c r="G155" s="297"/>
      <c r="H155" s="297"/>
      <c r="I155" s="297"/>
      <c r="J155" s="297"/>
      <c r="K155" s="297"/>
      <c r="L155" s="297"/>
      <c r="M155" s="297"/>
      <c r="N155" s="297"/>
      <c r="O155" s="297"/>
      <c r="P155" s="297"/>
      <c r="Q155" s="297"/>
      <c r="R155" s="297"/>
      <c r="S155" s="297"/>
      <c r="T155" s="297"/>
      <c r="U155" s="297"/>
      <c r="V155" s="297"/>
      <c r="W155" s="297"/>
      <c r="X155" s="297"/>
      <c r="Y155" s="297">
        <v>0</v>
      </c>
      <c r="Z155" s="297"/>
      <c r="AA155" s="297"/>
      <c r="AB155" s="297"/>
      <c r="AC155" s="297"/>
      <c r="AD155" s="297"/>
      <c r="AE155" s="297"/>
      <c r="AF155" s="297"/>
      <c r="AG155" s="297"/>
      <c r="AH155" s="297"/>
      <c r="AI155" s="297"/>
      <c r="AJ155" s="297"/>
      <c r="AK155" s="297"/>
      <c r="AL155" s="297"/>
      <c r="AM155" s="297"/>
      <c r="AN155" s="297"/>
      <c r="AO155" s="297"/>
      <c r="AP155" s="297"/>
      <c r="AQ155" s="297"/>
      <c r="AR155" s="297"/>
      <c r="AS155" s="297"/>
      <c r="AT155" s="297"/>
      <c r="AU155" s="428"/>
      <c r="AV155" s="412"/>
      <c r="AW155" s="412"/>
      <c r="AX155" s="412"/>
      <c r="AY155" s="412"/>
      <c r="AZ155" s="412"/>
      <c r="BA155" s="412"/>
      <c r="BB155" s="417"/>
      <c r="BC155" s="417"/>
      <c r="BD155" s="417"/>
      <c r="BE155" s="417"/>
      <c r="BF155" s="417"/>
      <c r="BG155" s="417"/>
      <c r="BH155" s="417"/>
      <c r="BI155" s="298">
        <f>SUM(AU155:BH155)</f>
        <v>0</v>
      </c>
    </row>
    <row r="156" spans="1:61" hidden="1" outlineLevel="1">
      <c r="B156" s="296" t="s">
        <v>267</v>
      </c>
      <c r="C156" s="293" t="s">
        <v>142</v>
      </c>
      <c r="D156" s="297"/>
      <c r="E156" s="297"/>
      <c r="F156" s="297"/>
      <c r="G156" s="297"/>
      <c r="H156" s="297"/>
      <c r="I156" s="297"/>
      <c r="J156" s="297"/>
      <c r="K156" s="297"/>
      <c r="L156" s="297"/>
      <c r="M156" s="297"/>
      <c r="N156" s="297"/>
      <c r="O156" s="297"/>
      <c r="P156" s="297"/>
      <c r="Q156" s="297"/>
      <c r="R156" s="297"/>
      <c r="S156" s="297"/>
      <c r="T156" s="297"/>
      <c r="U156" s="297"/>
      <c r="V156" s="297"/>
      <c r="W156" s="297"/>
      <c r="X156" s="297"/>
      <c r="Y156" s="297">
        <f>Y155</f>
        <v>0</v>
      </c>
      <c r="Z156" s="297"/>
      <c r="AA156" s="297"/>
      <c r="AB156" s="297"/>
      <c r="AC156" s="297"/>
      <c r="AD156" s="297"/>
      <c r="AE156" s="297"/>
      <c r="AF156" s="297"/>
      <c r="AG156" s="297"/>
      <c r="AH156" s="297"/>
      <c r="AI156" s="297"/>
      <c r="AJ156" s="297"/>
      <c r="AK156" s="297"/>
      <c r="AL156" s="297"/>
      <c r="AM156" s="297"/>
      <c r="AN156" s="297"/>
      <c r="AO156" s="297"/>
      <c r="AP156" s="297"/>
      <c r="AQ156" s="297"/>
      <c r="AR156" s="297"/>
      <c r="AS156" s="297"/>
      <c r="AT156" s="297"/>
      <c r="AU156" s="413">
        <f>AU155</f>
        <v>0</v>
      </c>
      <c r="AV156" s="413">
        <f t="shared" ref="AV156" si="360">AV155</f>
        <v>0</v>
      </c>
      <c r="AW156" s="413">
        <f t="shared" ref="AW156" si="361">AW155</f>
        <v>0</v>
      </c>
      <c r="AX156" s="413">
        <f t="shared" ref="AX156" si="362">AX155</f>
        <v>0</v>
      </c>
      <c r="AY156" s="413">
        <f t="shared" ref="AY156" si="363">AY155</f>
        <v>0</v>
      </c>
      <c r="AZ156" s="413">
        <f t="shared" ref="AZ156" si="364">AZ155</f>
        <v>0</v>
      </c>
      <c r="BA156" s="413">
        <f t="shared" ref="BA156" si="365">BA155</f>
        <v>0</v>
      </c>
      <c r="BB156" s="413">
        <f t="shared" ref="BB156" si="366">BB155</f>
        <v>0</v>
      </c>
      <c r="BC156" s="413">
        <f t="shared" ref="BC156" si="367">BC155</f>
        <v>0</v>
      </c>
      <c r="BD156" s="413">
        <f t="shared" ref="BD156" si="368">BD155</f>
        <v>0</v>
      </c>
      <c r="BE156" s="413">
        <f t="shared" ref="BE156" si="369">BE155</f>
        <v>0</v>
      </c>
      <c r="BF156" s="413">
        <f t="shared" ref="BF156" si="370">BF155</f>
        <v>0</v>
      </c>
      <c r="BG156" s="413">
        <f t="shared" ref="BG156" si="371">BG155</f>
        <v>0</v>
      </c>
      <c r="BH156" s="413">
        <f t="shared" ref="BH156" si="372">BH155</f>
        <v>0</v>
      </c>
      <c r="BI156" s="308"/>
    </row>
    <row r="157" spans="1:61" hidden="1" outlineLevel="1">
      <c r="B157" s="519"/>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414"/>
      <c r="AV157" s="427"/>
      <c r="AW157" s="427"/>
      <c r="AX157" s="427"/>
      <c r="AY157" s="427"/>
      <c r="AZ157" s="427"/>
      <c r="BA157" s="427"/>
      <c r="BB157" s="427"/>
      <c r="BC157" s="427"/>
      <c r="BD157" s="427"/>
      <c r="BE157" s="427"/>
      <c r="BF157" s="427"/>
      <c r="BG157" s="427"/>
      <c r="BH157" s="427"/>
      <c r="BI157" s="308"/>
    </row>
    <row r="158" spans="1:61" hidden="1" outlineLevel="1">
      <c r="A158" s="521">
        <v>99</v>
      </c>
      <c r="B158" s="519" t="str">
        <f>VLOOKUP(A158,'9. IESO programs'!$D$3:$E$91,2)</f>
        <v>Not used</v>
      </c>
      <c r="C158" s="293" t="s">
        <v>25</v>
      </c>
      <c r="D158" s="297"/>
      <c r="E158" s="297"/>
      <c r="F158" s="297"/>
      <c r="G158" s="297"/>
      <c r="H158" s="297"/>
      <c r="I158" s="297"/>
      <c r="J158" s="297"/>
      <c r="K158" s="297"/>
      <c r="L158" s="297"/>
      <c r="M158" s="297"/>
      <c r="N158" s="297"/>
      <c r="O158" s="297"/>
      <c r="P158" s="297"/>
      <c r="Q158" s="297"/>
      <c r="R158" s="297"/>
      <c r="S158" s="297"/>
      <c r="T158" s="297"/>
      <c r="U158" s="297"/>
      <c r="V158" s="297"/>
      <c r="W158" s="297"/>
      <c r="X158" s="297"/>
      <c r="Y158" s="297">
        <v>0</v>
      </c>
      <c r="Z158" s="297"/>
      <c r="AA158" s="297"/>
      <c r="AB158" s="297"/>
      <c r="AC158" s="297"/>
      <c r="AD158" s="297"/>
      <c r="AE158" s="297"/>
      <c r="AF158" s="297"/>
      <c r="AG158" s="297"/>
      <c r="AH158" s="297"/>
      <c r="AI158" s="297"/>
      <c r="AJ158" s="297"/>
      <c r="AK158" s="297"/>
      <c r="AL158" s="297"/>
      <c r="AM158" s="297"/>
      <c r="AN158" s="297"/>
      <c r="AO158" s="297"/>
      <c r="AP158" s="297"/>
      <c r="AQ158" s="297"/>
      <c r="AR158" s="297"/>
      <c r="AS158" s="297"/>
      <c r="AT158" s="297"/>
      <c r="AU158" s="428"/>
      <c r="AV158" s="412"/>
      <c r="AW158" s="412"/>
      <c r="AX158" s="412"/>
      <c r="AY158" s="412"/>
      <c r="AZ158" s="412"/>
      <c r="BA158" s="412"/>
      <c r="BB158" s="417"/>
      <c r="BC158" s="417"/>
      <c r="BD158" s="417"/>
      <c r="BE158" s="417"/>
      <c r="BF158" s="417"/>
      <c r="BG158" s="417"/>
      <c r="BH158" s="417"/>
      <c r="BI158" s="298">
        <f>SUM(AU158:BH158)</f>
        <v>0</v>
      </c>
    </row>
    <row r="159" spans="1:61" hidden="1" outlineLevel="1">
      <c r="B159" s="296" t="s">
        <v>267</v>
      </c>
      <c r="C159" s="293" t="s">
        <v>142</v>
      </c>
      <c r="D159" s="297"/>
      <c r="E159" s="297"/>
      <c r="F159" s="297"/>
      <c r="G159" s="297"/>
      <c r="H159" s="297"/>
      <c r="I159" s="297"/>
      <c r="J159" s="297"/>
      <c r="K159" s="297"/>
      <c r="L159" s="297"/>
      <c r="M159" s="297"/>
      <c r="N159" s="297"/>
      <c r="O159" s="297"/>
      <c r="P159" s="297"/>
      <c r="Q159" s="297"/>
      <c r="R159" s="297"/>
      <c r="S159" s="297"/>
      <c r="T159" s="297"/>
      <c r="U159" s="297"/>
      <c r="V159" s="297"/>
      <c r="W159" s="297"/>
      <c r="X159" s="297"/>
      <c r="Y159" s="297">
        <f>Y158</f>
        <v>0</v>
      </c>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413">
        <f>AU158</f>
        <v>0</v>
      </c>
      <c r="AV159" s="413">
        <f t="shared" ref="AV159" si="373">AV158</f>
        <v>0</v>
      </c>
      <c r="AW159" s="413">
        <f t="shared" ref="AW159" si="374">AW158</f>
        <v>0</v>
      </c>
      <c r="AX159" s="413">
        <f t="shared" ref="AX159" si="375">AX158</f>
        <v>0</v>
      </c>
      <c r="AY159" s="413">
        <f t="shared" ref="AY159" si="376">AY158</f>
        <v>0</v>
      </c>
      <c r="AZ159" s="413">
        <f t="shared" ref="AZ159" si="377">AZ158</f>
        <v>0</v>
      </c>
      <c r="BA159" s="413">
        <f t="shared" ref="BA159" si="378">BA158</f>
        <v>0</v>
      </c>
      <c r="BB159" s="413">
        <f t="shared" ref="BB159" si="379">BB158</f>
        <v>0</v>
      </c>
      <c r="BC159" s="413">
        <f t="shared" ref="BC159" si="380">BC158</f>
        <v>0</v>
      </c>
      <c r="BD159" s="413">
        <f t="shared" ref="BD159" si="381">BD158</f>
        <v>0</v>
      </c>
      <c r="BE159" s="413">
        <f t="shared" ref="BE159" si="382">BE158</f>
        <v>0</v>
      </c>
      <c r="BF159" s="413">
        <f t="shared" ref="BF159" si="383">BF158</f>
        <v>0</v>
      </c>
      <c r="BG159" s="413">
        <f t="shared" ref="BG159" si="384">BG158</f>
        <v>0</v>
      </c>
      <c r="BH159" s="413">
        <f t="shared" ref="BH159" si="385">BH158</f>
        <v>0</v>
      </c>
      <c r="BI159" s="308"/>
    </row>
    <row r="160" spans="1:61" hidden="1" outlineLevel="1">
      <c r="B160" s="519"/>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414"/>
      <c r="AV160" s="427"/>
      <c r="AW160" s="427"/>
      <c r="AX160" s="427"/>
      <c r="AY160" s="427"/>
      <c r="AZ160" s="427"/>
      <c r="BA160" s="427"/>
      <c r="BB160" s="427"/>
      <c r="BC160" s="427"/>
      <c r="BD160" s="427"/>
      <c r="BE160" s="427"/>
      <c r="BF160" s="427"/>
      <c r="BG160" s="427"/>
      <c r="BH160" s="427"/>
      <c r="BI160" s="308"/>
    </row>
    <row r="161" spans="1:61" hidden="1" outlineLevel="1">
      <c r="A161" s="521">
        <v>99</v>
      </c>
      <c r="B161" s="519" t="str">
        <f>VLOOKUP(A161,'9. IESO programs'!$D$3:$E$91,2)</f>
        <v>Not used</v>
      </c>
      <c r="C161" s="293" t="s">
        <v>25</v>
      </c>
      <c r="D161" s="297"/>
      <c r="E161" s="297"/>
      <c r="F161" s="297"/>
      <c r="G161" s="297"/>
      <c r="H161" s="297"/>
      <c r="I161" s="297"/>
      <c r="J161" s="297"/>
      <c r="K161" s="297"/>
      <c r="L161" s="297"/>
      <c r="M161" s="297"/>
      <c r="N161" s="297"/>
      <c r="O161" s="297"/>
      <c r="P161" s="297"/>
      <c r="Q161" s="297"/>
      <c r="R161" s="297"/>
      <c r="S161" s="297"/>
      <c r="T161" s="297"/>
      <c r="U161" s="297"/>
      <c r="V161" s="297"/>
      <c r="W161" s="297"/>
      <c r="X161" s="297"/>
      <c r="Y161" s="297">
        <v>0</v>
      </c>
      <c r="Z161" s="297"/>
      <c r="AA161" s="297"/>
      <c r="AB161" s="297"/>
      <c r="AC161" s="297"/>
      <c r="AD161" s="297"/>
      <c r="AE161" s="297"/>
      <c r="AF161" s="297"/>
      <c r="AG161" s="297"/>
      <c r="AH161" s="297"/>
      <c r="AI161" s="297"/>
      <c r="AJ161" s="297"/>
      <c r="AK161" s="297"/>
      <c r="AL161" s="297"/>
      <c r="AM161" s="297"/>
      <c r="AN161" s="297"/>
      <c r="AO161" s="297"/>
      <c r="AP161" s="297"/>
      <c r="AQ161" s="297"/>
      <c r="AR161" s="297"/>
      <c r="AS161" s="297"/>
      <c r="AT161" s="297"/>
      <c r="AU161" s="428"/>
      <c r="AV161" s="412"/>
      <c r="AW161" s="412"/>
      <c r="AX161" s="412"/>
      <c r="AY161" s="412"/>
      <c r="AZ161" s="412"/>
      <c r="BA161" s="412"/>
      <c r="BB161" s="417"/>
      <c r="BC161" s="417"/>
      <c r="BD161" s="417"/>
      <c r="BE161" s="417"/>
      <c r="BF161" s="417"/>
      <c r="BG161" s="417"/>
      <c r="BH161" s="417"/>
      <c r="BI161" s="298">
        <f>SUM(AU161:BH161)</f>
        <v>0</v>
      </c>
    </row>
    <row r="162" spans="1:61" hidden="1" outlineLevel="1">
      <c r="B162" s="296" t="s">
        <v>267</v>
      </c>
      <c r="C162" s="293" t="s">
        <v>142</v>
      </c>
      <c r="D162" s="297"/>
      <c r="E162" s="297"/>
      <c r="F162" s="297"/>
      <c r="G162" s="297"/>
      <c r="H162" s="297"/>
      <c r="I162" s="297"/>
      <c r="J162" s="297"/>
      <c r="K162" s="297"/>
      <c r="L162" s="297"/>
      <c r="M162" s="297"/>
      <c r="N162" s="297"/>
      <c r="O162" s="297"/>
      <c r="P162" s="297"/>
      <c r="Q162" s="297"/>
      <c r="R162" s="297"/>
      <c r="S162" s="297"/>
      <c r="T162" s="297"/>
      <c r="U162" s="297"/>
      <c r="V162" s="297"/>
      <c r="W162" s="297"/>
      <c r="X162" s="297"/>
      <c r="Y162" s="297">
        <f>Y161</f>
        <v>0</v>
      </c>
      <c r="Z162" s="297"/>
      <c r="AA162" s="297"/>
      <c r="AB162" s="297"/>
      <c r="AC162" s="297"/>
      <c r="AD162" s="297"/>
      <c r="AE162" s="297"/>
      <c r="AF162" s="297"/>
      <c r="AG162" s="297"/>
      <c r="AH162" s="297"/>
      <c r="AI162" s="297"/>
      <c r="AJ162" s="297"/>
      <c r="AK162" s="297"/>
      <c r="AL162" s="297"/>
      <c r="AM162" s="297"/>
      <c r="AN162" s="297"/>
      <c r="AO162" s="297"/>
      <c r="AP162" s="297"/>
      <c r="AQ162" s="297"/>
      <c r="AR162" s="297"/>
      <c r="AS162" s="297"/>
      <c r="AT162" s="297"/>
      <c r="AU162" s="413">
        <f>AU161</f>
        <v>0</v>
      </c>
      <c r="AV162" s="413">
        <f t="shared" ref="AV162" si="386">AV161</f>
        <v>0</v>
      </c>
      <c r="AW162" s="413">
        <f t="shared" ref="AW162" si="387">AW161</f>
        <v>0</v>
      </c>
      <c r="AX162" s="413">
        <f t="shared" ref="AX162" si="388">AX161</f>
        <v>0</v>
      </c>
      <c r="AY162" s="413">
        <f t="shared" ref="AY162" si="389">AY161</f>
        <v>0</v>
      </c>
      <c r="AZ162" s="413">
        <f t="shared" ref="AZ162" si="390">AZ161</f>
        <v>0</v>
      </c>
      <c r="BA162" s="413">
        <f t="shared" ref="BA162" si="391">BA161</f>
        <v>0</v>
      </c>
      <c r="BB162" s="413">
        <f t="shared" ref="BB162" si="392">BB161</f>
        <v>0</v>
      </c>
      <c r="BC162" s="413">
        <f t="shared" ref="BC162" si="393">BC161</f>
        <v>0</v>
      </c>
      <c r="BD162" s="413">
        <f t="shared" ref="BD162" si="394">BD161</f>
        <v>0</v>
      </c>
      <c r="BE162" s="413">
        <f t="shared" ref="BE162" si="395">BE161</f>
        <v>0</v>
      </c>
      <c r="BF162" s="413">
        <f t="shared" ref="BF162" si="396">BF161</f>
        <v>0</v>
      </c>
      <c r="BG162" s="413">
        <f t="shared" ref="BG162" si="397">BG161</f>
        <v>0</v>
      </c>
      <c r="BH162" s="413">
        <f t="shared" ref="BH162" si="398">BH161</f>
        <v>0</v>
      </c>
      <c r="BI162" s="308"/>
    </row>
    <row r="163" spans="1:61" hidden="1" outlineLevel="1">
      <c r="B163" s="519"/>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414"/>
      <c r="AV163" s="427"/>
      <c r="AW163" s="427"/>
      <c r="AX163" s="427"/>
      <c r="AY163" s="427"/>
      <c r="AZ163" s="427"/>
      <c r="BA163" s="427"/>
      <c r="BB163" s="427"/>
      <c r="BC163" s="427"/>
      <c r="BD163" s="427"/>
      <c r="BE163" s="427"/>
      <c r="BF163" s="427"/>
      <c r="BG163" s="427"/>
      <c r="BH163" s="427"/>
      <c r="BI163" s="308"/>
    </row>
    <row r="164" spans="1:61" hidden="1" outlineLevel="1">
      <c r="A164" s="521">
        <v>99</v>
      </c>
      <c r="B164" s="519" t="str">
        <f>VLOOKUP(A164,'9. IESO programs'!$D$3:$E$91,2)</f>
        <v>Not used</v>
      </c>
      <c r="C164" s="293" t="s">
        <v>25</v>
      </c>
      <c r="D164" s="297"/>
      <c r="E164" s="297"/>
      <c r="F164" s="297"/>
      <c r="G164" s="297"/>
      <c r="H164" s="297"/>
      <c r="I164" s="297"/>
      <c r="J164" s="297"/>
      <c r="K164" s="297"/>
      <c r="L164" s="297"/>
      <c r="M164" s="297"/>
      <c r="N164" s="297"/>
      <c r="O164" s="297"/>
      <c r="P164" s="297"/>
      <c r="Q164" s="297"/>
      <c r="R164" s="297"/>
      <c r="S164" s="297"/>
      <c r="T164" s="297"/>
      <c r="U164" s="297"/>
      <c r="V164" s="297"/>
      <c r="W164" s="297"/>
      <c r="X164" s="297"/>
      <c r="Y164" s="297">
        <v>0</v>
      </c>
      <c r="Z164" s="297"/>
      <c r="AA164" s="297"/>
      <c r="AB164" s="297"/>
      <c r="AC164" s="297"/>
      <c r="AD164" s="297"/>
      <c r="AE164" s="297"/>
      <c r="AF164" s="297"/>
      <c r="AG164" s="297"/>
      <c r="AH164" s="297"/>
      <c r="AI164" s="297"/>
      <c r="AJ164" s="297"/>
      <c r="AK164" s="297"/>
      <c r="AL164" s="297"/>
      <c r="AM164" s="297"/>
      <c r="AN164" s="297"/>
      <c r="AO164" s="297"/>
      <c r="AP164" s="297"/>
      <c r="AQ164" s="297"/>
      <c r="AR164" s="297"/>
      <c r="AS164" s="297"/>
      <c r="AT164" s="297"/>
      <c r="AU164" s="428"/>
      <c r="AV164" s="412"/>
      <c r="AW164" s="412"/>
      <c r="AX164" s="412"/>
      <c r="AY164" s="412"/>
      <c r="AZ164" s="412"/>
      <c r="BA164" s="412"/>
      <c r="BB164" s="417"/>
      <c r="BC164" s="417"/>
      <c r="BD164" s="417"/>
      <c r="BE164" s="417"/>
      <c r="BF164" s="417"/>
      <c r="BG164" s="417"/>
      <c r="BH164" s="417"/>
      <c r="BI164" s="298">
        <f>SUM(AU164:BH164)</f>
        <v>0</v>
      </c>
    </row>
    <row r="165" spans="1:61" hidden="1" outlineLevel="1">
      <c r="B165" s="296" t="s">
        <v>267</v>
      </c>
      <c r="C165" s="293" t="s">
        <v>142</v>
      </c>
      <c r="D165" s="297"/>
      <c r="E165" s="297"/>
      <c r="F165" s="297"/>
      <c r="G165" s="297"/>
      <c r="H165" s="297"/>
      <c r="I165" s="297"/>
      <c r="J165" s="297"/>
      <c r="K165" s="297"/>
      <c r="L165" s="297"/>
      <c r="M165" s="297"/>
      <c r="N165" s="297"/>
      <c r="O165" s="297"/>
      <c r="P165" s="297"/>
      <c r="Q165" s="297"/>
      <c r="R165" s="297"/>
      <c r="S165" s="297"/>
      <c r="T165" s="297"/>
      <c r="U165" s="297"/>
      <c r="V165" s="297"/>
      <c r="W165" s="297"/>
      <c r="X165" s="297"/>
      <c r="Y165" s="297">
        <f>Y164</f>
        <v>0</v>
      </c>
      <c r="Z165" s="297"/>
      <c r="AA165" s="297"/>
      <c r="AB165" s="297"/>
      <c r="AC165" s="297"/>
      <c r="AD165" s="297"/>
      <c r="AE165" s="297"/>
      <c r="AF165" s="297"/>
      <c r="AG165" s="297"/>
      <c r="AH165" s="297"/>
      <c r="AI165" s="297"/>
      <c r="AJ165" s="297"/>
      <c r="AK165" s="297"/>
      <c r="AL165" s="297"/>
      <c r="AM165" s="297"/>
      <c r="AN165" s="297"/>
      <c r="AO165" s="297"/>
      <c r="AP165" s="297"/>
      <c r="AQ165" s="297"/>
      <c r="AR165" s="297"/>
      <c r="AS165" s="297"/>
      <c r="AT165" s="297"/>
      <c r="AU165" s="413">
        <f>AU164</f>
        <v>0</v>
      </c>
      <c r="AV165" s="413">
        <f t="shared" ref="AV165" si="399">AV164</f>
        <v>0</v>
      </c>
      <c r="AW165" s="413">
        <f t="shared" ref="AW165" si="400">AW164</f>
        <v>0</v>
      </c>
      <c r="AX165" s="413">
        <f t="shared" ref="AX165" si="401">AX164</f>
        <v>0</v>
      </c>
      <c r="AY165" s="413">
        <f t="shared" ref="AY165" si="402">AY164</f>
        <v>0</v>
      </c>
      <c r="AZ165" s="413">
        <f t="shared" ref="AZ165" si="403">AZ164</f>
        <v>0</v>
      </c>
      <c r="BA165" s="413">
        <f t="shared" ref="BA165" si="404">BA164</f>
        <v>0</v>
      </c>
      <c r="BB165" s="413">
        <f t="shared" ref="BB165" si="405">BB164</f>
        <v>0</v>
      </c>
      <c r="BC165" s="413">
        <f t="shared" ref="BC165" si="406">BC164</f>
        <v>0</v>
      </c>
      <c r="BD165" s="413">
        <f t="shared" ref="BD165" si="407">BD164</f>
        <v>0</v>
      </c>
      <c r="BE165" s="413">
        <f t="shared" ref="BE165" si="408">BE164</f>
        <v>0</v>
      </c>
      <c r="BF165" s="413">
        <f t="shared" ref="BF165" si="409">BF164</f>
        <v>0</v>
      </c>
      <c r="BG165" s="413">
        <f t="shared" ref="BG165" si="410">BG164</f>
        <v>0</v>
      </c>
      <c r="BH165" s="413">
        <f t="shared" ref="BH165" si="411">BH164</f>
        <v>0</v>
      </c>
      <c r="BI165" s="308"/>
    </row>
    <row r="166" spans="1:61" hidden="1" outlineLevel="1">
      <c r="B166" s="519"/>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c r="AK166" s="293"/>
      <c r="AL166" s="293"/>
      <c r="AM166" s="293"/>
      <c r="AN166" s="293"/>
      <c r="AO166" s="293"/>
      <c r="AP166" s="293"/>
      <c r="AQ166" s="293"/>
      <c r="AR166" s="293"/>
      <c r="AS166" s="293"/>
      <c r="AT166" s="293"/>
      <c r="AU166" s="414"/>
      <c r="AV166" s="427"/>
      <c r="AW166" s="427"/>
      <c r="AX166" s="427"/>
      <c r="AY166" s="427"/>
      <c r="AZ166" s="427"/>
      <c r="BA166" s="427"/>
      <c r="BB166" s="427"/>
      <c r="BC166" s="427"/>
      <c r="BD166" s="427"/>
      <c r="BE166" s="427"/>
      <c r="BF166" s="427"/>
      <c r="BG166" s="427"/>
      <c r="BH166" s="427"/>
      <c r="BI166" s="308"/>
    </row>
    <row r="167" spans="1:61" hidden="1" outlineLevel="1">
      <c r="A167" s="521">
        <v>99</v>
      </c>
      <c r="B167" s="519" t="str">
        <f>VLOOKUP(A167,'9. IESO programs'!$D$3:$E$91,2)</f>
        <v>Not used</v>
      </c>
      <c r="C167" s="293" t="s">
        <v>25</v>
      </c>
      <c r="D167" s="297"/>
      <c r="E167" s="297"/>
      <c r="F167" s="297"/>
      <c r="G167" s="297"/>
      <c r="H167" s="297"/>
      <c r="I167" s="297"/>
      <c r="J167" s="297"/>
      <c r="K167" s="297"/>
      <c r="L167" s="297"/>
      <c r="M167" s="297"/>
      <c r="N167" s="297"/>
      <c r="O167" s="297"/>
      <c r="P167" s="297"/>
      <c r="Q167" s="297"/>
      <c r="R167" s="297"/>
      <c r="S167" s="297"/>
      <c r="T167" s="297"/>
      <c r="U167" s="297"/>
      <c r="V167" s="297"/>
      <c r="W167" s="297"/>
      <c r="X167" s="297"/>
      <c r="Y167" s="297">
        <v>0</v>
      </c>
      <c r="Z167" s="297"/>
      <c r="AA167" s="297"/>
      <c r="AB167" s="297"/>
      <c r="AC167" s="297"/>
      <c r="AD167" s="297"/>
      <c r="AE167" s="297"/>
      <c r="AF167" s="297"/>
      <c r="AG167" s="297"/>
      <c r="AH167" s="297"/>
      <c r="AI167" s="297"/>
      <c r="AJ167" s="297"/>
      <c r="AK167" s="297"/>
      <c r="AL167" s="297"/>
      <c r="AM167" s="297"/>
      <c r="AN167" s="297"/>
      <c r="AO167" s="297"/>
      <c r="AP167" s="297"/>
      <c r="AQ167" s="297"/>
      <c r="AR167" s="297"/>
      <c r="AS167" s="297"/>
      <c r="AT167" s="297"/>
      <c r="AU167" s="428"/>
      <c r="AV167" s="412"/>
      <c r="AW167" s="412"/>
      <c r="AX167" s="412"/>
      <c r="AY167" s="412"/>
      <c r="AZ167" s="412"/>
      <c r="BA167" s="412"/>
      <c r="BB167" s="417"/>
      <c r="BC167" s="417"/>
      <c r="BD167" s="417"/>
      <c r="BE167" s="417"/>
      <c r="BF167" s="417"/>
      <c r="BG167" s="417"/>
      <c r="BH167" s="417"/>
      <c r="BI167" s="298">
        <f>SUM(AU167:BH167)</f>
        <v>0</v>
      </c>
    </row>
    <row r="168" spans="1:61" hidden="1" outlineLevel="1">
      <c r="B168" s="296" t="s">
        <v>267</v>
      </c>
      <c r="C168" s="293" t="s">
        <v>142</v>
      </c>
      <c r="D168" s="297"/>
      <c r="E168" s="297"/>
      <c r="F168" s="297"/>
      <c r="G168" s="297"/>
      <c r="H168" s="297"/>
      <c r="I168" s="297"/>
      <c r="J168" s="297"/>
      <c r="K168" s="297"/>
      <c r="L168" s="297"/>
      <c r="M168" s="297"/>
      <c r="N168" s="297"/>
      <c r="O168" s="297"/>
      <c r="P168" s="297"/>
      <c r="Q168" s="297"/>
      <c r="R168" s="297"/>
      <c r="S168" s="297"/>
      <c r="T168" s="297"/>
      <c r="U168" s="297"/>
      <c r="V168" s="297"/>
      <c r="W168" s="297"/>
      <c r="X168" s="297"/>
      <c r="Y168" s="297">
        <f>Y167</f>
        <v>0</v>
      </c>
      <c r="Z168" s="297"/>
      <c r="AA168" s="297"/>
      <c r="AB168" s="297"/>
      <c r="AC168" s="297"/>
      <c r="AD168" s="297"/>
      <c r="AE168" s="297"/>
      <c r="AF168" s="297"/>
      <c r="AG168" s="297"/>
      <c r="AH168" s="297"/>
      <c r="AI168" s="297"/>
      <c r="AJ168" s="297"/>
      <c r="AK168" s="297"/>
      <c r="AL168" s="297"/>
      <c r="AM168" s="297"/>
      <c r="AN168" s="297"/>
      <c r="AO168" s="297"/>
      <c r="AP168" s="297"/>
      <c r="AQ168" s="297"/>
      <c r="AR168" s="297"/>
      <c r="AS168" s="297"/>
      <c r="AT168" s="297"/>
      <c r="AU168" s="413">
        <f>AU167</f>
        <v>0</v>
      </c>
      <c r="AV168" s="413">
        <f t="shared" ref="AV168" si="412">AV167</f>
        <v>0</v>
      </c>
      <c r="AW168" s="413">
        <f t="shared" ref="AW168" si="413">AW167</f>
        <v>0</v>
      </c>
      <c r="AX168" s="413">
        <f t="shared" ref="AX168" si="414">AX167</f>
        <v>0</v>
      </c>
      <c r="AY168" s="413">
        <f t="shared" ref="AY168" si="415">AY167</f>
        <v>0</v>
      </c>
      <c r="AZ168" s="413">
        <f t="shared" ref="AZ168" si="416">AZ167</f>
        <v>0</v>
      </c>
      <c r="BA168" s="413">
        <f t="shared" ref="BA168" si="417">BA167</f>
        <v>0</v>
      </c>
      <c r="BB168" s="413">
        <f t="shared" ref="BB168" si="418">BB167</f>
        <v>0</v>
      </c>
      <c r="BC168" s="413">
        <f t="shared" ref="BC168" si="419">BC167</f>
        <v>0</v>
      </c>
      <c r="BD168" s="413">
        <f t="shared" ref="BD168" si="420">BD167</f>
        <v>0</v>
      </c>
      <c r="BE168" s="413">
        <f t="shared" ref="BE168" si="421">BE167</f>
        <v>0</v>
      </c>
      <c r="BF168" s="413">
        <f t="shared" ref="BF168" si="422">BF167</f>
        <v>0</v>
      </c>
      <c r="BG168" s="413">
        <f t="shared" ref="BG168" si="423">BG167</f>
        <v>0</v>
      </c>
      <c r="BH168" s="413">
        <f t="shared" ref="BH168" si="424">BH167</f>
        <v>0</v>
      </c>
      <c r="BI168" s="308"/>
    </row>
    <row r="169" spans="1:61" hidden="1" outlineLevel="1">
      <c r="B169" s="519"/>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c r="AK169" s="293"/>
      <c r="AL169" s="293"/>
      <c r="AM169" s="293"/>
      <c r="AN169" s="293"/>
      <c r="AO169" s="293"/>
      <c r="AP169" s="293"/>
      <c r="AQ169" s="293"/>
      <c r="AR169" s="293"/>
      <c r="AS169" s="293"/>
      <c r="AT169" s="293"/>
      <c r="AU169" s="414"/>
      <c r="AV169" s="427"/>
      <c r="AW169" s="427"/>
      <c r="AX169" s="427"/>
      <c r="AY169" s="427"/>
      <c r="AZ169" s="427"/>
      <c r="BA169" s="427"/>
      <c r="BB169" s="427"/>
      <c r="BC169" s="427"/>
      <c r="BD169" s="427"/>
      <c r="BE169" s="427"/>
      <c r="BF169" s="427"/>
      <c r="BG169" s="427"/>
      <c r="BH169" s="427"/>
      <c r="BI169" s="308"/>
    </row>
    <row r="170" spans="1:61" hidden="1" outlineLevel="1">
      <c r="A170" s="521">
        <v>99</v>
      </c>
      <c r="B170" s="519" t="str">
        <f>VLOOKUP(A170,'9. IESO programs'!$D$3:$E$91,2)</f>
        <v>Not used</v>
      </c>
      <c r="C170" s="293" t="s">
        <v>25</v>
      </c>
      <c r="D170" s="297"/>
      <c r="E170" s="297"/>
      <c r="F170" s="297"/>
      <c r="G170" s="297"/>
      <c r="H170" s="297"/>
      <c r="I170" s="297"/>
      <c r="J170" s="297"/>
      <c r="K170" s="297"/>
      <c r="L170" s="297"/>
      <c r="M170" s="297"/>
      <c r="N170" s="297"/>
      <c r="O170" s="297"/>
      <c r="P170" s="297"/>
      <c r="Q170" s="297"/>
      <c r="R170" s="297"/>
      <c r="S170" s="297"/>
      <c r="T170" s="297"/>
      <c r="U170" s="297"/>
      <c r="V170" s="297"/>
      <c r="W170" s="297"/>
      <c r="X170" s="297"/>
      <c r="Y170" s="297">
        <v>0</v>
      </c>
      <c r="Z170" s="297"/>
      <c r="AA170" s="297"/>
      <c r="AB170" s="297"/>
      <c r="AC170" s="297"/>
      <c r="AD170" s="297"/>
      <c r="AE170" s="297"/>
      <c r="AF170" s="297"/>
      <c r="AG170" s="297"/>
      <c r="AH170" s="297"/>
      <c r="AI170" s="297"/>
      <c r="AJ170" s="297"/>
      <c r="AK170" s="297"/>
      <c r="AL170" s="297"/>
      <c r="AM170" s="297"/>
      <c r="AN170" s="297"/>
      <c r="AO170" s="297"/>
      <c r="AP170" s="297"/>
      <c r="AQ170" s="297"/>
      <c r="AR170" s="297"/>
      <c r="AS170" s="297"/>
      <c r="AT170" s="297"/>
      <c r="AU170" s="428"/>
      <c r="AV170" s="412"/>
      <c r="AW170" s="412"/>
      <c r="AX170" s="412"/>
      <c r="AY170" s="412"/>
      <c r="AZ170" s="412"/>
      <c r="BA170" s="412"/>
      <c r="BB170" s="417"/>
      <c r="BC170" s="417"/>
      <c r="BD170" s="417"/>
      <c r="BE170" s="417"/>
      <c r="BF170" s="417"/>
      <c r="BG170" s="417"/>
      <c r="BH170" s="417"/>
      <c r="BI170" s="298">
        <f>SUM(AU170:BH170)</f>
        <v>0</v>
      </c>
    </row>
    <row r="171" spans="1:61" hidden="1" outlineLevel="1">
      <c r="B171" s="296" t="s">
        <v>267</v>
      </c>
      <c r="C171" s="293" t="s">
        <v>142</v>
      </c>
      <c r="D171" s="297"/>
      <c r="E171" s="297"/>
      <c r="F171" s="297"/>
      <c r="G171" s="297"/>
      <c r="H171" s="297"/>
      <c r="I171" s="297"/>
      <c r="J171" s="297"/>
      <c r="K171" s="297"/>
      <c r="L171" s="297"/>
      <c r="M171" s="297"/>
      <c r="N171" s="297"/>
      <c r="O171" s="297"/>
      <c r="P171" s="297"/>
      <c r="Q171" s="297"/>
      <c r="R171" s="297"/>
      <c r="S171" s="297"/>
      <c r="T171" s="297"/>
      <c r="U171" s="297"/>
      <c r="V171" s="297"/>
      <c r="W171" s="297"/>
      <c r="X171" s="297"/>
      <c r="Y171" s="297">
        <f>Y170</f>
        <v>0</v>
      </c>
      <c r="Z171" s="297"/>
      <c r="AA171" s="297"/>
      <c r="AB171" s="297"/>
      <c r="AC171" s="297"/>
      <c r="AD171" s="297"/>
      <c r="AE171" s="297"/>
      <c r="AF171" s="297"/>
      <c r="AG171" s="297"/>
      <c r="AH171" s="297"/>
      <c r="AI171" s="297"/>
      <c r="AJ171" s="297"/>
      <c r="AK171" s="297"/>
      <c r="AL171" s="297"/>
      <c r="AM171" s="297"/>
      <c r="AN171" s="297"/>
      <c r="AO171" s="297"/>
      <c r="AP171" s="297"/>
      <c r="AQ171" s="297"/>
      <c r="AR171" s="297"/>
      <c r="AS171" s="297"/>
      <c r="AT171" s="297"/>
      <c r="AU171" s="413">
        <f>AU170</f>
        <v>0</v>
      </c>
      <c r="AV171" s="413">
        <f t="shared" ref="AV171" si="425">AV170</f>
        <v>0</v>
      </c>
      <c r="AW171" s="413">
        <f t="shared" ref="AW171" si="426">AW170</f>
        <v>0</v>
      </c>
      <c r="AX171" s="413">
        <f t="shared" ref="AX171" si="427">AX170</f>
        <v>0</v>
      </c>
      <c r="AY171" s="413">
        <f t="shared" ref="AY171" si="428">AY170</f>
        <v>0</v>
      </c>
      <c r="AZ171" s="413">
        <f t="shared" ref="AZ171" si="429">AZ170</f>
        <v>0</v>
      </c>
      <c r="BA171" s="413">
        <f t="shared" ref="BA171" si="430">BA170</f>
        <v>0</v>
      </c>
      <c r="BB171" s="413">
        <f t="shared" ref="BB171" si="431">BB170</f>
        <v>0</v>
      </c>
      <c r="BC171" s="413">
        <f t="shared" ref="BC171" si="432">BC170</f>
        <v>0</v>
      </c>
      <c r="BD171" s="413">
        <f t="shared" ref="BD171" si="433">BD170</f>
        <v>0</v>
      </c>
      <c r="BE171" s="413">
        <f t="shared" ref="BE171" si="434">BE170</f>
        <v>0</v>
      </c>
      <c r="BF171" s="413">
        <f t="shared" ref="BF171" si="435">BF170</f>
        <v>0</v>
      </c>
      <c r="BG171" s="413">
        <f t="shared" ref="BG171" si="436">BG170</f>
        <v>0</v>
      </c>
      <c r="BH171" s="413">
        <f t="shared" ref="BH171" si="437">BH170</f>
        <v>0</v>
      </c>
      <c r="BI171" s="308"/>
    </row>
    <row r="172" spans="1:61" hidden="1" outlineLevel="1">
      <c r="B172" s="519"/>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c r="AK172" s="293"/>
      <c r="AL172" s="293"/>
      <c r="AM172" s="293"/>
      <c r="AN172" s="293"/>
      <c r="AO172" s="293"/>
      <c r="AP172" s="293"/>
      <c r="AQ172" s="293"/>
      <c r="AR172" s="293"/>
      <c r="AS172" s="293"/>
      <c r="AT172" s="293"/>
      <c r="AU172" s="414"/>
      <c r="AV172" s="427"/>
      <c r="AW172" s="427"/>
      <c r="AX172" s="427"/>
      <c r="AY172" s="427"/>
      <c r="AZ172" s="427"/>
      <c r="BA172" s="427"/>
      <c r="BB172" s="427"/>
      <c r="BC172" s="427"/>
      <c r="BD172" s="427"/>
      <c r="BE172" s="427"/>
      <c r="BF172" s="427"/>
      <c r="BG172" s="427"/>
      <c r="BH172" s="427"/>
      <c r="BI172" s="308"/>
    </row>
    <row r="173" spans="1:61" hidden="1" outlineLevel="1">
      <c r="A173" s="521">
        <v>99</v>
      </c>
      <c r="B173" s="519" t="str">
        <f>VLOOKUP(A173,'9. IESO programs'!$D$3:$E$91,2)</f>
        <v>Not used</v>
      </c>
      <c r="C173" s="293" t="s">
        <v>25</v>
      </c>
      <c r="D173" s="297"/>
      <c r="E173" s="297"/>
      <c r="F173" s="297"/>
      <c r="G173" s="297"/>
      <c r="H173" s="297"/>
      <c r="I173" s="297"/>
      <c r="J173" s="297"/>
      <c r="K173" s="297"/>
      <c r="L173" s="297"/>
      <c r="M173" s="297"/>
      <c r="N173" s="297"/>
      <c r="O173" s="297"/>
      <c r="P173" s="297"/>
      <c r="Q173" s="297"/>
      <c r="R173" s="297"/>
      <c r="S173" s="297"/>
      <c r="T173" s="297"/>
      <c r="U173" s="297"/>
      <c r="V173" s="297"/>
      <c r="W173" s="297"/>
      <c r="X173" s="297"/>
      <c r="Y173" s="293"/>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428"/>
      <c r="AV173" s="412"/>
      <c r="AW173" s="412"/>
      <c r="AX173" s="412"/>
      <c r="AY173" s="412"/>
      <c r="AZ173" s="412"/>
      <c r="BA173" s="412"/>
      <c r="BB173" s="417"/>
      <c r="BC173" s="417"/>
      <c r="BD173" s="417"/>
      <c r="BE173" s="417"/>
      <c r="BF173" s="417"/>
      <c r="BG173" s="417"/>
      <c r="BH173" s="417"/>
      <c r="BI173" s="298">
        <f>SUM(AU173:BH173)</f>
        <v>0</v>
      </c>
    </row>
    <row r="174" spans="1:61" hidden="1" outlineLevel="1">
      <c r="B174" s="296" t="s">
        <v>267</v>
      </c>
      <c r="C174" s="293" t="s">
        <v>142</v>
      </c>
      <c r="D174" s="297"/>
      <c r="E174" s="297"/>
      <c r="F174" s="297"/>
      <c r="G174" s="297"/>
      <c r="H174" s="297"/>
      <c r="I174" s="297"/>
      <c r="J174" s="297"/>
      <c r="K174" s="297"/>
      <c r="L174" s="297"/>
      <c r="M174" s="297"/>
      <c r="N174" s="297"/>
      <c r="O174" s="297"/>
      <c r="P174" s="297"/>
      <c r="Q174" s="297"/>
      <c r="R174" s="297"/>
      <c r="S174" s="297"/>
      <c r="T174" s="297"/>
      <c r="U174" s="297"/>
      <c r="V174" s="297"/>
      <c r="W174" s="297"/>
      <c r="X174" s="297"/>
      <c r="Y174" s="469"/>
      <c r="Z174" s="297"/>
      <c r="AA174" s="297"/>
      <c r="AB174" s="297"/>
      <c r="AC174" s="297"/>
      <c r="AD174" s="297"/>
      <c r="AE174" s="297"/>
      <c r="AF174" s="297"/>
      <c r="AG174" s="297"/>
      <c r="AH174" s="297"/>
      <c r="AI174" s="297"/>
      <c r="AJ174" s="297"/>
      <c r="AK174" s="297"/>
      <c r="AL174" s="297"/>
      <c r="AM174" s="297"/>
      <c r="AN174" s="297"/>
      <c r="AO174" s="297"/>
      <c r="AP174" s="297"/>
      <c r="AQ174" s="297"/>
      <c r="AR174" s="297"/>
      <c r="AS174" s="297"/>
      <c r="AT174" s="297"/>
      <c r="AU174" s="413">
        <f>AU173</f>
        <v>0</v>
      </c>
      <c r="AV174" s="413">
        <f t="shared" ref="AV174" si="438">AV173</f>
        <v>0</v>
      </c>
      <c r="AW174" s="413">
        <f t="shared" ref="AW174" si="439">AW173</f>
        <v>0</v>
      </c>
      <c r="AX174" s="413">
        <f t="shared" ref="AX174" si="440">AX173</f>
        <v>0</v>
      </c>
      <c r="AY174" s="413">
        <f t="shared" ref="AY174" si="441">AY173</f>
        <v>0</v>
      </c>
      <c r="AZ174" s="413">
        <f t="shared" ref="AZ174" si="442">AZ173</f>
        <v>0</v>
      </c>
      <c r="BA174" s="413">
        <f t="shared" ref="BA174" si="443">BA173</f>
        <v>0</v>
      </c>
      <c r="BB174" s="413">
        <f t="shared" ref="BB174" si="444">BB173</f>
        <v>0</v>
      </c>
      <c r="BC174" s="413">
        <f t="shared" ref="BC174" si="445">BC173</f>
        <v>0</v>
      </c>
      <c r="BD174" s="413">
        <f t="shared" ref="BD174" si="446">BD173</f>
        <v>0</v>
      </c>
      <c r="BE174" s="413">
        <f t="shared" ref="BE174" si="447">BE173</f>
        <v>0</v>
      </c>
      <c r="BF174" s="413">
        <f t="shared" ref="BF174" si="448">BF173</f>
        <v>0</v>
      </c>
      <c r="BG174" s="413">
        <f t="shared" ref="BG174" si="449">BG173</f>
        <v>0</v>
      </c>
      <c r="BH174" s="413">
        <f t="shared" ref="BH174" si="450">BH173</f>
        <v>0</v>
      </c>
      <c r="BI174" s="308"/>
    </row>
    <row r="175" spans="1:61" hidden="1" outlineLevel="1">
      <c r="B175" s="519"/>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293"/>
      <c r="AP175" s="293"/>
      <c r="AQ175" s="293"/>
      <c r="AR175" s="293"/>
      <c r="AS175" s="293"/>
      <c r="AT175" s="293"/>
      <c r="AU175" s="414"/>
      <c r="AV175" s="427"/>
      <c r="AW175" s="427"/>
      <c r="AX175" s="427"/>
      <c r="AY175" s="427"/>
      <c r="AZ175" s="427"/>
      <c r="BA175" s="427"/>
      <c r="BB175" s="427"/>
      <c r="BC175" s="427"/>
      <c r="BD175" s="427"/>
      <c r="BE175" s="427"/>
      <c r="BF175" s="427"/>
      <c r="BG175" s="427"/>
      <c r="BH175" s="427"/>
      <c r="BI175" s="308"/>
    </row>
    <row r="176" spans="1:61" hidden="1" outlineLevel="1">
      <c r="A176" s="521">
        <v>99</v>
      </c>
      <c r="B176" s="519" t="str">
        <f>VLOOKUP(A176,'9. IESO programs'!$D$3:$E$91,2)</f>
        <v>Not used</v>
      </c>
      <c r="C176" s="293" t="s">
        <v>25</v>
      </c>
      <c r="D176" s="297"/>
      <c r="E176" s="297"/>
      <c r="F176" s="297"/>
      <c r="G176" s="297"/>
      <c r="H176" s="297"/>
      <c r="I176" s="297"/>
      <c r="J176" s="297"/>
      <c r="K176" s="297"/>
      <c r="L176" s="297"/>
      <c r="M176" s="297"/>
      <c r="N176" s="297"/>
      <c r="O176" s="297"/>
      <c r="P176" s="297"/>
      <c r="Q176" s="297"/>
      <c r="R176" s="297"/>
      <c r="S176" s="297"/>
      <c r="T176" s="297"/>
      <c r="U176" s="297"/>
      <c r="V176" s="297"/>
      <c r="W176" s="297"/>
      <c r="X176" s="297"/>
      <c r="Y176" s="297">
        <v>0</v>
      </c>
      <c r="Z176" s="297"/>
      <c r="AA176" s="297"/>
      <c r="AB176" s="297"/>
      <c r="AC176" s="297"/>
      <c r="AD176" s="297"/>
      <c r="AE176" s="297"/>
      <c r="AF176" s="297"/>
      <c r="AG176" s="297"/>
      <c r="AH176" s="297"/>
      <c r="AI176" s="297"/>
      <c r="AJ176" s="297"/>
      <c r="AK176" s="297"/>
      <c r="AL176" s="297"/>
      <c r="AM176" s="297"/>
      <c r="AN176" s="297"/>
      <c r="AO176" s="297"/>
      <c r="AP176" s="297"/>
      <c r="AQ176" s="297"/>
      <c r="AR176" s="297"/>
      <c r="AS176" s="297"/>
      <c r="AT176" s="297"/>
      <c r="AU176" s="428"/>
      <c r="AV176" s="412"/>
      <c r="AW176" s="412"/>
      <c r="AX176" s="412"/>
      <c r="AY176" s="412"/>
      <c r="AZ176" s="412"/>
      <c r="BA176" s="412"/>
      <c r="BB176" s="417"/>
      <c r="BC176" s="417"/>
      <c r="BD176" s="417"/>
      <c r="BE176" s="417"/>
      <c r="BF176" s="417"/>
      <c r="BG176" s="417"/>
      <c r="BH176" s="417"/>
      <c r="BI176" s="298">
        <f>SUM(AU176:BH176)</f>
        <v>0</v>
      </c>
    </row>
    <row r="177" spans="1:61" hidden="1" outlineLevel="1">
      <c r="B177" s="296" t="s">
        <v>267</v>
      </c>
      <c r="C177" s="293" t="s">
        <v>142</v>
      </c>
      <c r="D177" s="297"/>
      <c r="E177" s="297"/>
      <c r="F177" s="297"/>
      <c r="G177" s="297"/>
      <c r="H177" s="297"/>
      <c r="I177" s="297"/>
      <c r="J177" s="297"/>
      <c r="K177" s="297"/>
      <c r="L177" s="297"/>
      <c r="M177" s="297"/>
      <c r="N177" s="297"/>
      <c r="O177" s="297"/>
      <c r="P177" s="297"/>
      <c r="Q177" s="297"/>
      <c r="R177" s="297"/>
      <c r="S177" s="297"/>
      <c r="T177" s="297"/>
      <c r="U177" s="297"/>
      <c r="V177" s="297"/>
      <c r="W177" s="297"/>
      <c r="X177" s="297"/>
      <c r="Y177" s="297">
        <f>Y176</f>
        <v>0</v>
      </c>
      <c r="Z177" s="297"/>
      <c r="AA177" s="297"/>
      <c r="AB177" s="297"/>
      <c r="AC177" s="297"/>
      <c r="AD177" s="297"/>
      <c r="AE177" s="297"/>
      <c r="AF177" s="297"/>
      <c r="AG177" s="297"/>
      <c r="AH177" s="297"/>
      <c r="AI177" s="297"/>
      <c r="AJ177" s="297"/>
      <c r="AK177" s="297"/>
      <c r="AL177" s="297"/>
      <c r="AM177" s="297"/>
      <c r="AN177" s="297"/>
      <c r="AO177" s="297"/>
      <c r="AP177" s="297"/>
      <c r="AQ177" s="297"/>
      <c r="AR177" s="297"/>
      <c r="AS177" s="297"/>
      <c r="AT177" s="297"/>
      <c r="AU177" s="413">
        <f>AU176</f>
        <v>0</v>
      </c>
      <c r="AV177" s="413">
        <f t="shared" ref="AV177" si="451">AV176</f>
        <v>0</v>
      </c>
      <c r="AW177" s="413">
        <f t="shared" ref="AW177" si="452">AW176</f>
        <v>0</v>
      </c>
      <c r="AX177" s="413">
        <f t="shared" ref="AX177" si="453">AX176</f>
        <v>0</v>
      </c>
      <c r="AY177" s="413">
        <f t="shared" ref="AY177" si="454">AY176</f>
        <v>0</v>
      </c>
      <c r="AZ177" s="413">
        <f t="shared" ref="AZ177" si="455">AZ176</f>
        <v>0</v>
      </c>
      <c r="BA177" s="413">
        <f t="shared" ref="BA177" si="456">BA176</f>
        <v>0</v>
      </c>
      <c r="BB177" s="413">
        <f t="shared" ref="BB177" si="457">BB176</f>
        <v>0</v>
      </c>
      <c r="BC177" s="413">
        <f t="shared" ref="BC177" si="458">BC176</f>
        <v>0</v>
      </c>
      <c r="BD177" s="413">
        <f t="shared" ref="BD177" si="459">BD176</f>
        <v>0</v>
      </c>
      <c r="BE177" s="413">
        <f t="shared" ref="BE177" si="460">BE176</f>
        <v>0</v>
      </c>
      <c r="BF177" s="413">
        <f t="shared" ref="BF177" si="461">BF176</f>
        <v>0</v>
      </c>
      <c r="BG177" s="413">
        <f t="shared" ref="BG177" si="462">BG176</f>
        <v>0</v>
      </c>
      <c r="BH177" s="413">
        <f t="shared" ref="BH177" si="463">BH176</f>
        <v>0</v>
      </c>
      <c r="BI177" s="308"/>
    </row>
    <row r="178" spans="1:61" hidden="1" outlineLevel="1">
      <c r="B178" s="519"/>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293"/>
      <c r="AJ178" s="293"/>
      <c r="AK178" s="293"/>
      <c r="AL178" s="293"/>
      <c r="AM178" s="293"/>
      <c r="AN178" s="293"/>
      <c r="AO178" s="293"/>
      <c r="AP178" s="293"/>
      <c r="AQ178" s="293"/>
      <c r="AR178" s="293"/>
      <c r="AS178" s="293"/>
      <c r="AT178" s="293"/>
      <c r="AU178" s="414"/>
      <c r="AV178" s="427"/>
      <c r="AW178" s="427"/>
      <c r="AX178" s="427"/>
      <c r="AY178" s="427"/>
      <c r="AZ178" s="427"/>
      <c r="BA178" s="427"/>
      <c r="BB178" s="427"/>
      <c r="BC178" s="427"/>
      <c r="BD178" s="427"/>
      <c r="BE178" s="427"/>
      <c r="BF178" s="427"/>
      <c r="BG178" s="427"/>
      <c r="BH178" s="427"/>
      <c r="BI178" s="308"/>
    </row>
    <row r="179" spans="1:61" hidden="1" outlineLevel="1">
      <c r="A179" s="521">
        <v>99</v>
      </c>
      <c r="B179" s="519" t="str">
        <f>VLOOKUP(A179,'9. IESO programs'!$D$3:$E$91,2)</f>
        <v>Not used</v>
      </c>
      <c r="C179" s="293" t="s">
        <v>25</v>
      </c>
      <c r="D179" s="297"/>
      <c r="E179" s="297"/>
      <c r="F179" s="297"/>
      <c r="G179" s="297"/>
      <c r="H179" s="297"/>
      <c r="I179" s="297"/>
      <c r="J179" s="297"/>
      <c r="K179" s="297"/>
      <c r="L179" s="297"/>
      <c r="M179" s="297"/>
      <c r="N179" s="297"/>
      <c r="O179" s="297"/>
      <c r="P179" s="297"/>
      <c r="Q179" s="297"/>
      <c r="R179" s="297"/>
      <c r="S179" s="297"/>
      <c r="T179" s="297"/>
      <c r="U179" s="297"/>
      <c r="V179" s="297"/>
      <c r="W179" s="297"/>
      <c r="X179" s="297"/>
      <c r="Y179" s="297">
        <v>0</v>
      </c>
      <c r="Z179" s="297"/>
      <c r="AA179" s="297"/>
      <c r="AB179" s="297"/>
      <c r="AC179" s="297"/>
      <c r="AD179" s="297"/>
      <c r="AE179" s="297"/>
      <c r="AF179" s="297"/>
      <c r="AG179" s="297"/>
      <c r="AH179" s="297"/>
      <c r="AI179" s="297"/>
      <c r="AJ179" s="297"/>
      <c r="AK179" s="297"/>
      <c r="AL179" s="297"/>
      <c r="AM179" s="297"/>
      <c r="AN179" s="297"/>
      <c r="AO179" s="297"/>
      <c r="AP179" s="297"/>
      <c r="AQ179" s="297"/>
      <c r="AR179" s="297"/>
      <c r="AS179" s="297"/>
      <c r="AT179" s="297"/>
      <c r="AU179" s="428"/>
      <c r="AV179" s="412"/>
      <c r="AW179" s="412"/>
      <c r="AX179" s="412"/>
      <c r="AY179" s="412"/>
      <c r="AZ179" s="412"/>
      <c r="BA179" s="412"/>
      <c r="BB179" s="417"/>
      <c r="BC179" s="417"/>
      <c r="BD179" s="417"/>
      <c r="BE179" s="417"/>
      <c r="BF179" s="417"/>
      <c r="BG179" s="417"/>
      <c r="BH179" s="417"/>
      <c r="BI179" s="298">
        <f>SUM(AU179:BH179)</f>
        <v>0</v>
      </c>
    </row>
    <row r="180" spans="1:61" hidden="1" outlineLevel="1">
      <c r="B180" s="296" t="s">
        <v>267</v>
      </c>
      <c r="C180" s="293" t="s">
        <v>142</v>
      </c>
      <c r="D180" s="297"/>
      <c r="E180" s="297"/>
      <c r="F180" s="297"/>
      <c r="G180" s="297"/>
      <c r="H180" s="297"/>
      <c r="I180" s="297"/>
      <c r="J180" s="297"/>
      <c r="K180" s="297"/>
      <c r="L180" s="297"/>
      <c r="M180" s="297"/>
      <c r="N180" s="297"/>
      <c r="O180" s="297"/>
      <c r="P180" s="297"/>
      <c r="Q180" s="297"/>
      <c r="R180" s="297"/>
      <c r="S180" s="297"/>
      <c r="T180" s="297"/>
      <c r="U180" s="297"/>
      <c r="V180" s="297"/>
      <c r="W180" s="297"/>
      <c r="X180" s="297"/>
      <c r="Y180" s="297">
        <f>Y179</f>
        <v>0</v>
      </c>
      <c r="Z180" s="297"/>
      <c r="AA180" s="297"/>
      <c r="AB180" s="297"/>
      <c r="AC180" s="297"/>
      <c r="AD180" s="297"/>
      <c r="AE180" s="297"/>
      <c r="AF180" s="297"/>
      <c r="AG180" s="297"/>
      <c r="AH180" s="297"/>
      <c r="AI180" s="297"/>
      <c r="AJ180" s="297"/>
      <c r="AK180" s="297"/>
      <c r="AL180" s="297"/>
      <c r="AM180" s="297"/>
      <c r="AN180" s="297"/>
      <c r="AO180" s="297"/>
      <c r="AP180" s="297"/>
      <c r="AQ180" s="297"/>
      <c r="AR180" s="297"/>
      <c r="AS180" s="297"/>
      <c r="AT180" s="297"/>
      <c r="AU180" s="413">
        <f>AU179</f>
        <v>0</v>
      </c>
      <c r="AV180" s="413">
        <f t="shared" ref="AV180" si="464">AV179</f>
        <v>0</v>
      </c>
      <c r="AW180" s="413">
        <f t="shared" ref="AW180" si="465">AW179</f>
        <v>0</v>
      </c>
      <c r="AX180" s="413">
        <f t="shared" ref="AX180" si="466">AX179</f>
        <v>0</v>
      </c>
      <c r="AY180" s="413">
        <f t="shared" ref="AY180" si="467">AY179</f>
        <v>0</v>
      </c>
      <c r="AZ180" s="413">
        <f t="shared" ref="AZ180" si="468">AZ179</f>
        <v>0</v>
      </c>
      <c r="BA180" s="413">
        <f t="shared" ref="BA180" si="469">BA179</f>
        <v>0</v>
      </c>
      <c r="BB180" s="413">
        <f t="shared" ref="BB180" si="470">BB179</f>
        <v>0</v>
      </c>
      <c r="BC180" s="413">
        <f t="shared" ref="BC180" si="471">BC179</f>
        <v>0</v>
      </c>
      <c r="BD180" s="413">
        <f t="shared" ref="BD180" si="472">BD179</f>
        <v>0</v>
      </c>
      <c r="BE180" s="413">
        <f t="shared" ref="BE180" si="473">BE179</f>
        <v>0</v>
      </c>
      <c r="BF180" s="413">
        <f t="shared" ref="BF180" si="474">BF179</f>
        <v>0</v>
      </c>
      <c r="BG180" s="413">
        <f t="shared" ref="BG180" si="475">BG179</f>
        <v>0</v>
      </c>
      <c r="BH180" s="413">
        <f t="shared" ref="BH180" si="476">BH179</f>
        <v>0</v>
      </c>
      <c r="BI180" s="308"/>
    </row>
    <row r="181" spans="1:61" hidden="1" outlineLevel="1">
      <c r="B181" s="519"/>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3"/>
      <c r="AI181" s="293"/>
      <c r="AJ181" s="293"/>
      <c r="AK181" s="293"/>
      <c r="AL181" s="293"/>
      <c r="AM181" s="293"/>
      <c r="AN181" s="293"/>
      <c r="AO181" s="293"/>
      <c r="AP181" s="293"/>
      <c r="AQ181" s="293"/>
      <c r="AR181" s="293"/>
      <c r="AS181" s="293"/>
      <c r="AT181" s="293"/>
      <c r="AU181" s="414"/>
      <c r="AV181" s="427"/>
      <c r="AW181" s="427"/>
      <c r="AX181" s="427"/>
      <c r="AY181" s="427"/>
      <c r="AZ181" s="427"/>
      <c r="BA181" s="427"/>
      <c r="BB181" s="427"/>
      <c r="BC181" s="427"/>
      <c r="BD181" s="427"/>
      <c r="BE181" s="427"/>
      <c r="BF181" s="427"/>
      <c r="BG181" s="427"/>
      <c r="BH181" s="427"/>
      <c r="BI181" s="308"/>
    </row>
    <row r="182" spans="1:61" hidden="1" outlineLevel="1">
      <c r="A182" s="521">
        <v>99</v>
      </c>
      <c r="B182" s="519" t="str">
        <f>VLOOKUP(A182,'9. IESO programs'!$D$3:$E$91,2)</f>
        <v>Not used</v>
      </c>
      <c r="C182" s="293" t="s">
        <v>25</v>
      </c>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v>0</v>
      </c>
      <c r="Z182" s="297"/>
      <c r="AA182" s="297"/>
      <c r="AB182" s="297"/>
      <c r="AC182" s="297"/>
      <c r="AD182" s="297"/>
      <c r="AE182" s="297"/>
      <c r="AF182" s="297"/>
      <c r="AG182" s="297"/>
      <c r="AH182" s="297"/>
      <c r="AI182" s="297"/>
      <c r="AJ182" s="297"/>
      <c r="AK182" s="297"/>
      <c r="AL182" s="297"/>
      <c r="AM182" s="297"/>
      <c r="AN182" s="297"/>
      <c r="AO182" s="297"/>
      <c r="AP182" s="297"/>
      <c r="AQ182" s="297"/>
      <c r="AR182" s="297"/>
      <c r="AS182" s="297"/>
      <c r="AT182" s="297"/>
      <c r="AU182" s="428"/>
      <c r="AV182" s="412"/>
      <c r="AW182" s="412"/>
      <c r="AX182" s="412"/>
      <c r="AY182" s="412"/>
      <c r="AZ182" s="412"/>
      <c r="BA182" s="412"/>
      <c r="BB182" s="417"/>
      <c r="BC182" s="417"/>
      <c r="BD182" s="417"/>
      <c r="BE182" s="417"/>
      <c r="BF182" s="417"/>
      <c r="BG182" s="417"/>
      <c r="BH182" s="417"/>
      <c r="BI182" s="298">
        <f>SUM(AU182:BH182)</f>
        <v>0</v>
      </c>
    </row>
    <row r="183" spans="1:61" hidden="1" outlineLevel="1">
      <c r="B183" s="296" t="s">
        <v>267</v>
      </c>
      <c r="C183" s="293" t="s">
        <v>142</v>
      </c>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f>Y182</f>
        <v>0</v>
      </c>
      <c r="Z183" s="297"/>
      <c r="AA183" s="297"/>
      <c r="AB183" s="297"/>
      <c r="AC183" s="297"/>
      <c r="AD183" s="297"/>
      <c r="AE183" s="297"/>
      <c r="AF183" s="297"/>
      <c r="AG183" s="297"/>
      <c r="AH183" s="297"/>
      <c r="AI183" s="297"/>
      <c r="AJ183" s="297"/>
      <c r="AK183" s="297"/>
      <c r="AL183" s="297"/>
      <c r="AM183" s="297"/>
      <c r="AN183" s="297"/>
      <c r="AO183" s="297"/>
      <c r="AP183" s="297"/>
      <c r="AQ183" s="297"/>
      <c r="AR183" s="297"/>
      <c r="AS183" s="297"/>
      <c r="AT183" s="297"/>
      <c r="AU183" s="413">
        <f>AU182</f>
        <v>0</v>
      </c>
      <c r="AV183" s="413">
        <f t="shared" ref="AV183" si="477">AV182</f>
        <v>0</v>
      </c>
      <c r="AW183" s="413">
        <f t="shared" ref="AW183" si="478">AW182</f>
        <v>0</v>
      </c>
      <c r="AX183" s="413">
        <f t="shared" ref="AX183" si="479">AX182</f>
        <v>0</v>
      </c>
      <c r="AY183" s="413">
        <f t="shared" ref="AY183" si="480">AY182</f>
        <v>0</v>
      </c>
      <c r="AZ183" s="413">
        <f t="shared" ref="AZ183" si="481">AZ182</f>
        <v>0</v>
      </c>
      <c r="BA183" s="413">
        <f t="shared" ref="BA183" si="482">BA182</f>
        <v>0</v>
      </c>
      <c r="BB183" s="413">
        <f t="shared" ref="BB183" si="483">BB182</f>
        <v>0</v>
      </c>
      <c r="BC183" s="413">
        <f t="shared" ref="BC183" si="484">BC182</f>
        <v>0</v>
      </c>
      <c r="BD183" s="413">
        <f t="shared" ref="BD183" si="485">BD182</f>
        <v>0</v>
      </c>
      <c r="BE183" s="413">
        <f t="shared" ref="BE183" si="486">BE182</f>
        <v>0</v>
      </c>
      <c r="BF183" s="413">
        <f t="shared" ref="BF183" si="487">BF182</f>
        <v>0</v>
      </c>
      <c r="BG183" s="413">
        <f t="shared" ref="BG183" si="488">BG182</f>
        <v>0</v>
      </c>
      <c r="BH183" s="413">
        <f t="shared" ref="BH183" si="489">BH182</f>
        <v>0</v>
      </c>
      <c r="BI183" s="308"/>
    </row>
    <row r="184" spans="1:61" hidden="1" outlineLevel="1">
      <c r="B184" s="519"/>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c r="Z184" s="293"/>
      <c r="AA184" s="293"/>
      <c r="AB184" s="293"/>
      <c r="AC184" s="293"/>
      <c r="AD184" s="293"/>
      <c r="AE184" s="293"/>
      <c r="AF184" s="293"/>
      <c r="AG184" s="293"/>
      <c r="AH184" s="293"/>
      <c r="AI184" s="293"/>
      <c r="AJ184" s="293"/>
      <c r="AK184" s="293"/>
      <c r="AL184" s="293"/>
      <c r="AM184" s="293"/>
      <c r="AN184" s="293"/>
      <c r="AO184" s="293"/>
      <c r="AP184" s="293"/>
      <c r="AQ184" s="293"/>
      <c r="AR184" s="293"/>
      <c r="AS184" s="293"/>
      <c r="AT184" s="293"/>
      <c r="AU184" s="414"/>
      <c r="AV184" s="427"/>
      <c r="AW184" s="427"/>
      <c r="AX184" s="427"/>
      <c r="AY184" s="427"/>
      <c r="AZ184" s="427"/>
      <c r="BA184" s="427"/>
      <c r="BB184" s="427"/>
      <c r="BC184" s="427"/>
      <c r="BD184" s="427"/>
      <c r="BE184" s="427"/>
      <c r="BF184" s="427"/>
      <c r="BG184" s="427"/>
      <c r="BH184" s="427"/>
      <c r="BI184" s="308"/>
    </row>
    <row r="185" spans="1:61" hidden="1" outlineLevel="1">
      <c r="A185" s="521">
        <v>99</v>
      </c>
      <c r="B185" s="519" t="str">
        <f>VLOOKUP(A185,'9. IESO programs'!$D$3:$E$91,2)</f>
        <v>Not used</v>
      </c>
      <c r="C185" s="293" t="s">
        <v>25</v>
      </c>
      <c r="D185" s="297"/>
      <c r="E185" s="297"/>
      <c r="F185" s="297"/>
      <c r="G185" s="297"/>
      <c r="H185" s="297"/>
      <c r="I185" s="297"/>
      <c r="J185" s="297"/>
      <c r="K185" s="297"/>
      <c r="L185" s="297"/>
      <c r="M185" s="297"/>
      <c r="N185" s="297"/>
      <c r="O185" s="297"/>
      <c r="P185" s="297"/>
      <c r="Q185" s="297"/>
      <c r="R185" s="297"/>
      <c r="S185" s="297"/>
      <c r="T185" s="297"/>
      <c r="U185" s="297"/>
      <c r="V185" s="297"/>
      <c r="W185" s="297"/>
      <c r="X185" s="297"/>
      <c r="Y185" s="297">
        <v>0</v>
      </c>
      <c r="Z185" s="297"/>
      <c r="AA185" s="297"/>
      <c r="AB185" s="297"/>
      <c r="AC185" s="297"/>
      <c r="AD185" s="297"/>
      <c r="AE185" s="297"/>
      <c r="AF185" s="297"/>
      <c r="AG185" s="297"/>
      <c r="AH185" s="297"/>
      <c r="AI185" s="297"/>
      <c r="AJ185" s="297"/>
      <c r="AK185" s="297"/>
      <c r="AL185" s="297"/>
      <c r="AM185" s="297"/>
      <c r="AN185" s="297"/>
      <c r="AO185" s="297"/>
      <c r="AP185" s="297"/>
      <c r="AQ185" s="297"/>
      <c r="AR185" s="297"/>
      <c r="AS185" s="297"/>
      <c r="AT185" s="297"/>
      <c r="AU185" s="428"/>
      <c r="AV185" s="412"/>
      <c r="AW185" s="412"/>
      <c r="AX185" s="412"/>
      <c r="AY185" s="412"/>
      <c r="AZ185" s="412"/>
      <c r="BA185" s="412"/>
      <c r="BB185" s="417"/>
      <c r="BC185" s="417"/>
      <c r="BD185" s="417"/>
      <c r="BE185" s="417"/>
      <c r="BF185" s="417"/>
      <c r="BG185" s="417"/>
      <c r="BH185" s="417"/>
      <c r="BI185" s="298">
        <f>SUM(AU185:BH185)</f>
        <v>0</v>
      </c>
    </row>
    <row r="186" spans="1:61" hidden="1" outlineLevel="1">
      <c r="B186" s="296" t="s">
        <v>267</v>
      </c>
      <c r="C186" s="293" t="s">
        <v>142</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f>Y185</f>
        <v>0</v>
      </c>
      <c r="Z186" s="297"/>
      <c r="AA186" s="297"/>
      <c r="AB186" s="297"/>
      <c r="AC186" s="297"/>
      <c r="AD186" s="297"/>
      <c r="AE186" s="297"/>
      <c r="AF186" s="297"/>
      <c r="AG186" s="297"/>
      <c r="AH186" s="297"/>
      <c r="AI186" s="297"/>
      <c r="AJ186" s="297"/>
      <c r="AK186" s="297"/>
      <c r="AL186" s="297"/>
      <c r="AM186" s="297"/>
      <c r="AN186" s="297"/>
      <c r="AO186" s="297"/>
      <c r="AP186" s="297"/>
      <c r="AQ186" s="297"/>
      <c r="AR186" s="297"/>
      <c r="AS186" s="297"/>
      <c r="AT186" s="297"/>
      <c r="AU186" s="413">
        <f>AU185</f>
        <v>0</v>
      </c>
      <c r="AV186" s="413">
        <f t="shared" ref="AV186" si="490">AV185</f>
        <v>0</v>
      </c>
      <c r="AW186" s="413">
        <f t="shared" ref="AW186" si="491">AW185</f>
        <v>0</v>
      </c>
      <c r="AX186" s="413">
        <f t="shared" ref="AX186" si="492">AX185</f>
        <v>0</v>
      </c>
      <c r="AY186" s="413">
        <f t="shared" ref="AY186" si="493">AY185</f>
        <v>0</v>
      </c>
      <c r="AZ186" s="413">
        <f t="shared" ref="AZ186" si="494">AZ185</f>
        <v>0</v>
      </c>
      <c r="BA186" s="413">
        <f t="shared" ref="BA186" si="495">BA185</f>
        <v>0</v>
      </c>
      <c r="BB186" s="413">
        <f t="shared" ref="BB186" si="496">BB185</f>
        <v>0</v>
      </c>
      <c r="BC186" s="413">
        <f t="shared" ref="BC186" si="497">BC185</f>
        <v>0</v>
      </c>
      <c r="BD186" s="413">
        <f t="shared" ref="BD186" si="498">BD185</f>
        <v>0</v>
      </c>
      <c r="BE186" s="413">
        <f t="shared" ref="BE186" si="499">BE185</f>
        <v>0</v>
      </c>
      <c r="BF186" s="413">
        <f t="shared" ref="BF186" si="500">BF185</f>
        <v>0</v>
      </c>
      <c r="BG186" s="413">
        <f t="shared" ref="BG186" si="501">BG185</f>
        <v>0</v>
      </c>
      <c r="BH186" s="413">
        <f t="shared" ref="BH186" si="502">BH185</f>
        <v>0</v>
      </c>
      <c r="BI186" s="308"/>
    </row>
    <row r="187" spans="1:61" hidden="1" outlineLevel="1">
      <c r="B187" s="519"/>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3"/>
      <c r="AA187" s="293"/>
      <c r="AB187" s="293"/>
      <c r="AC187" s="293"/>
      <c r="AD187" s="293"/>
      <c r="AE187" s="293"/>
      <c r="AF187" s="293"/>
      <c r="AG187" s="293"/>
      <c r="AH187" s="293"/>
      <c r="AI187" s="293"/>
      <c r="AJ187" s="293"/>
      <c r="AK187" s="293"/>
      <c r="AL187" s="293"/>
      <c r="AM187" s="293"/>
      <c r="AN187" s="293"/>
      <c r="AO187" s="293"/>
      <c r="AP187" s="293"/>
      <c r="AQ187" s="293"/>
      <c r="AR187" s="293"/>
      <c r="AS187" s="293"/>
      <c r="AT187" s="293"/>
      <c r="AU187" s="414"/>
      <c r="AV187" s="427"/>
      <c r="AW187" s="427"/>
      <c r="AX187" s="427"/>
      <c r="AY187" s="427"/>
      <c r="AZ187" s="427"/>
      <c r="BA187" s="427"/>
      <c r="BB187" s="427"/>
      <c r="BC187" s="427"/>
      <c r="BD187" s="427"/>
      <c r="BE187" s="427"/>
      <c r="BF187" s="427"/>
      <c r="BG187" s="427"/>
      <c r="BH187" s="427"/>
      <c r="BI187" s="308"/>
    </row>
    <row r="188" spans="1:61" hidden="1" outlineLevel="1">
      <c r="A188" s="521">
        <v>99</v>
      </c>
      <c r="B188" s="519" t="str">
        <f>VLOOKUP(A188,'9. IESO programs'!$D$3:$E$91,2)</f>
        <v>Not used</v>
      </c>
      <c r="C188" s="293" t="s">
        <v>25</v>
      </c>
      <c r="D188" s="297"/>
      <c r="E188" s="297"/>
      <c r="F188" s="297"/>
      <c r="G188" s="297"/>
      <c r="H188" s="297"/>
      <c r="I188" s="297"/>
      <c r="J188" s="297"/>
      <c r="K188" s="297"/>
      <c r="L188" s="297"/>
      <c r="M188" s="297"/>
      <c r="N188" s="297"/>
      <c r="O188" s="297"/>
      <c r="P188" s="297"/>
      <c r="Q188" s="297"/>
      <c r="R188" s="297"/>
      <c r="S188" s="297"/>
      <c r="T188" s="297"/>
      <c r="U188" s="297"/>
      <c r="V188" s="297"/>
      <c r="W188" s="297"/>
      <c r="X188" s="297"/>
      <c r="Y188" s="297">
        <v>0</v>
      </c>
      <c r="Z188" s="297"/>
      <c r="AA188" s="297"/>
      <c r="AB188" s="297"/>
      <c r="AC188" s="297"/>
      <c r="AD188" s="297"/>
      <c r="AE188" s="297"/>
      <c r="AF188" s="297"/>
      <c r="AG188" s="297"/>
      <c r="AH188" s="297"/>
      <c r="AI188" s="297"/>
      <c r="AJ188" s="297"/>
      <c r="AK188" s="297"/>
      <c r="AL188" s="297"/>
      <c r="AM188" s="297"/>
      <c r="AN188" s="297"/>
      <c r="AO188" s="297"/>
      <c r="AP188" s="297"/>
      <c r="AQ188" s="297"/>
      <c r="AR188" s="297"/>
      <c r="AS188" s="297"/>
      <c r="AT188" s="297"/>
      <c r="AU188" s="428"/>
      <c r="AV188" s="412"/>
      <c r="AW188" s="412"/>
      <c r="AX188" s="412"/>
      <c r="AY188" s="412"/>
      <c r="AZ188" s="412"/>
      <c r="BA188" s="412"/>
      <c r="BB188" s="417"/>
      <c r="BC188" s="417"/>
      <c r="BD188" s="417"/>
      <c r="BE188" s="417"/>
      <c r="BF188" s="417"/>
      <c r="BG188" s="417"/>
      <c r="BH188" s="417"/>
      <c r="BI188" s="298">
        <f>SUM(AU188:BH188)</f>
        <v>0</v>
      </c>
    </row>
    <row r="189" spans="1:61" hidden="1" outlineLevel="1">
      <c r="B189" s="296" t="s">
        <v>267</v>
      </c>
      <c r="C189" s="293" t="s">
        <v>142</v>
      </c>
      <c r="D189" s="297"/>
      <c r="E189" s="297"/>
      <c r="F189" s="297"/>
      <c r="G189" s="297"/>
      <c r="H189" s="297"/>
      <c r="I189" s="297"/>
      <c r="J189" s="297"/>
      <c r="K189" s="297"/>
      <c r="L189" s="297"/>
      <c r="M189" s="297"/>
      <c r="N189" s="297"/>
      <c r="O189" s="297"/>
      <c r="P189" s="297"/>
      <c r="Q189" s="297"/>
      <c r="R189" s="297"/>
      <c r="S189" s="297"/>
      <c r="T189" s="297"/>
      <c r="U189" s="297"/>
      <c r="V189" s="297"/>
      <c r="W189" s="297"/>
      <c r="X189" s="297"/>
      <c r="Y189" s="297">
        <f>Y188</f>
        <v>0</v>
      </c>
      <c r="Z189" s="297"/>
      <c r="AA189" s="297"/>
      <c r="AB189" s="297"/>
      <c r="AC189" s="297"/>
      <c r="AD189" s="297"/>
      <c r="AE189" s="297"/>
      <c r="AF189" s="297"/>
      <c r="AG189" s="297"/>
      <c r="AH189" s="297"/>
      <c r="AI189" s="297"/>
      <c r="AJ189" s="297"/>
      <c r="AK189" s="297"/>
      <c r="AL189" s="297"/>
      <c r="AM189" s="297"/>
      <c r="AN189" s="297"/>
      <c r="AO189" s="297"/>
      <c r="AP189" s="297"/>
      <c r="AQ189" s="297"/>
      <c r="AR189" s="297"/>
      <c r="AS189" s="297"/>
      <c r="AT189" s="297"/>
      <c r="AU189" s="413">
        <f>AU188</f>
        <v>0</v>
      </c>
      <c r="AV189" s="413">
        <f t="shared" ref="AV189" si="503">AV188</f>
        <v>0</v>
      </c>
      <c r="AW189" s="413">
        <f t="shared" ref="AW189" si="504">AW188</f>
        <v>0</v>
      </c>
      <c r="AX189" s="413">
        <f t="shared" ref="AX189" si="505">AX188</f>
        <v>0</v>
      </c>
      <c r="AY189" s="413">
        <f t="shared" ref="AY189" si="506">AY188</f>
        <v>0</v>
      </c>
      <c r="AZ189" s="413">
        <f t="shared" ref="AZ189" si="507">AZ188</f>
        <v>0</v>
      </c>
      <c r="BA189" s="413">
        <f t="shared" ref="BA189" si="508">BA188</f>
        <v>0</v>
      </c>
      <c r="BB189" s="413">
        <f t="shared" ref="BB189" si="509">BB188</f>
        <v>0</v>
      </c>
      <c r="BC189" s="413">
        <f t="shared" ref="BC189" si="510">BC188</f>
        <v>0</v>
      </c>
      <c r="BD189" s="413">
        <f t="shared" ref="BD189" si="511">BD188</f>
        <v>0</v>
      </c>
      <c r="BE189" s="413">
        <f t="shared" ref="BE189" si="512">BE188</f>
        <v>0</v>
      </c>
      <c r="BF189" s="413">
        <f t="shared" ref="BF189" si="513">BF188</f>
        <v>0</v>
      </c>
      <c r="BG189" s="413">
        <f t="shared" ref="BG189" si="514">BG188</f>
        <v>0</v>
      </c>
      <c r="BH189" s="413">
        <f t="shared" ref="BH189" si="515">BH188</f>
        <v>0</v>
      </c>
      <c r="BI189" s="308"/>
    </row>
    <row r="190" spans="1:61" hidden="1" outlineLevel="1">
      <c r="B190" s="519"/>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293"/>
      <c r="AJ190" s="293"/>
      <c r="AK190" s="293"/>
      <c r="AL190" s="293"/>
      <c r="AM190" s="293"/>
      <c r="AN190" s="293"/>
      <c r="AO190" s="293"/>
      <c r="AP190" s="293"/>
      <c r="AQ190" s="293"/>
      <c r="AR190" s="293"/>
      <c r="AS190" s="293"/>
      <c r="AT190" s="293"/>
      <c r="AU190" s="414"/>
      <c r="AV190" s="427"/>
      <c r="AW190" s="427"/>
      <c r="AX190" s="427"/>
      <c r="AY190" s="427"/>
      <c r="AZ190" s="427"/>
      <c r="BA190" s="427"/>
      <c r="BB190" s="427"/>
      <c r="BC190" s="427"/>
      <c r="BD190" s="427"/>
      <c r="BE190" s="427"/>
      <c r="BF190" s="427"/>
      <c r="BG190" s="427"/>
      <c r="BH190" s="427"/>
      <c r="BI190" s="308"/>
    </row>
    <row r="191" spans="1:61" hidden="1" outlineLevel="1">
      <c r="A191" s="521">
        <v>99</v>
      </c>
      <c r="B191" s="519" t="str">
        <f>VLOOKUP(A191,'9. IESO programs'!$D$3:$E$91,2)</f>
        <v>Not used</v>
      </c>
      <c r="C191" s="293" t="s">
        <v>25</v>
      </c>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v>0</v>
      </c>
      <c r="Z191" s="297"/>
      <c r="AA191" s="297"/>
      <c r="AB191" s="297"/>
      <c r="AC191" s="297"/>
      <c r="AD191" s="297"/>
      <c r="AE191" s="297"/>
      <c r="AF191" s="297"/>
      <c r="AG191" s="297"/>
      <c r="AH191" s="297"/>
      <c r="AI191" s="297"/>
      <c r="AJ191" s="297"/>
      <c r="AK191" s="297"/>
      <c r="AL191" s="297"/>
      <c r="AM191" s="297"/>
      <c r="AN191" s="297"/>
      <c r="AO191" s="297"/>
      <c r="AP191" s="297"/>
      <c r="AQ191" s="297"/>
      <c r="AR191" s="297"/>
      <c r="AS191" s="297"/>
      <c r="AT191" s="297"/>
      <c r="AU191" s="428"/>
      <c r="AV191" s="412"/>
      <c r="AW191" s="412"/>
      <c r="AX191" s="412"/>
      <c r="AY191" s="412"/>
      <c r="AZ191" s="412"/>
      <c r="BA191" s="412"/>
      <c r="BB191" s="417"/>
      <c r="BC191" s="417"/>
      <c r="BD191" s="417"/>
      <c r="BE191" s="417"/>
      <c r="BF191" s="417"/>
      <c r="BG191" s="417"/>
      <c r="BH191" s="417"/>
      <c r="BI191" s="298">
        <f>SUM(AU191:BH191)</f>
        <v>0</v>
      </c>
    </row>
    <row r="192" spans="1:61" hidden="1" outlineLevel="1">
      <c r="B192" s="296" t="s">
        <v>267</v>
      </c>
      <c r="C192" s="293" t="s">
        <v>142</v>
      </c>
      <c r="D192" s="297"/>
      <c r="E192" s="297"/>
      <c r="F192" s="297"/>
      <c r="G192" s="297"/>
      <c r="H192" s="297"/>
      <c r="I192" s="297"/>
      <c r="J192" s="297"/>
      <c r="K192" s="297"/>
      <c r="L192" s="297"/>
      <c r="M192" s="297"/>
      <c r="N192" s="297"/>
      <c r="O192" s="297"/>
      <c r="P192" s="297"/>
      <c r="Q192" s="297"/>
      <c r="R192" s="297"/>
      <c r="S192" s="297"/>
      <c r="T192" s="297"/>
      <c r="U192" s="297"/>
      <c r="V192" s="297"/>
      <c r="W192" s="297"/>
      <c r="X192" s="297"/>
      <c r="Y192" s="297">
        <f>Y191</f>
        <v>0</v>
      </c>
      <c r="Z192" s="297"/>
      <c r="AA192" s="297"/>
      <c r="AB192" s="297"/>
      <c r="AC192" s="297"/>
      <c r="AD192" s="297"/>
      <c r="AE192" s="297"/>
      <c r="AF192" s="297"/>
      <c r="AG192" s="297"/>
      <c r="AH192" s="297"/>
      <c r="AI192" s="297"/>
      <c r="AJ192" s="297"/>
      <c r="AK192" s="297"/>
      <c r="AL192" s="297"/>
      <c r="AM192" s="297"/>
      <c r="AN192" s="297"/>
      <c r="AO192" s="297"/>
      <c r="AP192" s="297"/>
      <c r="AQ192" s="297"/>
      <c r="AR192" s="297"/>
      <c r="AS192" s="297"/>
      <c r="AT192" s="297"/>
      <c r="AU192" s="413">
        <f>AU191</f>
        <v>0</v>
      </c>
      <c r="AV192" s="413">
        <f t="shared" ref="AV192" si="516">AV191</f>
        <v>0</v>
      </c>
      <c r="AW192" s="413">
        <f t="shared" ref="AW192" si="517">AW191</f>
        <v>0</v>
      </c>
      <c r="AX192" s="413">
        <f t="shared" ref="AX192" si="518">AX191</f>
        <v>0</v>
      </c>
      <c r="AY192" s="413">
        <f t="shared" ref="AY192" si="519">AY191</f>
        <v>0</v>
      </c>
      <c r="AZ192" s="413">
        <f t="shared" ref="AZ192" si="520">AZ191</f>
        <v>0</v>
      </c>
      <c r="BA192" s="413">
        <f t="shared" ref="BA192" si="521">BA191</f>
        <v>0</v>
      </c>
      <c r="BB192" s="413">
        <f t="shared" ref="BB192" si="522">BB191</f>
        <v>0</v>
      </c>
      <c r="BC192" s="413">
        <f t="shared" ref="BC192" si="523">BC191</f>
        <v>0</v>
      </c>
      <c r="BD192" s="413">
        <f t="shared" ref="BD192" si="524">BD191</f>
        <v>0</v>
      </c>
      <c r="BE192" s="413">
        <f t="shared" ref="BE192" si="525">BE191</f>
        <v>0</v>
      </c>
      <c r="BF192" s="413">
        <f t="shared" ref="BF192" si="526">BF191</f>
        <v>0</v>
      </c>
      <c r="BG192" s="413">
        <f t="shared" ref="BG192" si="527">BG191</f>
        <v>0</v>
      </c>
      <c r="BH192" s="413">
        <f t="shared" ref="BH192" si="528">BH191</f>
        <v>0</v>
      </c>
      <c r="BI192" s="308"/>
    </row>
    <row r="193" spans="1:61" hidden="1" outlineLevel="1">
      <c r="B193" s="519"/>
      <c r="C193" s="293"/>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293"/>
      <c r="Z193" s="293"/>
      <c r="AA193" s="293"/>
      <c r="AB193" s="293"/>
      <c r="AC193" s="293"/>
      <c r="AD193" s="293"/>
      <c r="AE193" s="293"/>
      <c r="AF193" s="293"/>
      <c r="AG193" s="293"/>
      <c r="AH193" s="293"/>
      <c r="AI193" s="293"/>
      <c r="AJ193" s="293"/>
      <c r="AK193" s="293"/>
      <c r="AL193" s="293"/>
      <c r="AM193" s="293"/>
      <c r="AN193" s="293"/>
      <c r="AO193" s="293"/>
      <c r="AP193" s="293"/>
      <c r="AQ193" s="293"/>
      <c r="AR193" s="293"/>
      <c r="AS193" s="293"/>
      <c r="AT193" s="293"/>
      <c r="AU193" s="414"/>
      <c r="AV193" s="427"/>
      <c r="AW193" s="427"/>
      <c r="AX193" s="427"/>
      <c r="AY193" s="427"/>
      <c r="AZ193" s="427"/>
      <c r="BA193" s="427"/>
      <c r="BB193" s="427"/>
      <c r="BC193" s="427"/>
      <c r="BD193" s="427"/>
      <c r="BE193" s="427"/>
      <c r="BF193" s="427"/>
      <c r="BG193" s="427"/>
      <c r="BH193" s="427"/>
      <c r="BI193" s="308"/>
    </row>
    <row r="194" spans="1:61" hidden="1" outlineLevel="1">
      <c r="A194" s="521">
        <v>99</v>
      </c>
      <c r="B194" s="519" t="str">
        <f>VLOOKUP(A194,'9. IESO programs'!$D$3:$E$91,2)</f>
        <v>Not used</v>
      </c>
      <c r="C194" s="293" t="s">
        <v>25</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v>0</v>
      </c>
      <c r="Z194" s="297"/>
      <c r="AA194" s="297"/>
      <c r="AB194" s="297"/>
      <c r="AC194" s="297"/>
      <c r="AD194" s="297"/>
      <c r="AE194" s="297"/>
      <c r="AF194" s="297"/>
      <c r="AG194" s="297"/>
      <c r="AH194" s="297"/>
      <c r="AI194" s="297"/>
      <c r="AJ194" s="297"/>
      <c r="AK194" s="297"/>
      <c r="AL194" s="297"/>
      <c r="AM194" s="297"/>
      <c r="AN194" s="297"/>
      <c r="AO194" s="297"/>
      <c r="AP194" s="297"/>
      <c r="AQ194" s="297"/>
      <c r="AR194" s="297"/>
      <c r="AS194" s="297"/>
      <c r="AT194" s="297"/>
      <c r="AU194" s="428"/>
      <c r="AV194" s="412"/>
      <c r="AW194" s="412"/>
      <c r="AX194" s="412"/>
      <c r="AY194" s="412"/>
      <c r="AZ194" s="412"/>
      <c r="BA194" s="412"/>
      <c r="BB194" s="417"/>
      <c r="BC194" s="417"/>
      <c r="BD194" s="417"/>
      <c r="BE194" s="417"/>
      <c r="BF194" s="417"/>
      <c r="BG194" s="417"/>
      <c r="BH194" s="417"/>
      <c r="BI194" s="298">
        <f>SUM(AU194:BH194)</f>
        <v>0</v>
      </c>
    </row>
    <row r="195" spans="1:61" hidden="1" outlineLevel="1">
      <c r="B195" s="296" t="s">
        <v>267</v>
      </c>
      <c r="C195" s="293" t="s">
        <v>142</v>
      </c>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f>Y194</f>
        <v>0</v>
      </c>
      <c r="Z195" s="297"/>
      <c r="AA195" s="297"/>
      <c r="AB195" s="297"/>
      <c r="AC195" s="297"/>
      <c r="AD195" s="297"/>
      <c r="AE195" s="297"/>
      <c r="AF195" s="297"/>
      <c r="AG195" s="297"/>
      <c r="AH195" s="297"/>
      <c r="AI195" s="297"/>
      <c r="AJ195" s="297"/>
      <c r="AK195" s="297"/>
      <c r="AL195" s="297"/>
      <c r="AM195" s="297"/>
      <c r="AN195" s="297"/>
      <c r="AO195" s="297"/>
      <c r="AP195" s="297"/>
      <c r="AQ195" s="297"/>
      <c r="AR195" s="297"/>
      <c r="AS195" s="297"/>
      <c r="AT195" s="297"/>
      <c r="AU195" s="413">
        <f>AU194</f>
        <v>0</v>
      </c>
      <c r="AV195" s="413">
        <f t="shared" ref="AV195" si="529">AV194</f>
        <v>0</v>
      </c>
      <c r="AW195" s="413">
        <f t="shared" ref="AW195" si="530">AW194</f>
        <v>0</v>
      </c>
      <c r="AX195" s="413">
        <f t="shared" ref="AX195" si="531">AX194</f>
        <v>0</v>
      </c>
      <c r="AY195" s="413">
        <f t="shared" ref="AY195" si="532">AY194</f>
        <v>0</v>
      </c>
      <c r="AZ195" s="413">
        <f t="shared" ref="AZ195" si="533">AZ194</f>
        <v>0</v>
      </c>
      <c r="BA195" s="413">
        <f t="shared" ref="BA195" si="534">BA194</f>
        <v>0</v>
      </c>
      <c r="BB195" s="413">
        <f t="shared" ref="BB195" si="535">BB194</f>
        <v>0</v>
      </c>
      <c r="BC195" s="413">
        <f t="shared" ref="BC195" si="536">BC194</f>
        <v>0</v>
      </c>
      <c r="BD195" s="413">
        <f t="shared" ref="BD195" si="537">BD194</f>
        <v>0</v>
      </c>
      <c r="BE195" s="413">
        <f t="shared" ref="BE195" si="538">BE194</f>
        <v>0</v>
      </c>
      <c r="BF195" s="413">
        <f t="shared" ref="BF195" si="539">BF194</f>
        <v>0</v>
      </c>
      <c r="BG195" s="413">
        <f t="shared" ref="BG195" si="540">BG194</f>
        <v>0</v>
      </c>
      <c r="BH195" s="413">
        <f t="shared" ref="BH195" si="541">BH194</f>
        <v>0</v>
      </c>
      <c r="BI195" s="308"/>
    </row>
    <row r="196" spans="1:61" hidden="1" outlineLevel="1">
      <c r="B196" s="296"/>
      <c r="C196" s="307"/>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93"/>
      <c r="AE196" s="293"/>
      <c r="AF196" s="293"/>
      <c r="AG196" s="293"/>
      <c r="AH196" s="293"/>
      <c r="AI196" s="293"/>
      <c r="AJ196" s="293"/>
      <c r="AK196" s="293"/>
      <c r="AL196" s="293"/>
      <c r="AM196" s="293"/>
      <c r="AN196" s="293"/>
      <c r="AO196" s="293"/>
      <c r="AP196" s="293"/>
      <c r="AQ196" s="293"/>
      <c r="AR196" s="293"/>
      <c r="AS196" s="293"/>
      <c r="AT196" s="293"/>
      <c r="AU196" s="303"/>
      <c r="AV196" s="303"/>
      <c r="AW196" s="303"/>
      <c r="AX196" s="303"/>
      <c r="AY196" s="303"/>
      <c r="AZ196" s="303"/>
      <c r="BA196" s="303"/>
      <c r="BB196" s="303"/>
      <c r="BC196" s="303"/>
      <c r="BD196" s="303"/>
      <c r="BE196" s="303"/>
      <c r="BF196" s="303"/>
      <c r="BG196" s="303"/>
      <c r="BH196" s="303"/>
      <c r="BI196" s="308"/>
    </row>
    <row r="197" spans="1:61" ht="15.75">
      <c r="B197" s="329" t="s">
        <v>249</v>
      </c>
      <c r="C197" s="331"/>
      <c r="D197" s="331">
        <f>SUM(D38:D195)</f>
        <v>22614146</v>
      </c>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f>SUM(Z38:Z195)</f>
        <v>4275</v>
      </c>
      <c r="AA197" s="331"/>
      <c r="AB197" s="331"/>
      <c r="AC197" s="331"/>
      <c r="AD197" s="331"/>
      <c r="AE197" s="331"/>
      <c r="AF197" s="331"/>
      <c r="AG197" s="331"/>
      <c r="AH197" s="331"/>
      <c r="AI197" s="331"/>
      <c r="AJ197" s="331"/>
      <c r="AK197" s="331"/>
      <c r="AL197" s="331"/>
      <c r="AM197" s="331"/>
      <c r="AN197" s="331"/>
      <c r="AO197" s="331"/>
      <c r="AP197" s="331"/>
      <c r="AQ197" s="331"/>
      <c r="AR197" s="331"/>
      <c r="AS197" s="331"/>
      <c r="AT197" s="331"/>
      <c r="AU197" s="331">
        <f>IF(AU36="kWh",SUMPRODUCT(D38:D195,AU38:AU195))</f>
        <v>5531978.6373988064</v>
      </c>
      <c r="AV197" s="331">
        <f>IF(AV36="kWh",SUMPRODUCT(D38:D195,AV38:AV195))</f>
        <v>2789010.7425138387</v>
      </c>
      <c r="AW197" s="331">
        <f>IF(AW36="kw",SUMPRODUCT(Y38:Y195,Z38:Z195,AW38:AW195),SUMPRODUCT(D38:D195,AW38:AW195))</f>
        <v>10641.434511743888</v>
      </c>
      <c r="AX197" s="331">
        <f>IF(AX36="kw",SUMPRODUCT(Y38:Y195,Z38:Z195,AX38:AX195),SUMPRODUCT(D38:D195,AX38:AX195))</f>
        <v>8280.8791901067925</v>
      </c>
      <c r="AY197" s="331">
        <f>IF(AY36="kw",SUMPRODUCT(Y38:Y195,Z38:Z195,AY38:AY195),SUMPRODUCT(D38:D195,AY38:AY195))</f>
        <v>0</v>
      </c>
      <c r="AZ197" s="331">
        <f>IF(AZ36="kw",SUMPRODUCT(Y38:Y195,Z38:Z195,AZ38:AZ195),SUMPRODUCT(D38:D195,AZ38:AZ195))</f>
        <v>100.53775951251558</v>
      </c>
      <c r="BA197" s="331">
        <f>IF(BA36="kw",SUMPRODUCT(Y38:Y195,Z38:Z195,BA38:BA195),SUMPRODUCT(D38:D195,BA38:BA195))</f>
        <v>0</v>
      </c>
      <c r="BB197" s="331">
        <f>IF(BB36="kw",SUMPRODUCT(Y38:Y195,Z38:Z195,BB38:BB195),SUMPRODUCT(D38:D195,BB38:BB195))</f>
        <v>9728.7249058871002</v>
      </c>
      <c r="BC197" s="331">
        <f>IF(BC36="kw",SUMPRODUCT(Y38:Y195,Z38:Z195,BC38:BC195),SUMPRODUCT(D38:D195,BC38:BC195))</f>
        <v>1271.0777503454999</v>
      </c>
      <c r="BD197" s="331">
        <f>IF(BD36="kw",SUMPRODUCT(Y38:Y195,Z38:Z195,BD38:BD195),SUMPRODUCT(D38:D195,BD38:BD195))</f>
        <v>0</v>
      </c>
      <c r="BE197" s="331">
        <f>IF(BE36="kw",SUMPRODUCT(Y38:Y195,Z38:Z195,BE38:BE195),SUMPRODUCT(D38:D195,BE38:BE195))</f>
        <v>0</v>
      </c>
      <c r="BF197" s="331">
        <f>IF(BF36="kw",SUMPRODUCT(Y38:Y195,Z38:Z195,BF38:BF195),SUMPRODUCT(D38:D195,BF38:BF195))</f>
        <v>0</v>
      </c>
      <c r="BG197" s="331">
        <f>IF(BG36="kw",SUMPRODUCT(Y38:Y195,Z38:Z195,BG38:BG195),SUMPRODUCT(D38:D195,BG38:BG195))</f>
        <v>0</v>
      </c>
      <c r="BH197" s="331">
        <f>IF(BH36="kw",SUMPRODUCT(Y38:Y195,Z38:Z195,BH38:BH195),SUMPRODUCT(D38:D195,BH38:BH195))</f>
        <v>0</v>
      </c>
      <c r="BI197" s="332"/>
    </row>
    <row r="198" spans="1:61" ht="15.75">
      <c r="B198" s="393" t="s">
        <v>250</v>
      </c>
      <c r="C198" s="394"/>
      <c r="D198" s="394"/>
      <c r="E198" s="394"/>
      <c r="F198" s="394"/>
      <c r="G198" s="394"/>
      <c r="H198" s="394"/>
      <c r="I198" s="394"/>
      <c r="J198" s="394"/>
      <c r="K198" s="394"/>
      <c r="L198" s="394"/>
      <c r="M198" s="394"/>
      <c r="N198" s="394"/>
      <c r="O198" s="394"/>
      <c r="P198" s="394"/>
      <c r="Q198" s="394"/>
      <c r="R198" s="394"/>
      <c r="S198" s="394"/>
      <c r="T198" s="394"/>
      <c r="U198" s="394"/>
      <c r="V198" s="394"/>
      <c r="W198" s="394"/>
      <c r="X198" s="394"/>
      <c r="Y198" s="394"/>
      <c r="Z198" s="394"/>
      <c r="AA198" s="394"/>
      <c r="AB198" s="394"/>
      <c r="AC198" s="394"/>
      <c r="AD198" s="394"/>
      <c r="AE198" s="394"/>
      <c r="AF198" s="394"/>
      <c r="AG198" s="394"/>
      <c r="AH198" s="394"/>
      <c r="AI198" s="394"/>
      <c r="AJ198" s="394"/>
      <c r="AK198" s="394"/>
      <c r="AL198" s="394"/>
      <c r="AM198" s="394"/>
      <c r="AN198" s="394"/>
      <c r="AO198" s="394"/>
      <c r="AP198" s="394"/>
      <c r="AQ198" s="394"/>
      <c r="AR198" s="394"/>
      <c r="AS198" s="394"/>
      <c r="AT198" s="394"/>
      <c r="AU198" s="394">
        <f>HLOOKUP(AU35,'2. LRAMVA Threshold'!$B$42:$Q$53,7,FALSE)</f>
        <v>8730096.5944305435</v>
      </c>
      <c r="AV198" s="394">
        <f>HLOOKUP(AV35,'2. LRAMVA Threshold'!$B$42:$Q$53,7,FALSE)</f>
        <v>7519432.0553718666</v>
      </c>
      <c r="AW198" s="394">
        <f>HLOOKUP(AW35,'2. LRAMVA Threshold'!$B$42:$Q$53,7,FALSE)</f>
        <v>8156.3785354849233</v>
      </c>
      <c r="AX198" s="394">
        <f>HLOOKUP(AX35,'2. LRAMVA Threshold'!$B$42:$Q$53,7,FALSE)</f>
        <v>11110.621464515078</v>
      </c>
      <c r="AY198" s="394">
        <f>HLOOKUP(AY35,'2. LRAMVA Threshold'!$B$42:$Q$53,7,FALSE)</f>
        <v>0</v>
      </c>
      <c r="AZ198" s="394">
        <f>HLOOKUP(AZ35,'2. LRAMVA Threshold'!$B$42:$Q$53,7,FALSE)</f>
        <v>54</v>
      </c>
      <c r="BA198" s="394">
        <f>HLOOKUP(BA35,'2. LRAMVA Threshold'!$B$42:$Q$53,7,FALSE)</f>
        <v>0</v>
      </c>
      <c r="BB198" s="394">
        <f>HLOOKUP(BB35,'2. LRAMVA Threshold'!$B$42:$Q$53,7,FALSE)</f>
        <v>450</v>
      </c>
      <c r="BC198" s="394">
        <f>HLOOKUP(BC35,'2. LRAMVA Threshold'!$B$42:$Q$53,7,FALSE)</f>
        <v>0</v>
      </c>
      <c r="BD198" s="394">
        <f>HLOOKUP(BD35,'2. LRAMVA Threshold'!$B$42:$Q$53,7,FALSE)</f>
        <v>0</v>
      </c>
      <c r="BE198" s="394">
        <f>HLOOKUP(BE35,'2. LRAMVA Threshold'!$B$42:$Q$53,7,FALSE)</f>
        <v>0</v>
      </c>
      <c r="BF198" s="394">
        <f>HLOOKUP(BF35,'2. LRAMVA Threshold'!$B$42:$Q$53,7,FALSE)</f>
        <v>0</v>
      </c>
      <c r="BG198" s="394">
        <f>HLOOKUP(BG35,'2. LRAMVA Threshold'!$B$42:$Q$53,7,FALSE)</f>
        <v>0</v>
      </c>
      <c r="BH198" s="394">
        <f>HLOOKUP(BH35,'2. LRAMVA Threshold'!$B$42:$Q$53,7,FALSE)</f>
        <v>0</v>
      </c>
      <c r="BI198" s="395"/>
    </row>
    <row r="199" spans="1:61">
      <c r="B199" s="520"/>
      <c r="C199" s="433"/>
      <c r="D199" s="434"/>
      <c r="E199" s="434"/>
      <c r="F199" s="434"/>
      <c r="G199" s="434"/>
      <c r="H199" s="434"/>
      <c r="I199" s="434"/>
      <c r="J199" s="434"/>
      <c r="K199" s="434"/>
      <c r="L199" s="398"/>
      <c r="M199" s="398"/>
      <c r="N199" s="398"/>
      <c r="O199" s="398"/>
      <c r="P199" s="398"/>
      <c r="Q199" s="398"/>
      <c r="R199" s="398"/>
      <c r="S199" s="398"/>
      <c r="T199" s="398"/>
      <c r="U199" s="398"/>
      <c r="V199" s="398"/>
      <c r="W199" s="434"/>
      <c r="X199" s="398"/>
      <c r="Y199" s="434"/>
      <c r="Z199" s="435"/>
      <c r="AA199" s="434"/>
      <c r="AB199" s="434"/>
      <c r="AC199" s="434"/>
      <c r="AD199" s="436"/>
      <c r="AE199" s="436"/>
      <c r="AF199" s="436"/>
      <c r="AG199" s="436"/>
      <c r="AH199" s="434"/>
      <c r="AI199" s="398"/>
      <c r="AJ199" s="398"/>
      <c r="AK199" s="398"/>
      <c r="AL199" s="398"/>
      <c r="AM199" s="398"/>
      <c r="AN199" s="398"/>
      <c r="AO199" s="398"/>
      <c r="AP199" s="398"/>
      <c r="AQ199" s="398"/>
      <c r="AR199" s="398"/>
      <c r="AS199" s="398"/>
      <c r="AT199" s="398"/>
      <c r="AU199" s="437"/>
      <c r="AV199" s="437"/>
      <c r="AW199" s="437"/>
      <c r="AX199" s="437"/>
      <c r="AY199" s="437"/>
      <c r="AZ199" s="437"/>
      <c r="BA199" s="437"/>
      <c r="BB199" s="401"/>
      <c r="BC199" s="401"/>
      <c r="BD199" s="401"/>
      <c r="BE199" s="401"/>
      <c r="BF199" s="401"/>
      <c r="BG199" s="401"/>
      <c r="BH199" s="401"/>
      <c r="BI199" s="402"/>
    </row>
    <row r="200" spans="1:61">
      <c r="B200" s="326" t="s">
        <v>147</v>
      </c>
      <c r="C200" s="340"/>
      <c r="D200" s="340"/>
      <c r="E200" s="378"/>
      <c r="F200" s="378"/>
      <c r="G200" s="378"/>
      <c r="H200" s="378"/>
      <c r="I200" s="378"/>
      <c r="J200" s="378"/>
      <c r="K200" s="378"/>
      <c r="L200" s="378"/>
      <c r="M200" s="378"/>
      <c r="N200" s="378"/>
      <c r="O200" s="378"/>
      <c r="P200" s="378"/>
      <c r="Q200" s="378"/>
      <c r="R200" s="378"/>
      <c r="S200" s="378"/>
      <c r="T200" s="378"/>
      <c r="U200" s="378"/>
      <c r="V200" s="378"/>
      <c r="W200" s="378"/>
      <c r="X200" s="378"/>
      <c r="Y200" s="378"/>
      <c r="Z200" s="293"/>
      <c r="AA200" s="342"/>
      <c r="AB200" s="342"/>
      <c r="AC200" s="342"/>
      <c r="AD200" s="341"/>
      <c r="AE200" s="341"/>
      <c r="AF200" s="341"/>
      <c r="AG200" s="341"/>
      <c r="AH200" s="342"/>
      <c r="AI200" s="342"/>
      <c r="AJ200" s="342"/>
      <c r="AK200" s="342"/>
      <c r="AL200" s="342"/>
      <c r="AM200" s="342"/>
      <c r="AN200" s="342"/>
      <c r="AO200" s="342"/>
      <c r="AP200" s="342"/>
      <c r="AQ200" s="342"/>
      <c r="AR200" s="342"/>
      <c r="AS200" s="342"/>
      <c r="AT200" s="342"/>
      <c r="AU200" s="343">
        <f>HLOOKUP(AU$35,'3.  Distribution Rates'!$C$122:$P$133,7,FALSE)</f>
        <v>0</v>
      </c>
      <c r="AV200" s="343">
        <f>HLOOKUP(AV$35,'3.  Distribution Rates'!$C$122:$P$133,7,FALSE)</f>
        <v>0</v>
      </c>
      <c r="AW200" s="343">
        <f>HLOOKUP(AW$35,'3.  Distribution Rates'!$C$122:$P$133,7,FALSE)</f>
        <v>0</v>
      </c>
      <c r="AX200" s="343">
        <f>HLOOKUP(AX$35,'3.  Distribution Rates'!$C$122:$P$133,7,FALSE)</f>
        <v>0</v>
      </c>
      <c r="AY200" s="343">
        <f>HLOOKUP(AY$35,'3.  Distribution Rates'!$C$122:$P$133,7,FALSE)</f>
        <v>0</v>
      </c>
      <c r="AZ200" s="343">
        <f>HLOOKUP(AZ$35,'3.  Distribution Rates'!$C$122:$P$133,7,FALSE)</f>
        <v>0</v>
      </c>
      <c r="BA200" s="343">
        <f>HLOOKUP(BA$35,'3.  Distribution Rates'!$C$122:$P$133,7,FALSE)</f>
        <v>0</v>
      </c>
      <c r="BB200" s="343">
        <f>HLOOKUP(BB$35,'3.  Distribution Rates'!$C$122:$P$133,7,FALSE)</f>
        <v>0</v>
      </c>
      <c r="BC200" s="343">
        <f>HLOOKUP(BC$35,'3.  Distribution Rates'!$C$122:$P$133,7,FALSE)</f>
        <v>0</v>
      </c>
      <c r="BD200" s="343">
        <f>HLOOKUP(BD$35,'3.  Distribution Rates'!$C$122:$P$133,7,FALSE)</f>
        <v>0</v>
      </c>
      <c r="BE200" s="343">
        <f>HLOOKUP(BE$35,'3.  Distribution Rates'!$C$122:$P$133,7,FALSE)</f>
        <v>0</v>
      </c>
      <c r="BF200" s="343">
        <f>HLOOKUP(BF$35,'3.  Distribution Rates'!$C$122:$P$133,7,FALSE)</f>
        <v>0</v>
      </c>
      <c r="BG200" s="343">
        <f>HLOOKUP(BG$35,'3.  Distribution Rates'!$C$122:$P$133,7,FALSE)</f>
        <v>0</v>
      </c>
      <c r="BH200" s="343">
        <f>HLOOKUP(BH$35,'3.  Distribution Rates'!$C$122:$P$133,7,FALSE)</f>
        <v>0</v>
      </c>
      <c r="BI200" s="350"/>
    </row>
    <row r="201" spans="1:61">
      <c r="B201" s="326" t="s">
        <v>128</v>
      </c>
      <c r="C201" s="347"/>
      <c r="D201" s="311"/>
      <c r="E201" s="281"/>
      <c r="F201" s="281"/>
      <c r="G201" s="281"/>
      <c r="H201" s="281"/>
      <c r="I201" s="281"/>
      <c r="J201" s="281"/>
      <c r="K201" s="281"/>
      <c r="L201" s="281"/>
      <c r="M201" s="281"/>
      <c r="N201" s="281"/>
      <c r="O201" s="281"/>
      <c r="P201" s="281"/>
      <c r="Q201" s="281"/>
      <c r="R201" s="281"/>
      <c r="S201" s="281"/>
      <c r="T201" s="281"/>
      <c r="U201" s="281"/>
      <c r="V201" s="281"/>
      <c r="W201" s="281"/>
      <c r="X201" s="281"/>
      <c r="Y201" s="281"/>
      <c r="Z201" s="293"/>
      <c r="AA201" s="281"/>
      <c r="AB201" s="281"/>
      <c r="AC201" s="281"/>
      <c r="AD201" s="311"/>
      <c r="AE201" s="311"/>
      <c r="AF201" s="311"/>
      <c r="AG201" s="311"/>
      <c r="AH201" s="281"/>
      <c r="AI201" s="281"/>
      <c r="AJ201" s="281"/>
      <c r="AK201" s="281"/>
      <c r="AL201" s="281"/>
      <c r="AM201" s="281"/>
      <c r="AN201" s="281"/>
      <c r="AO201" s="281"/>
      <c r="AP201" s="281"/>
      <c r="AQ201" s="281"/>
      <c r="AR201" s="281"/>
      <c r="AS201" s="281"/>
      <c r="AT201" s="281"/>
      <c r="AU201" s="380">
        <f>'4.  2011-2014 LRAM'!Y138*AU200</f>
        <v>0</v>
      </c>
      <c r="AV201" s="380">
        <f>'4.  2011-2014 LRAM'!Z138*AV200</f>
        <v>0</v>
      </c>
      <c r="AW201" s="380">
        <f>'4.  2011-2014 LRAM'!AA138*AW200</f>
        <v>0</v>
      </c>
      <c r="AX201" s="380">
        <f>'4.  2011-2014 LRAM'!AB138*AX200</f>
        <v>0</v>
      </c>
      <c r="AY201" s="380">
        <f>'4.  2011-2014 LRAM'!AC138*AY200</f>
        <v>0</v>
      </c>
      <c r="AZ201" s="380">
        <f>'4.  2011-2014 LRAM'!AD138*AZ200</f>
        <v>0</v>
      </c>
      <c r="BA201" s="380">
        <f>'4.  2011-2014 LRAM'!AE138*BA200</f>
        <v>0</v>
      </c>
      <c r="BB201" s="380">
        <f>'4.  2011-2014 LRAM'!AF138*BB200</f>
        <v>0</v>
      </c>
      <c r="BC201" s="380">
        <f>'4.  2011-2014 LRAM'!AG138*BC200</f>
        <v>0</v>
      </c>
      <c r="BD201" s="380">
        <f>'4.  2011-2014 LRAM'!AH138*BD200</f>
        <v>0</v>
      </c>
      <c r="BE201" s="380">
        <f>'4.  2011-2014 LRAM'!AI138*BE200</f>
        <v>0</v>
      </c>
      <c r="BF201" s="380">
        <f>'4.  2011-2014 LRAM'!AJ138*BF200</f>
        <v>0</v>
      </c>
      <c r="BG201" s="380">
        <f>'4.  2011-2014 LRAM'!AK138*BG200</f>
        <v>0</v>
      </c>
      <c r="BH201" s="380">
        <f>'4.  2011-2014 LRAM'!AL138*BH200</f>
        <v>0</v>
      </c>
      <c r="BI201" s="620">
        <f>SUM(AU201:BH201)</f>
        <v>0</v>
      </c>
    </row>
    <row r="202" spans="1:61">
      <c r="B202" s="326" t="s">
        <v>129</v>
      </c>
      <c r="C202" s="347"/>
      <c r="D202" s="31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93"/>
      <c r="AA202" s="281"/>
      <c r="AB202" s="281"/>
      <c r="AC202" s="281"/>
      <c r="AD202" s="311"/>
      <c r="AE202" s="311"/>
      <c r="AF202" s="311"/>
      <c r="AG202" s="311"/>
      <c r="AH202" s="281"/>
      <c r="AI202" s="281"/>
      <c r="AJ202" s="281"/>
      <c r="AK202" s="281"/>
      <c r="AL202" s="281"/>
      <c r="AM202" s="281"/>
      <c r="AN202" s="281"/>
      <c r="AO202" s="281"/>
      <c r="AP202" s="281"/>
      <c r="AQ202" s="281"/>
      <c r="AR202" s="281"/>
      <c r="AS202" s="281"/>
      <c r="AT202" s="281"/>
      <c r="AU202" s="380">
        <f>'4.  2011-2014 LRAM'!Y267*AU200</f>
        <v>0</v>
      </c>
      <c r="AV202" s="380">
        <f>'4.  2011-2014 LRAM'!Z267*AV200</f>
        <v>0</v>
      </c>
      <c r="AW202" s="380">
        <f>'4.  2011-2014 LRAM'!AA267*AW200</f>
        <v>0</v>
      </c>
      <c r="AX202" s="380">
        <f>'4.  2011-2014 LRAM'!AB267*AX200</f>
        <v>0</v>
      </c>
      <c r="AY202" s="380">
        <f>'4.  2011-2014 LRAM'!AC267*AY200</f>
        <v>0</v>
      </c>
      <c r="AZ202" s="380">
        <f>'4.  2011-2014 LRAM'!AD267*AZ200</f>
        <v>0</v>
      </c>
      <c r="BA202" s="380">
        <f>'4.  2011-2014 LRAM'!AE267*BA200</f>
        <v>0</v>
      </c>
      <c r="BB202" s="380">
        <f>'4.  2011-2014 LRAM'!AF267*BB200</f>
        <v>0</v>
      </c>
      <c r="BC202" s="380">
        <f>'4.  2011-2014 LRAM'!AG267*BC200</f>
        <v>0</v>
      </c>
      <c r="BD202" s="380">
        <f>'4.  2011-2014 LRAM'!AH267*BD200</f>
        <v>0</v>
      </c>
      <c r="BE202" s="380">
        <f>'4.  2011-2014 LRAM'!AI267*BE200</f>
        <v>0</v>
      </c>
      <c r="BF202" s="380">
        <f>'4.  2011-2014 LRAM'!AJ267*BF200</f>
        <v>0</v>
      </c>
      <c r="BG202" s="380">
        <f>'4.  2011-2014 LRAM'!AK267*BG200</f>
        <v>0</v>
      </c>
      <c r="BH202" s="380">
        <f>'4.  2011-2014 LRAM'!AL267*BH200</f>
        <v>0</v>
      </c>
      <c r="BI202" s="620">
        <f>SUM(AU202:BH202)</f>
        <v>0</v>
      </c>
    </row>
    <row r="203" spans="1:61">
      <c r="B203" s="326" t="s">
        <v>130</v>
      </c>
      <c r="C203" s="347"/>
      <c r="D203" s="31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93"/>
      <c r="AA203" s="281"/>
      <c r="AB203" s="281"/>
      <c r="AC203" s="281"/>
      <c r="AD203" s="311"/>
      <c r="AE203" s="311"/>
      <c r="AF203" s="311"/>
      <c r="AG203" s="311"/>
      <c r="AH203" s="281"/>
      <c r="AI203" s="281"/>
      <c r="AJ203" s="281"/>
      <c r="AK203" s="281"/>
      <c r="AL203" s="281"/>
      <c r="AM203" s="281"/>
      <c r="AN203" s="281"/>
      <c r="AO203" s="281"/>
      <c r="AP203" s="281"/>
      <c r="AQ203" s="281"/>
      <c r="AR203" s="281"/>
      <c r="AS203" s="281"/>
      <c r="AT203" s="281"/>
      <c r="AU203" s="380">
        <f>'4.  2011-2014 LRAM'!Y396*AU200</f>
        <v>0</v>
      </c>
      <c r="AV203" s="380">
        <f>'4.  2011-2014 LRAM'!Z396*AV200</f>
        <v>0</v>
      </c>
      <c r="AW203" s="380">
        <f>'4.  2011-2014 LRAM'!AA396*AW200</f>
        <v>0</v>
      </c>
      <c r="AX203" s="380">
        <f>'4.  2011-2014 LRAM'!AB396*AX200</f>
        <v>0</v>
      </c>
      <c r="AY203" s="380">
        <f>'4.  2011-2014 LRAM'!AC396*AY200</f>
        <v>0</v>
      </c>
      <c r="AZ203" s="380">
        <f>'4.  2011-2014 LRAM'!AD396*AZ200</f>
        <v>0</v>
      </c>
      <c r="BA203" s="380">
        <f>'4.  2011-2014 LRAM'!AE396*BA200</f>
        <v>0</v>
      </c>
      <c r="BB203" s="380">
        <f>'4.  2011-2014 LRAM'!AF396*BB200</f>
        <v>0</v>
      </c>
      <c r="BC203" s="380">
        <f>'4.  2011-2014 LRAM'!AG396*BC200</f>
        <v>0</v>
      </c>
      <c r="BD203" s="380">
        <f>'4.  2011-2014 LRAM'!AH396*BD200</f>
        <v>0</v>
      </c>
      <c r="BE203" s="380">
        <f>'4.  2011-2014 LRAM'!AI396*BE200</f>
        <v>0</v>
      </c>
      <c r="BF203" s="380">
        <f>'4.  2011-2014 LRAM'!AJ396*BF200</f>
        <v>0</v>
      </c>
      <c r="BG203" s="380">
        <f>'4.  2011-2014 LRAM'!AK396*BG200</f>
        <v>0</v>
      </c>
      <c r="BH203" s="380">
        <f>'4.  2011-2014 LRAM'!AL396*BH200</f>
        <v>0</v>
      </c>
      <c r="BI203" s="620">
        <f>SUM(AU203:BH203)</f>
        <v>0</v>
      </c>
    </row>
    <row r="204" spans="1:61">
      <c r="B204" s="326" t="s">
        <v>131</v>
      </c>
      <c r="C204" s="347"/>
      <c r="D204" s="31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93"/>
      <c r="AA204" s="281"/>
      <c r="AB204" s="281"/>
      <c r="AC204" s="281"/>
      <c r="AD204" s="311"/>
      <c r="AE204" s="311"/>
      <c r="AF204" s="311"/>
      <c r="AG204" s="311"/>
      <c r="AH204" s="281"/>
      <c r="AI204" s="281"/>
      <c r="AJ204" s="281"/>
      <c r="AK204" s="281"/>
      <c r="AL204" s="281"/>
      <c r="AM204" s="281"/>
      <c r="AN204" s="281"/>
      <c r="AO204" s="281"/>
      <c r="AP204" s="281"/>
      <c r="AQ204" s="281"/>
      <c r="AR204" s="281"/>
      <c r="AS204" s="281"/>
      <c r="AT204" s="281"/>
      <c r="AU204" s="380">
        <f>'4.  2011-2014 LRAM'!Y527*AU200</f>
        <v>0</v>
      </c>
      <c r="AV204" s="380">
        <f>'4.  2011-2014 LRAM'!Z527*AV200</f>
        <v>0</v>
      </c>
      <c r="AW204" s="380">
        <f>'4.  2011-2014 LRAM'!AA527*AW200</f>
        <v>0</v>
      </c>
      <c r="AX204" s="380">
        <f>'4.  2011-2014 LRAM'!AB527*AX200</f>
        <v>0</v>
      </c>
      <c r="AY204" s="380">
        <f>'4.  2011-2014 LRAM'!AC527*AY200</f>
        <v>0</v>
      </c>
      <c r="AZ204" s="380">
        <f>'4.  2011-2014 LRAM'!AD527*AZ200</f>
        <v>0</v>
      </c>
      <c r="BA204" s="380">
        <f>'4.  2011-2014 LRAM'!AE527*BA200</f>
        <v>0</v>
      </c>
      <c r="BB204" s="380">
        <f>'4.  2011-2014 LRAM'!AF527*BB200</f>
        <v>0</v>
      </c>
      <c r="BC204" s="380">
        <f>'4.  2011-2014 LRAM'!AG527*BC200</f>
        <v>0</v>
      </c>
      <c r="BD204" s="380">
        <f>'4.  2011-2014 LRAM'!AH527*BD200</f>
        <v>0</v>
      </c>
      <c r="BE204" s="380">
        <f>'4.  2011-2014 LRAM'!AI527*BE200</f>
        <v>0</v>
      </c>
      <c r="BF204" s="380">
        <f>'4.  2011-2014 LRAM'!AJ527*BF200</f>
        <v>0</v>
      </c>
      <c r="BG204" s="380">
        <f>'4.  2011-2014 LRAM'!AK527*BG200</f>
        <v>0</v>
      </c>
      <c r="BH204" s="380">
        <f>'4.  2011-2014 LRAM'!AL527*BH200</f>
        <v>0</v>
      </c>
      <c r="BI204" s="620">
        <f>SUM(AU204:BH204)</f>
        <v>0</v>
      </c>
    </row>
    <row r="205" spans="1:61">
      <c r="B205" s="326" t="s">
        <v>132</v>
      </c>
      <c r="C205" s="347"/>
      <c r="D205" s="31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93"/>
      <c r="AA205" s="281"/>
      <c r="AB205" s="281"/>
      <c r="AC205" s="281"/>
      <c r="AD205" s="311"/>
      <c r="AE205" s="311"/>
      <c r="AF205" s="311"/>
      <c r="AG205" s="311"/>
      <c r="AH205" s="281"/>
      <c r="AI205" s="281"/>
      <c r="AJ205" s="281"/>
      <c r="AK205" s="281"/>
      <c r="AL205" s="281"/>
      <c r="AM205" s="281"/>
      <c r="AN205" s="281"/>
      <c r="AO205" s="281"/>
      <c r="AP205" s="281"/>
      <c r="AQ205" s="281"/>
      <c r="AR205" s="281"/>
      <c r="AS205" s="281"/>
      <c r="AT205" s="281"/>
      <c r="AU205" s="380">
        <f>AU197*AU200</f>
        <v>0</v>
      </c>
      <c r="AV205" s="380">
        <f t="shared" ref="AV205:BH205" si="542">AV197*AV200</f>
        <v>0</v>
      </c>
      <c r="AW205" s="380">
        <f t="shared" si="542"/>
        <v>0</v>
      </c>
      <c r="AX205" s="380">
        <f t="shared" si="542"/>
        <v>0</v>
      </c>
      <c r="AY205" s="380">
        <f t="shared" si="542"/>
        <v>0</v>
      </c>
      <c r="AZ205" s="380">
        <f t="shared" si="542"/>
        <v>0</v>
      </c>
      <c r="BA205" s="380">
        <f t="shared" si="542"/>
        <v>0</v>
      </c>
      <c r="BB205" s="380">
        <f t="shared" si="542"/>
        <v>0</v>
      </c>
      <c r="BC205" s="380">
        <f t="shared" si="542"/>
        <v>0</v>
      </c>
      <c r="BD205" s="380">
        <f t="shared" si="542"/>
        <v>0</v>
      </c>
      <c r="BE205" s="380">
        <f t="shared" si="542"/>
        <v>0</v>
      </c>
      <c r="BF205" s="380">
        <f t="shared" si="542"/>
        <v>0</v>
      </c>
      <c r="BG205" s="380">
        <f t="shared" si="542"/>
        <v>0</v>
      </c>
      <c r="BH205" s="380">
        <f t="shared" si="542"/>
        <v>0</v>
      </c>
      <c r="BI205" s="620">
        <f>SUM(AU205:BH205)</f>
        <v>0</v>
      </c>
    </row>
    <row r="206" spans="1:61" ht="15.75">
      <c r="B206" s="351" t="s">
        <v>246</v>
      </c>
      <c r="C206" s="347"/>
      <c r="D206" s="338"/>
      <c r="E206" s="336"/>
      <c r="F206" s="336"/>
      <c r="G206" s="336"/>
      <c r="H206" s="336"/>
      <c r="I206" s="336"/>
      <c r="J206" s="336"/>
      <c r="K206" s="336"/>
      <c r="L206" s="336"/>
      <c r="M206" s="336"/>
      <c r="N206" s="336"/>
      <c r="O206" s="336"/>
      <c r="P206" s="336"/>
      <c r="Q206" s="336"/>
      <c r="R206" s="336"/>
      <c r="S206" s="336"/>
      <c r="T206" s="336"/>
      <c r="U206" s="336"/>
      <c r="V206" s="336"/>
      <c r="W206" s="336"/>
      <c r="X206" s="336"/>
      <c r="Y206" s="336"/>
      <c r="Z206" s="302"/>
      <c r="AA206" s="336"/>
      <c r="AB206" s="336"/>
      <c r="AC206" s="336"/>
      <c r="AD206" s="338"/>
      <c r="AE206" s="338"/>
      <c r="AF206" s="338"/>
      <c r="AG206" s="338"/>
      <c r="AH206" s="336"/>
      <c r="AI206" s="336"/>
      <c r="AJ206" s="336"/>
      <c r="AK206" s="336"/>
      <c r="AL206" s="336"/>
      <c r="AM206" s="336"/>
      <c r="AN206" s="336"/>
      <c r="AO206" s="336"/>
      <c r="AP206" s="336"/>
      <c r="AQ206" s="336"/>
      <c r="AR206" s="336"/>
      <c r="AS206" s="336"/>
      <c r="AT206" s="336"/>
      <c r="AU206" s="348">
        <f>SUM(AU201:AU205)</f>
        <v>0</v>
      </c>
      <c r="AV206" s="348">
        <f>SUM(AV201:AV205)</f>
        <v>0</v>
      </c>
      <c r="AW206" s="348">
        <f t="shared" ref="AW206:BA206" si="543">SUM(AW201:AW205)</f>
        <v>0</v>
      </c>
      <c r="AX206" s="348">
        <f t="shared" si="543"/>
        <v>0</v>
      </c>
      <c r="AY206" s="348">
        <f t="shared" si="543"/>
        <v>0</v>
      </c>
      <c r="AZ206" s="348">
        <f t="shared" si="543"/>
        <v>0</v>
      </c>
      <c r="BA206" s="348">
        <f t="shared" si="543"/>
        <v>0</v>
      </c>
      <c r="BB206" s="348">
        <f>SUM(BB201:BB205)</f>
        <v>0</v>
      </c>
      <c r="BC206" s="348">
        <f>SUM(BC201:BC205)</f>
        <v>0</v>
      </c>
      <c r="BD206" s="348">
        <f t="shared" ref="BD206:BH206" si="544">SUM(BD201:BD205)</f>
        <v>0</v>
      </c>
      <c r="BE206" s="348">
        <f t="shared" si="544"/>
        <v>0</v>
      </c>
      <c r="BF206" s="348">
        <f t="shared" si="544"/>
        <v>0</v>
      </c>
      <c r="BG206" s="348">
        <f t="shared" si="544"/>
        <v>0</v>
      </c>
      <c r="BH206" s="348">
        <f t="shared" si="544"/>
        <v>0</v>
      </c>
      <c r="BI206" s="409">
        <f>SUM(BI201:BI205)</f>
        <v>0</v>
      </c>
    </row>
    <row r="207" spans="1:61" ht="15.75">
      <c r="B207" s="351" t="s">
        <v>247</v>
      </c>
      <c r="C207" s="347"/>
      <c r="D207" s="352"/>
      <c r="E207" s="336"/>
      <c r="F207" s="336"/>
      <c r="G207" s="336"/>
      <c r="H207" s="336"/>
      <c r="I207" s="336"/>
      <c r="J207" s="336"/>
      <c r="K207" s="336"/>
      <c r="L207" s="336"/>
      <c r="M207" s="336"/>
      <c r="N207" s="336"/>
      <c r="O207" s="336"/>
      <c r="P207" s="336"/>
      <c r="Q207" s="336"/>
      <c r="R207" s="336"/>
      <c r="S207" s="336"/>
      <c r="T207" s="336"/>
      <c r="U207" s="336"/>
      <c r="V207" s="336"/>
      <c r="W207" s="336"/>
      <c r="X207" s="336"/>
      <c r="Y207" s="336"/>
      <c r="Z207" s="302"/>
      <c r="AA207" s="336"/>
      <c r="AB207" s="336"/>
      <c r="AC207" s="336"/>
      <c r="AD207" s="338"/>
      <c r="AE207" s="338"/>
      <c r="AF207" s="338"/>
      <c r="AG207" s="338"/>
      <c r="AH207" s="336"/>
      <c r="AI207" s="336"/>
      <c r="AJ207" s="336"/>
      <c r="AK207" s="336"/>
      <c r="AL207" s="336"/>
      <c r="AM207" s="336"/>
      <c r="AN207" s="336"/>
      <c r="AO207" s="336"/>
      <c r="AP207" s="336"/>
      <c r="AQ207" s="336"/>
      <c r="AR207" s="336"/>
      <c r="AS207" s="336"/>
      <c r="AT207" s="336"/>
      <c r="AU207" s="349">
        <f>AU198*AU200</f>
        <v>0</v>
      </c>
      <c r="AV207" s="349">
        <f t="shared" ref="AV207:BA207" si="545">AV198*AV200</f>
        <v>0</v>
      </c>
      <c r="AW207" s="349">
        <f t="shared" si="545"/>
        <v>0</v>
      </c>
      <c r="AX207" s="349">
        <f t="shared" si="545"/>
        <v>0</v>
      </c>
      <c r="AY207" s="349">
        <f t="shared" si="545"/>
        <v>0</v>
      </c>
      <c r="AZ207" s="349">
        <f t="shared" si="545"/>
        <v>0</v>
      </c>
      <c r="BA207" s="349">
        <f t="shared" si="545"/>
        <v>0</v>
      </c>
      <c r="BB207" s="349">
        <f>BB198*BB200</f>
        <v>0</v>
      </c>
      <c r="BC207" s="349">
        <f t="shared" ref="BC207:BH207" si="546">BC198*BC200</f>
        <v>0</v>
      </c>
      <c r="BD207" s="349">
        <f t="shared" si="546"/>
        <v>0</v>
      </c>
      <c r="BE207" s="349">
        <f t="shared" si="546"/>
        <v>0</v>
      </c>
      <c r="BF207" s="349">
        <f t="shared" si="546"/>
        <v>0</v>
      </c>
      <c r="BG207" s="349">
        <f t="shared" si="546"/>
        <v>0</v>
      </c>
      <c r="BH207" s="349">
        <f t="shared" si="546"/>
        <v>0</v>
      </c>
      <c r="BI207" s="409">
        <f>SUM(AU207:BH207)</f>
        <v>0</v>
      </c>
    </row>
    <row r="208" spans="1:61" ht="15.75">
      <c r="B208" s="351" t="s">
        <v>248</v>
      </c>
      <c r="C208" s="347"/>
      <c r="D208" s="352"/>
      <c r="E208" s="336"/>
      <c r="F208" s="336"/>
      <c r="G208" s="336"/>
      <c r="H208" s="336"/>
      <c r="I208" s="336"/>
      <c r="J208" s="336"/>
      <c r="K208" s="336"/>
      <c r="L208" s="336"/>
      <c r="M208" s="336"/>
      <c r="N208" s="336"/>
      <c r="O208" s="336"/>
      <c r="P208" s="336"/>
      <c r="Q208" s="336"/>
      <c r="R208" s="336"/>
      <c r="S208" s="336"/>
      <c r="T208" s="336"/>
      <c r="U208" s="336"/>
      <c r="V208" s="336"/>
      <c r="W208" s="336"/>
      <c r="X208" s="336"/>
      <c r="Y208" s="336"/>
      <c r="Z208" s="302"/>
      <c r="AA208" s="336"/>
      <c r="AB208" s="336"/>
      <c r="AC208" s="336"/>
      <c r="AD208" s="352"/>
      <c r="AE208" s="352"/>
      <c r="AF208" s="352"/>
      <c r="AG208" s="352"/>
      <c r="AH208" s="336"/>
      <c r="AI208" s="336"/>
      <c r="AJ208" s="336"/>
      <c r="AK208" s="336"/>
      <c r="AL208" s="336"/>
      <c r="AM208" s="336"/>
      <c r="AN208" s="336"/>
      <c r="AO208" s="336"/>
      <c r="AP208" s="336"/>
      <c r="AQ208" s="336"/>
      <c r="AR208" s="336"/>
      <c r="AS208" s="336"/>
      <c r="AT208" s="336"/>
      <c r="AU208" s="353"/>
      <c r="AV208" s="353"/>
      <c r="AW208" s="353"/>
      <c r="AX208" s="353"/>
      <c r="AY208" s="353"/>
      <c r="AZ208" s="353"/>
      <c r="BA208" s="353"/>
      <c r="BB208" s="353"/>
      <c r="BC208" s="353"/>
      <c r="BD208" s="353"/>
      <c r="BE208" s="353"/>
      <c r="BF208" s="353"/>
      <c r="BG208" s="353"/>
      <c r="BH208" s="353"/>
      <c r="BI208" s="409">
        <f>BI206-BI207</f>
        <v>0</v>
      </c>
    </row>
    <row r="209" spans="1:61">
      <c r="B209" s="326"/>
      <c r="C209" s="352"/>
      <c r="D209" s="352"/>
      <c r="E209" s="336"/>
      <c r="F209" s="336"/>
      <c r="G209" s="336"/>
      <c r="H209" s="336"/>
      <c r="I209" s="336"/>
      <c r="J209" s="336"/>
      <c r="K209" s="336"/>
      <c r="L209" s="336"/>
      <c r="M209" s="336"/>
      <c r="N209" s="336"/>
      <c r="O209" s="336"/>
      <c r="P209" s="336"/>
      <c r="Q209" s="336"/>
      <c r="R209" s="336"/>
      <c r="S209" s="336"/>
      <c r="T209" s="336"/>
      <c r="U209" s="336"/>
      <c r="V209" s="336"/>
      <c r="W209" s="336"/>
      <c r="X209" s="336"/>
      <c r="Y209" s="336"/>
      <c r="Z209" s="302"/>
      <c r="AA209" s="336"/>
      <c r="AB209" s="336"/>
      <c r="AC209" s="336"/>
      <c r="AD209" s="352"/>
      <c r="AE209" s="347"/>
      <c r="AF209" s="352"/>
      <c r="AG209" s="352"/>
      <c r="AH209" s="336"/>
      <c r="AI209" s="336"/>
      <c r="AJ209" s="336"/>
      <c r="AK209" s="336"/>
      <c r="AL209" s="336"/>
      <c r="AM209" s="336"/>
      <c r="AN209" s="336"/>
      <c r="AO209" s="336"/>
      <c r="AP209" s="336"/>
      <c r="AQ209" s="336"/>
      <c r="AR209" s="336"/>
      <c r="AS209" s="336"/>
      <c r="AT209" s="336"/>
      <c r="AU209" s="354"/>
      <c r="AV209" s="354"/>
      <c r="AW209" s="354"/>
      <c r="AX209" s="354"/>
      <c r="AY209" s="354"/>
      <c r="AZ209" s="354"/>
      <c r="BA209" s="354"/>
      <c r="BB209" s="354"/>
      <c r="BC209" s="354"/>
      <c r="BD209" s="354"/>
      <c r="BE209" s="354"/>
      <c r="BF209" s="354"/>
      <c r="BG209" s="354"/>
      <c r="BH209" s="354"/>
      <c r="BI209" s="350"/>
    </row>
    <row r="210" spans="1:61">
      <c r="B210" s="296" t="s">
        <v>123</v>
      </c>
      <c r="C210" s="306"/>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359"/>
      <c r="AA210" s="281"/>
      <c r="AB210" s="281"/>
      <c r="AC210" s="281"/>
      <c r="AD210" s="306"/>
      <c r="AE210" s="311"/>
      <c r="AF210" s="311"/>
      <c r="AG210" s="281"/>
      <c r="AH210" s="281"/>
      <c r="AI210" s="281"/>
      <c r="AJ210" s="281"/>
      <c r="AK210" s="281"/>
      <c r="AL210" s="281"/>
      <c r="AM210" s="281"/>
      <c r="AN210" s="281"/>
      <c r="AO210" s="281"/>
      <c r="AP210" s="281"/>
      <c r="AQ210" s="281"/>
      <c r="AR210" s="281"/>
      <c r="AS210" s="281"/>
      <c r="AT210" s="281"/>
      <c r="AU210" s="293">
        <f>SUMPRODUCT(E38:E195,AU38:AU195)</f>
        <v>5480338.6443260675</v>
      </c>
      <c r="AV210" s="293">
        <f>SUMPRODUCT(E38:E195,AV38:AV195)</f>
        <v>2789010.865786511</v>
      </c>
      <c r="AW210" s="293">
        <f>IF(AW36="kw",SUMPRODUCT(Y38:Y195,AA38:AA195,AW38:AW195),SUMPRODUCT(E38:E195,AW38:AW195))</f>
        <v>10636.147238439215</v>
      </c>
      <c r="AX210" s="293">
        <f>IF(AX36="kw",SUMPRODUCT(Y38:Y195,AA38:AA195,AX38:AX195),SUMPRODUCT(E38:E195,AX38:AX195))</f>
        <v>8276.5117078954136</v>
      </c>
      <c r="AY210" s="293">
        <f>IF(AY36="kw",SUMPRODUCT(Y38:Y195,AA38:AA195,AY38:AY195),SUMPRODUCT(E38:E195,AY38:AY195))</f>
        <v>0</v>
      </c>
      <c r="AZ210" s="293">
        <f>IF(AZ36="kw",SUMPRODUCT(Y38:Y195,AA38:AA195,AZ38:AZ195),SUMPRODUCT(E38:E195,AZ38:AZ195))</f>
        <v>100.47971230725432</v>
      </c>
      <c r="BA210" s="293">
        <f>IF(BA36="kw",SUMPRODUCT(Y38:Y195,AA38:AA195,BA38:BA195),SUMPRODUCT(E38:E195,BA38:BA195))</f>
        <v>0</v>
      </c>
      <c r="BB210" s="293">
        <f>IF(BB36="kw",SUMPRODUCT(Y38:Y195,AA38:AA195,BB38:BB195),SUMPRODUCT(E38:E195,BB38:BB195))</f>
        <v>9728.2981467363516</v>
      </c>
      <c r="BC210" s="293">
        <f>IF(BC36="kw",SUMPRODUCT(Y38:Y195,AA38:AA195,BC38:BC195),SUMPRODUCT(E38:E195,BC38:BC195))</f>
        <v>1271.0778759769669</v>
      </c>
      <c r="BD210" s="293">
        <f>IF(BD36="kw",SUMPRODUCT(Y38:Y195,AA38:AA195,BD38:BD195),SUMPRODUCT(E38:E195,BD38:BD195))</f>
        <v>0</v>
      </c>
      <c r="BE210" s="293">
        <f>IF(BE36="kw",SUMPRODUCT(Y38:Y195,AA38:AA195,BE38:BE195),SUMPRODUCT(E38:E195,BE38:BE195))</f>
        <v>0</v>
      </c>
      <c r="BF210" s="293">
        <f>IF(BF36="kw",SUMPRODUCT(Y38:Y195,AA38:AA195,BF38:BF195),SUMPRODUCT(E38:E195,BF38:BF195))</f>
        <v>0</v>
      </c>
      <c r="BG210" s="293">
        <f>IF(BG36="kw",SUMPRODUCT(Y38:Y195,AA38:AA195,BG38:BG195),SUMPRODUCT(E38:E195,BG38:BG195))</f>
        <v>0</v>
      </c>
      <c r="BH210" s="293">
        <f>IF(BH36="kw",SUMPRODUCT(Y38:Y195,AA38:AA195,BH38:BH195),SUMPRODUCT(E38:E195,BH38:BH195))</f>
        <v>0</v>
      </c>
      <c r="BI210" s="350"/>
    </row>
    <row r="211" spans="1:61">
      <c r="B211" s="296" t="s">
        <v>124</v>
      </c>
      <c r="C211" s="306"/>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359"/>
      <c r="AA211" s="281"/>
      <c r="AB211" s="281"/>
      <c r="AC211" s="281"/>
      <c r="AD211" s="306"/>
      <c r="AE211" s="311"/>
      <c r="AF211" s="311"/>
      <c r="AG211" s="281"/>
      <c r="AH211" s="281"/>
      <c r="AI211" s="281"/>
      <c r="AJ211" s="281"/>
      <c r="AK211" s="281"/>
      <c r="AL211" s="281"/>
      <c r="AM211" s="281"/>
      <c r="AN211" s="281"/>
      <c r="AO211" s="281"/>
      <c r="AP211" s="281"/>
      <c r="AQ211" s="281"/>
      <c r="AR211" s="281"/>
      <c r="AS211" s="281"/>
      <c r="AT211" s="281"/>
      <c r="AU211" s="293">
        <f>SUMPRODUCT(F38:F195,AU38:AU195)</f>
        <v>5480338.6443260675</v>
      </c>
      <c r="AV211" s="293">
        <f>SUMPRODUCT(F38:F195,AV38:AV195)</f>
        <v>2716261.7876516934</v>
      </c>
      <c r="AW211" s="293">
        <f>IF(AW36="kw",SUMPRODUCT(Y38:Y195,AB38:AB195,AW38:AW195),SUMPRODUCT(F38:F195,AW38:AW195))</f>
        <v>10613.65802143837</v>
      </c>
      <c r="AX211" s="293">
        <f>IF(AX36="kw",SUMPRODUCT(Y38:Y195,AB38:AB195,AX38:AX195),SUMPRODUCT(F38:F195,AX38:AX195))</f>
        <v>8280.8791901067925</v>
      </c>
      <c r="AY211" s="293">
        <f>IF(AY36="kw",SUMPRODUCT(Y38:Y195,AB38:AB195,AY38:AY195),SUMPRODUCT(F38:F195,AY38:AY195))</f>
        <v>0</v>
      </c>
      <c r="AZ211" s="293">
        <f>IF(AZ36="kw",SUMPRODUCT(Y38:Y195,AB38:AB195,AZ38:AZ195),SUMPRODUCT(F38:F195,AZ38:AZ195))</f>
        <v>100.53775951251556</v>
      </c>
      <c r="BA211" s="293">
        <f>IF(BA36="kw",SUMPRODUCT(Y38:Y195,AB38:AB195,BA38:BA195),SUMPRODUCT(F38:F195,BA38:BA195))</f>
        <v>0</v>
      </c>
      <c r="BB211" s="293">
        <f>IF(BB36="kw",SUMPRODUCT(Y38:Y195,AB38:AB195,BB38:BB195),SUMPRODUCT(F38:F195,BB38:BB195))</f>
        <v>4840.0626121161604</v>
      </c>
      <c r="BC211" s="293">
        <f>IF(BC36="kw",SUMPRODUCT(Y38:Y195,AB38:AB195,BC38:BC195),SUMPRODUCT(F38:F195,BC38:BC195))</f>
        <v>1271.0778759769669</v>
      </c>
      <c r="BD211" s="293">
        <f>IF(BD36="kw",SUMPRODUCT(Y38:Y195,AB38:AB195,BD38:BD195),SUMPRODUCT(F38:F195,BD38:BD195))</f>
        <v>0</v>
      </c>
      <c r="BE211" s="293">
        <f>IF(BE36="kw",SUMPRODUCT(Y38:Y195,AB38:AB195,BE38:BE195),SUMPRODUCT(F38:F195,BE38:BE195))</f>
        <v>0</v>
      </c>
      <c r="BF211" s="293">
        <f>IF(BF36="kw",SUMPRODUCT(Y38:Y195,AB38:AB195,BF38:BF195),SUMPRODUCT(F38:F195,BF38:BF195))</f>
        <v>0</v>
      </c>
      <c r="BG211" s="293">
        <f>IF(BG36="kw",SUMPRODUCT(Y38:Y195,AB38:AB195,BG38:BG195),SUMPRODUCT(F38:F195,BG38:BG195))</f>
        <v>0</v>
      </c>
      <c r="BH211" s="293">
        <f>IF(BH36="kw",SUMPRODUCT(Y38:Y195,AB38:AB195,BH38:BH195),SUMPRODUCT(F38:F195,BH38:BH195))</f>
        <v>0</v>
      </c>
      <c r="BI211" s="339"/>
    </row>
    <row r="212" spans="1:61">
      <c r="B212" s="296" t="s">
        <v>125</v>
      </c>
      <c r="C212" s="306"/>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359"/>
      <c r="AA212" s="281"/>
      <c r="AB212" s="281"/>
      <c r="AC212" s="281"/>
      <c r="AD212" s="306"/>
      <c r="AE212" s="311"/>
      <c r="AF212" s="311"/>
      <c r="AG212" s="281"/>
      <c r="AH212" s="281"/>
      <c r="AI212" s="281"/>
      <c r="AJ212" s="281"/>
      <c r="AK212" s="281"/>
      <c r="AL212" s="281"/>
      <c r="AM212" s="281"/>
      <c r="AN212" s="281"/>
      <c r="AO212" s="281"/>
      <c r="AP212" s="281"/>
      <c r="AQ212" s="281"/>
      <c r="AR212" s="281"/>
      <c r="AS212" s="281"/>
      <c r="AT212" s="281"/>
      <c r="AU212" s="293">
        <f>SUMPRODUCT(G38:G195,AU38:AU195)</f>
        <v>5479175.3177171936</v>
      </c>
      <c r="AV212" s="293">
        <f>SUMPRODUCT(G38:G195,AV38:AV195)</f>
        <v>2800743.5523939496</v>
      </c>
      <c r="AW212" s="293">
        <f>IF(AW36="kw",SUMPRODUCT(Y38:Y195,AC38:AC195,AW38:AW195),SUMPRODUCT(G38:G195,AW38:AW195))</f>
        <v>10634.807114657064</v>
      </c>
      <c r="AX212" s="293">
        <f>IF(AX36="kw",SUMPRODUCT(Y38:Y195,AC38:AC195,AX38:AX195),SUMPRODUCT(G38:G195,AX38:AX195))</f>
        <v>8298.3491189523047</v>
      </c>
      <c r="AY212" s="293">
        <f>IF(AY36="kw",SUMPRODUCT(Y38:Y195,AC38:AC195,AY38:AY195),SUMPRODUCT(G38:G195,AY38:AY195))</f>
        <v>0</v>
      </c>
      <c r="AZ212" s="293">
        <f>IF(AZ36="kw",SUMPRODUCT(Y38:Y195,AC38:AC195,AZ38:AZ195),SUMPRODUCT(G38:G195,AZ38:AZ195))</f>
        <v>100.76994833356062</v>
      </c>
      <c r="BA212" s="293">
        <f>IF(BA36="kw",SUMPRODUCT(Y38:Y195,AC38:AC195,BA38:BA195),SUMPRODUCT(G38:G195,BA38:BA195))</f>
        <v>0</v>
      </c>
      <c r="BB212" s="293">
        <f>IF(BB36="kw",SUMPRODUCT(Y38:Y195,AC38:AC195,BB38:BB195),SUMPRODUCT(G38:G195,BB38:BB195))</f>
        <v>4841.7696487191506</v>
      </c>
      <c r="BC212" s="293">
        <f>IF(BC36="kw",SUMPRODUCT(Y38:Y195,AC38:AC195,BC38:BC195),SUMPRODUCT(G38:G195,BC38:BC195))</f>
        <v>1272.7041753185958</v>
      </c>
      <c r="BD212" s="293">
        <f>IF(BD36="kw",SUMPRODUCT(Y38:Y195,AC38:AC195,BD38:BD195),SUMPRODUCT(G38:G195,BD38:BD195))</f>
        <v>0</v>
      </c>
      <c r="BE212" s="293">
        <f>IF(BE36="kw",SUMPRODUCT(Y38:Y195,AC38:AC195,BE38:BE195),SUMPRODUCT(G38:G195,BE38:BE195))</f>
        <v>0</v>
      </c>
      <c r="BF212" s="293">
        <f>IF(BF36="kw",SUMPRODUCT(Y38:Y195,AC38:AC195,BF38:BF195),SUMPRODUCT(G38:G195,BF38:BF195))</f>
        <v>0</v>
      </c>
      <c r="BG212" s="293">
        <f>IF(BG36="kw",SUMPRODUCT(Y38:Y195,AC38:AC195,BG38:BG195),SUMPRODUCT(G38:G195,BG38:BG195))</f>
        <v>0</v>
      </c>
      <c r="BH212" s="293">
        <f>IF(BH36="kw",SUMPRODUCT(Y38:Y195,AC38:AC195,BH38:BH195),SUMPRODUCT(G38:G195,BH38:BH195))</f>
        <v>0</v>
      </c>
      <c r="BI212" s="339"/>
    </row>
    <row r="213" spans="1:61">
      <c r="B213" s="296" t="s">
        <v>126</v>
      </c>
      <c r="C213" s="306"/>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359"/>
      <c r="AA213" s="281"/>
      <c r="AB213" s="281"/>
      <c r="AC213" s="281"/>
      <c r="AD213" s="306"/>
      <c r="AE213" s="311"/>
      <c r="AF213" s="311"/>
      <c r="AG213" s="281"/>
      <c r="AH213" s="281"/>
      <c r="AI213" s="281"/>
      <c r="AJ213" s="281"/>
      <c r="AK213" s="281"/>
      <c r="AL213" s="281"/>
      <c r="AM213" s="281"/>
      <c r="AN213" s="281"/>
      <c r="AO213" s="281"/>
      <c r="AP213" s="281"/>
      <c r="AQ213" s="281"/>
      <c r="AR213" s="281"/>
      <c r="AS213" s="281"/>
      <c r="AT213" s="281"/>
      <c r="AU213" s="293">
        <f>SUMPRODUCT(H38:H195,AU38:AU195)</f>
        <v>5454106.3177171936</v>
      </c>
      <c r="AV213" s="293">
        <f>SUMPRODUCT(H38:H195,AV38:AV195)</f>
        <v>2800743.7523939493</v>
      </c>
      <c r="AW213" s="293">
        <f>IF(AW36="kw",SUMPRODUCT(Y38:Y195,AD38:AD195,AW38:AW195),SUMPRODUCT(H38:H195,AW38:AW195))</f>
        <v>10663.607114657063</v>
      </c>
      <c r="AX213" s="293">
        <f>IF(AX36="kw",SUMPRODUCT(Y38:Y195,AD38:AD195,AX38:AX195),SUMPRODUCT(H38:H195,AX38:AX195))</f>
        <v>8312.7491189523043</v>
      </c>
      <c r="AY213" s="293">
        <f>IF(AY36="kw",SUMPRODUCT(Y38:Y195,AD38:AD195,AY38:AY195),SUMPRODUCT(H38:H195,AY38:AY195))</f>
        <v>0</v>
      </c>
      <c r="AZ213" s="293">
        <f>IF(AZ36="kw",SUMPRODUCT(Y38:Y195,AD38:AD195,AZ38:AZ195),SUMPRODUCT(H38:H195,AZ38:AZ195))</f>
        <v>100.76994833356062</v>
      </c>
      <c r="BA213" s="293">
        <f>IF(BA36="kw",SUMPRODUCT(Y38:Y195,AD38:AD195,BA38:BA195),SUMPRODUCT(H38:H195,BA38:BA195))</f>
        <v>0</v>
      </c>
      <c r="BB213" s="293">
        <f>IF(BB36="kw",SUMPRODUCT(Y38:Y195,AD38:AD195,BB38:BB195),SUMPRODUCT(H38:H195,BB38:BB195))</f>
        <v>4841.7696487191506</v>
      </c>
      <c r="BC213" s="293">
        <f>IF(BC36="kw",SUMPRODUCT(Y38:Y195,AD38:AD195,BC38:BC195),SUMPRODUCT(H38:H195,BC38:BC195))</f>
        <v>1272.7041753185958</v>
      </c>
      <c r="BD213" s="293">
        <f>IF(BD36="kw",SUMPRODUCT(Y38:Y195,AD38:AD195,BD38:BD195),SUMPRODUCT(H38:H195,BD38:BD195))</f>
        <v>0</v>
      </c>
      <c r="BE213" s="293">
        <f>IF(BE36="kw",SUMPRODUCT(Y38:Y195,AD38:AD195,BE38:BE195),SUMPRODUCT(H38:H195,BE38:BE195))</f>
        <v>0</v>
      </c>
      <c r="BF213" s="293">
        <f>IF(BF36="kw",SUMPRODUCT(Y38:Y195,AD38:AD195,BF38:BF195),SUMPRODUCT(H38:H195,BF38:BF195))</f>
        <v>0</v>
      </c>
      <c r="BG213" s="293">
        <f>IF(BG36="kw",SUMPRODUCT(Y38:Y195,AD38:AD195,BG38:BG195),SUMPRODUCT(H38:H195,BG38:BG195))</f>
        <v>0</v>
      </c>
      <c r="BH213" s="293">
        <f>IF(BH36="kw",SUMPRODUCT(Y38:Y195,AD38:AD195,BH38:BH195),SUMPRODUCT(H38:H195,BH38:BH195))</f>
        <v>0</v>
      </c>
      <c r="BI213" s="339"/>
    </row>
    <row r="214" spans="1:61">
      <c r="B214" s="438" t="s">
        <v>127</v>
      </c>
      <c r="C214" s="366"/>
      <c r="D214" s="386"/>
      <c r="E214" s="386"/>
      <c r="F214" s="386"/>
      <c r="G214" s="386"/>
      <c r="H214" s="386"/>
      <c r="I214" s="386"/>
      <c r="J214" s="386"/>
      <c r="K214" s="386"/>
      <c r="L214" s="386"/>
      <c r="M214" s="386"/>
      <c r="N214" s="386"/>
      <c r="O214" s="386"/>
      <c r="P214" s="386"/>
      <c r="Q214" s="386"/>
      <c r="R214" s="386"/>
      <c r="S214" s="386"/>
      <c r="T214" s="386"/>
      <c r="U214" s="386"/>
      <c r="V214" s="386"/>
      <c r="W214" s="386"/>
      <c r="X214" s="386"/>
      <c r="Y214" s="386"/>
      <c r="Z214" s="385"/>
      <c r="AA214" s="386"/>
      <c r="AB214" s="386"/>
      <c r="AC214" s="386"/>
      <c r="AD214" s="366"/>
      <c r="AE214" s="387"/>
      <c r="AF214" s="387"/>
      <c r="AG214" s="386"/>
      <c r="AH214" s="386"/>
      <c r="AI214" s="386"/>
      <c r="AJ214" s="386"/>
      <c r="AK214" s="386"/>
      <c r="AL214" s="386"/>
      <c r="AM214" s="386"/>
      <c r="AN214" s="386"/>
      <c r="AO214" s="386"/>
      <c r="AP214" s="386"/>
      <c r="AQ214" s="386"/>
      <c r="AR214" s="386"/>
      <c r="AS214" s="386"/>
      <c r="AT214" s="386"/>
      <c r="AU214" s="328">
        <f>SUMPRODUCT(I38:I195,AU38:AU195)</f>
        <v>5432489.3508889331</v>
      </c>
      <c r="AV214" s="328">
        <f>SUMPRODUCT(I38:I195,AV38:AV195)</f>
        <v>2799907.9636761053</v>
      </c>
      <c r="AW214" s="328">
        <f>IF(AW36="kw",SUMPRODUCT(Y38:Y195,AE38:AE195,AW38:AW195),SUMPRODUCT(I38:I195,AW38:AW195))</f>
        <v>10653.032568047716</v>
      </c>
      <c r="AX214" s="328">
        <f>IF(AX36="kw",SUMPRODUCT(Y38:Y195,AE38:AE195,AX38:AX195),SUMPRODUCT(I38:I195,AX38:AX195))</f>
        <v>8304.0141545295483</v>
      </c>
      <c r="AY214" s="328">
        <f>IF(AY36="kw",SUMPRODUCT(Y38:Y195,AE38:AE195,AY38:AY195),SUMPRODUCT(I38:I195,AY38:AY195))</f>
        <v>0</v>
      </c>
      <c r="AZ214" s="328">
        <f>IF(AZ36="kw",SUMPRODUCT(Y38:Y195,AE38:AE195,AZ38:AZ195),SUMPRODUCT(I38:I195,AZ38:AZ195))</f>
        <v>100.6538539230381</v>
      </c>
      <c r="BA214" s="328">
        <f>IF(BA36="kw",SUMPRODUCT(Y38:Y195,AE38:AE195,BA38:BA195),SUMPRODUCT(I38:I195,BA38:BA195))</f>
        <v>0</v>
      </c>
      <c r="BB214" s="328">
        <f>IF(BB36="kw",SUMPRODUCT(Y38:Y195,AE38:AE195,BB38:BB195),SUMPRODUCT(I38:I195,BB38:BB195))</f>
        <v>4840.916130417655</v>
      </c>
      <c r="BC214" s="328">
        <f>IF(BC36="kw",SUMPRODUCT(Y38:Y195,AE38:AE195,BC38:BC195),SUMPRODUCT(I38:I195,BC38:BC195))</f>
        <v>1271.8523939716476</v>
      </c>
      <c r="BD214" s="328">
        <f>IF(BD36="kw",SUMPRODUCT(Y38:Y195,AE38:AE195,BD38:BD195),SUMPRODUCT(I38:I195,BD38:BD195))</f>
        <v>0</v>
      </c>
      <c r="BE214" s="328">
        <f>IF(BE36="kw",SUMPRODUCT(Y38:Y195,AE38:AE195,BE38:BE195),SUMPRODUCT(I38:I195,BE38:BE195))</f>
        <v>0</v>
      </c>
      <c r="BF214" s="328">
        <f>IF(BF36="kw",SUMPRODUCT(Y38:Y195,AE38:AE195,BF38:BF195),SUMPRODUCT(I38:I195,BF38:BF195))</f>
        <v>0</v>
      </c>
      <c r="BG214" s="328">
        <f>IF(BG36="kw",SUMPRODUCT(Y38:Y195,AE38:AE195,BG38:BG195),SUMPRODUCT(I38:I195,BG38:BG195))</f>
        <v>0</v>
      </c>
      <c r="BH214" s="328">
        <f>IF(BH36="kw",SUMPRODUCT(Y38:Y195,AE38:AE195,BH38:BH195),SUMPRODUCT(I38:I195,BH38:BH195))</f>
        <v>0</v>
      </c>
      <c r="BI214" s="388"/>
    </row>
    <row r="215" spans="1:61" ht="20.25" customHeight="1">
      <c r="B215" s="370" t="s">
        <v>565</v>
      </c>
      <c r="C215" s="389"/>
      <c r="D215" s="390"/>
      <c r="E215" s="390"/>
      <c r="F215" s="390"/>
      <c r="G215" s="390"/>
      <c r="H215" s="390"/>
      <c r="I215" s="390"/>
      <c r="J215" s="390"/>
      <c r="K215" s="390"/>
      <c r="L215" s="390"/>
      <c r="M215" s="390"/>
      <c r="N215" s="390"/>
      <c r="O215" s="390"/>
      <c r="P215" s="390"/>
      <c r="Q215" s="390"/>
      <c r="R215" s="390"/>
      <c r="S215" s="390"/>
      <c r="T215" s="390"/>
      <c r="U215" s="390"/>
      <c r="V215" s="390"/>
      <c r="W215" s="390"/>
      <c r="X215" s="390"/>
      <c r="Y215" s="390"/>
      <c r="Z215" s="390"/>
      <c r="AA215" s="390"/>
      <c r="AB215" s="390"/>
      <c r="AC215" s="390"/>
      <c r="AD215" s="373"/>
      <c r="AE215" s="374"/>
      <c r="AF215" s="390"/>
      <c r="AG215" s="390"/>
      <c r="AH215" s="390"/>
      <c r="AI215" s="390"/>
      <c r="AJ215" s="390"/>
      <c r="AK215" s="390"/>
      <c r="AL215" s="390"/>
      <c r="AM215" s="390"/>
      <c r="AN215" s="390"/>
      <c r="AO215" s="390"/>
      <c r="AP215" s="390"/>
      <c r="AQ215" s="390"/>
      <c r="AR215" s="390"/>
      <c r="AS215" s="390"/>
      <c r="AT215" s="390"/>
      <c r="AU215" s="411"/>
      <c r="AV215" s="411"/>
      <c r="AW215" s="411"/>
      <c r="AX215" s="411"/>
      <c r="AY215" s="411"/>
      <c r="AZ215" s="411"/>
      <c r="BA215" s="411"/>
      <c r="BB215" s="411"/>
      <c r="BC215" s="411"/>
      <c r="BD215" s="411"/>
      <c r="BE215" s="411"/>
      <c r="BF215" s="411"/>
      <c r="BG215" s="411"/>
      <c r="BH215" s="411"/>
      <c r="BI215" s="391"/>
    </row>
    <row r="216" spans="1:61" ht="15.75">
      <c r="B216" s="439"/>
    </row>
    <row r="217" spans="1:61" ht="15.75">
      <c r="B217" s="439"/>
    </row>
    <row r="218" spans="1:61" ht="15.75">
      <c r="B218" s="282" t="s">
        <v>251</v>
      </c>
      <c r="C218" s="283"/>
      <c r="D218" s="581" t="s">
        <v>500</v>
      </c>
      <c r="E218" s="255"/>
      <c r="F218" s="581"/>
      <c r="G218" s="255"/>
      <c r="H218" s="255"/>
      <c r="I218" s="255"/>
      <c r="J218" s="255"/>
      <c r="K218" s="255"/>
      <c r="L218" s="255"/>
      <c r="M218" s="255"/>
      <c r="N218" s="255"/>
      <c r="O218" s="255"/>
      <c r="P218" s="255"/>
      <c r="Q218" s="255"/>
      <c r="R218" s="255"/>
      <c r="S218" s="255"/>
      <c r="T218" s="255"/>
      <c r="U218" s="255"/>
      <c r="V218" s="255"/>
      <c r="W218" s="255"/>
      <c r="X218" s="255"/>
      <c r="Y218" s="255"/>
      <c r="Z218" s="283"/>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72"/>
      <c r="AV218" s="269"/>
      <c r="AW218" s="269"/>
      <c r="AX218" s="269"/>
      <c r="AY218" s="269"/>
      <c r="AZ218" s="269"/>
      <c r="BA218" s="269"/>
      <c r="BB218" s="269"/>
      <c r="BC218" s="269"/>
      <c r="BD218" s="269"/>
      <c r="BE218" s="269"/>
      <c r="BF218" s="269"/>
      <c r="BG218" s="269"/>
      <c r="BH218" s="269"/>
      <c r="BI218" s="284"/>
    </row>
    <row r="219" spans="1:61" ht="34.5" customHeight="1">
      <c r="B219" s="924" t="s">
        <v>190</v>
      </c>
      <c r="C219" s="926" t="s">
        <v>33</v>
      </c>
      <c r="D219" s="286" t="s">
        <v>396</v>
      </c>
      <c r="E219" s="928" t="s">
        <v>188</v>
      </c>
      <c r="F219" s="929"/>
      <c r="G219" s="929"/>
      <c r="H219" s="929"/>
      <c r="I219" s="929"/>
      <c r="J219" s="929"/>
      <c r="K219" s="929"/>
      <c r="L219" s="929"/>
      <c r="M219" s="929"/>
      <c r="N219" s="929"/>
      <c r="O219" s="929"/>
      <c r="P219" s="929"/>
      <c r="Q219" s="929"/>
      <c r="R219" s="929"/>
      <c r="S219" s="929"/>
      <c r="T219" s="929"/>
      <c r="U219" s="929"/>
      <c r="V219" s="929"/>
      <c r="W219" s="929"/>
      <c r="X219" s="929"/>
      <c r="Y219" s="931" t="s">
        <v>192</v>
      </c>
      <c r="Z219" s="286" t="s">
        <v>397</v>
      </c>
      <c r="AA219" s="928" t="s">
        <v>191</v>
      </c>
      <c r="AB219" s="929"/>
      <c r="AC219" s="929"/>
      <c r="AD219" s="929"/>
      <c r="AE219" s="929"/>
      <c r="AF219" s="929"/>
      <c r="AG219" s="929"/>
      <c r="AH219" s="929"/>
      <c r="AI219" s="929"/>
      <c r="AJ219" s="929"/>
      <c r="AK219" s="929"/>
      <c r="AL219" s="929"/>
      <c r="AM219" s="929"/>
      <c r="AN219" s="929"/>
      <c r="AO219" s="929"/>
      <c r="AP219" s="929"/>
      <c r="AQ219" s="929"/>
      <c r="AR219" s="929"/>
      <c r="AS219" s="929"/>
      <c r="AT219" s="929"/>
      <c r="AU219" s="921" t="s">
        <v>222</v>
      </c>
      <c r="AV219" s="922"/>
      <c r="AW219" s="922"/>
      <c r="AX219" s="922"/>
      <c r="AY219" s="922"/>
      <c r="AZ219" s="922"/>
      <c r="BA219" s="922"/>
      <c r="BB219" s="922"/>
      <c r="BC219" s="922"/>
      <c r="BD219" s="922"/>
      <c r="BE219" s="922"/>
      <c r="BF219" s="922"/>
      <c r="BG219" s="922"/>
      <c r="BH219" s="922"/>
      <c r="BI219" s="923"/>
    </row>
    <row r="220" spans="1:61" ht="60.75" customHeight="1">
      <c r="B220" s="925"/>
      <c r="C220" s="927"/>
      <c r="D220" s="287">
        <v>2016</v>
      </c>
      <c r="E220" s="287">
        <v>2017</v>
      </c>
      <c r="F220" s="287">
        <v>2018</v>
      </c>
      <c r="G220" s="287">
        <v>2019</v>
      </c>
      <c r="H220" s="287">
        <v>2020</v>
      </c>
      <c r="I220" s="287">
        <v>2021</v>
      </c>
      <c r="J220" s="287">
        <v>2022</v>
      </c>
      <c r="K220" s="287">
        <v>2023</v>
      </c>
      <c r="L220" s="287">
        <v>2024</v>
      </c>
      <c r="M220" s="287">
        <v>2025</v>
      </c>
      <c r="N220" s="287">
        <v>2026</v>
      </c>
      <c r="O220" s="287">
        <v>2027</v>
      </c>
      <c r="P220" s="287">
        <v>2028</v>
      </c>
      <c r="Q220" s="287">
        <v>2029</v>
      </c>
      <c r="R220" s="287">
        <v>2030</v>
      </c>
      <c r="S220" s="287">
        <v>2031</v>
      </c>
      <c r="T220" s="287">
        <v>2032</v>
      </c>
      <c r="U220" s="287">
        <v>2033</v>
      </c>
      <c r="V220" s="287">
        <v>2034</v>
      </c>
      <c r="W220" s="287">
        <v>2035</v>
      </c>
      <c r="X220" s="287">
        <v>2036</v>
      </c>
      <c r="Y220" s="932"/>
      <c r="Z220" s="287">
        <v>2016</v>
      </c>
      <c r="AA220" s="287">
        <v>2017</v>
      </c>
      <c r="AB220" s="287">
        <v>2018</v>
      </c>
      <c r="AC220" s="287">
        <v>2019</v>
      </c>
      <c r="AD220" s="287">
        <v>2020</v>
      </c>
      <c r="AE220" s="287">
        <v>2021</v>
      </c>
      <c r="AF220" s="287">
        <v>2022</v>
      </c>
      <c r="AG220" s="287">
        <v>2023</v>
      </c>
      <c r="AH220" s="287">
        <v>2024</v>
      </c>
      <c r="AI220" s="287">
        <v>2025</v>
      </c>
      <c r="AJ220" s="287">
        <v>2026</v>
      </c>
      <c r="AK220" s="287">
        <v>2027</v>
      </c>
      <c r="AL220" s="287">
        <v>2028</v>
      </c>
      <c r="AM220" s="287">
        <v>2029</v>
      </c>
      <c r="AN220" s="287">
        <v>2030</v>
      </c>
      <c r="AO220" s="287">
        <v>2031</v>
      </c>
      <c r="AP220" s="287">
        <v>2032</v>
      </c>
      <c r="AQ220" s="287">
        <v>2033</v>
      </c>
      <c r="AR220" s="287">
        <v>2034</v>
      </c>
      <c r="AS220" s="287">
        <v>2035</v>
      </c>
      <c r="AT220" s="287">
        <v>2036</v>
      </c>
      <c r="AU220" s="287" t="str">
        <f>'1.  LRAMVA Summary'!D50</f>
        <v>Residential</v>
      </c>
      <c r="AV220" s="287" t="str">
        <f>'1.  LRAMVA Summary'!E50</f>
        <v>GS&lt; 50 kW</v>
      </c>
      <c r="AW220" s="287" t="str">
        <f>'1.  LRAMVA Summary'!F50</f>
        <v>GS 50 to 2,999 kW</v>
      </c>
      <c r="AX220" s="287" t="str">
        <f>'1.  LRAMVA Summary'!G50</f>
        <v>GS 50 to 2,999 kW with owned transformer</v>
      </c>
      <c r="AY220" s="287" t="str">
        <f>'1.  LRAMVA Summary'!H50</f>
        <v>GS 3,000 to 4,999 kW</v>
      </c>
      <c r="AZ220" s="287" t="str">
        <f>'1.  LRAMVA Summary'!I50</f>
        <v>GS 3,000 to 4,999 kW with owned transformer</v>
      </c>
      <c r="BA220" s="287" t="str">
        <f>'1.  LRAMVA Summary'!J50</f>
        <v>Large Use</v>
      </c>
      <c r="BB220" s="287" t="str">
        <f>'1.  LRAMVA Summary'!K50</f>
        <v>Large Use with owned transformer</v>
      </c>
      <c r="BC220" s="287" t="str">
        <f>'1.  LRAMVA Summary'!L50</f>
        <v>Unmetered Scattered Load</v>
      </c>
      <c r="BD220" s="287" t="str">
        <f>'1.  LRAMVA Summary'!M50</f>
        <v>Sentinel Lighting</v>
      </c>
      <c r="BE220" s="287" t="str">
        <f>'1.  LRAMVA Summary'!N50</f>
        <v>Street Lighting</v>
      </c>
      <c r="BF220" s="287" t="str">
        <f>'1.  LRAMVA Summary'!O50</f>
        <v/>
      </c>
      <c r="BG220" s="287" t="str">
        <f>'1.  LRAMVA Summary'!P50</f>
        <v/>
      </c>
      <c r="BH220" s="287" t="str">
        <f>'1.  LRAMVA Summary'!Q50</f>
        <v/>
      </c>
      <c r="BI220" s="289" t="str">
        <f>'1.  LRAMVA Summary'!R50</f>
        <v>Total</v>
      </c>
    </row>
    <row r="221" spans="1:61" ht="15.75" hidden="1" customHeight="1">
      <c r="B221" s="517" t="s">
        <v>478</v>
      </c>
      <c r="C221" s="291"/>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2"/>
      <c r="Z221" s="291"/>
      <c r="AA221" s="291"/>
      <c r="AB221" s="291"/>
      <c r="AC221" s="291"/>
      <c r="AD221" s="291"/>
      <c r="AE221" s="291"/>
      <c r="AF221" s="291"/>
      <c r="AG221" s="291"/>
      <c r="AH221" s="291"/>
      <c r="AI221" s="291"/>
      <c r="AJ221" s="291"/>
      <c r="AK221" s="291"/>
      <c r="AL221" s="291"/>
      <c r="AM221" s="291"/>
      <c r="AN221" s="291"/>
      <c r="AO221" s="291"/>
      <c r="AP221" s="291"/>
      <c r="AQ221" s="291"/>
      <c r="AR221" s="291"/>
      <c r="AS221" s="291"/>
      <c r="AT221" s="291"/>
      <c r="AU221" s="293" t="str">
        <f>'1.  LRAMVA Summary'!D51</f>
        <v>kWh</v>
      </c>
      <c r="AV221" s="293" t="str">
        <f>'1.  LRAMVA Summary'!E51</f>
        <v>kWh</v>
      </c>
      <c r="AW221" s="293" t="str">
        <f>'1.  LRAMVA Summary'!F51</f>
        <v>kW</v>
      </c>
      <c r="AX221" s="293" t="str">
        <f>'1.  LRAMVA Summary'!G51</f>
        <v>kW</v>
      </c>
      <c r="AY221" s="293" t="str">
        <f>'1.  LRAMVA Summary'!H51</f>
        <v>kW</v>
      </c>
      <c r="AZ221" s="293" t="str">
        <f>'1.  LRAMVA Summary'!I51</f>
        <v>kW</v>
      </c>
      <c r="BA221" s="293" t="str">
        <f>'1.  LRAMVA Summary'!J51</f>
        <v>kW</v>
      </c>
      <c r="BB221" s="293" t="str">
        <f>'1.  LRAMVA Summary'!K51</f>
        <v>kW</v>
      </c>
      <c r="BC221" s="293" t="str">
        <f>'1.  LRAMVA Summary'!L51</f>
        <v>kWh</v>
      </c>
      <c r="BD221" s="293" t="str">
        <f>'1.  LRAMVA Summary'!M51</f>
        <v>kW</v>
      </c>
      <c r="BE221" s="293" t="str">
        <f>'1.  LRAMVA Summary'!N51</f>
        <v>kW</v>
      </c>
      <c r="BF221" s="293">
        <f>'1.  LRAMVA Summary'!O51</f>
        <v>0</v>
      </c>
      <c r="BG221" s="293">
        <f>'1.  LRAMVA Summary'!P51</f>
        <v>0</v>
      </c>
      <c r="BH221" s="293">
        <f>'1.  LRAMVA Summary'!Q51</f>
        <v>0</v>
      </c>
      <c r="BI221" s="294"/>
    </row>
    <row r="222" spans="1:61" ht="15.75" hidden="1" outlineLevel="1">
      <c r="B222" s="290" t="s">
        <v>471</v>
      </c>
      <c r="C222" s="291"/>
      <c r="D222" s="291"/>
      <c r="E222" s="291"/>
      <c r="F222" s="291"/>
      <c r="G222" s="291"/>
      <c r="H222" s="291"/>
      <c r="I222" s="291"/>
      <c r="J222" s="291"/>
      <c r="K222" s="291"/>
      <c r="L222" s="291"/>
      <c r="M222" s="291"/>
      <c r="N222" s="291"/>
      <c r="O222" s="291"/>
      <c r="P222" s="291"/>
      <c r="Q222" s="291"/>
      <c r="R222" s="291"/>
      <c r="S222" s="291"/>
      <c r="T222" s="291"/>
      <c r="U222" s="291"/>
      <c r="V222" s="291"/>
      <c r="W222" s="291"/>
      <c r="X222" s="291"/>
      <c r="Y222" s="292"/>
      <c r="Z222" s="291"/>
      <c r="AA222" s="291"/>
      <c r="AB222" s="291"/>
      <c r="AC222" s="291"/>
      <c r="AD222" s="291"/>
      <c r="AE222" s="291"/>
      <c r="AF222" s="291"/>
      <c r="AG222" s="291"/>
      <c r="AH222" s="291"/>
      <c r="AI222" s="291"/>
      <c r="AJ222" s="291"/>
      <c r="AK222" s="291"/>
      <c r="AL222" s="291"/>
      <c r="AM222" s="291"/>
      <c r="AN222" s="291"/>
      <c r="AO222" s="291"/>
      <c r="AP222" s="291"/>
      <c r="AQ222" s="291"/>
      <c r="AR222" s="291"/>
      <c r="AS222" s="291"/>
      <c r="AT222" s="291"/>
      <c r="AU222" s="293"/>
      <c r="AV222" s="293"/>
      <c r="AW222" s="293"/>
      <c r="AX222" s="293"/>
      <c r="AY222" s="293"/>
      <c r="AZ222" s="293"/>
      <c r="BA222" s="293"/>
      <c r="BB222" s="293"/>
      <c r="BC222" s="293"/>
      <c r="BD222" s="293"/>
      <c r="BE222" s="293"/>
      <c r="BF222" s="293"/>
      <c r="BG222" s="293"/>
      <c r="BH222" s="293"/>
      <c r="BI222" s="294"/>
    </row>
    <row r="223" spans="1:61" outlineLevel="1">
      <c r="A223" s="521">
        <v>1</v>
      </c>
      <c r="B223" s="519" t="str">
        <f>VLOOKUP(A223,'9. IESO programs'!$D$3:$E$91,2)</f>
        <v>Save on Energy Coupon Program</v>
      </c>
      <c r="C223" s="293" t="s">
        <v>25</v>
      </c>
      <c r="D223" s="297">
        <v>8101450</v>
      </c>
      <c r="E223" s="297">
        <v>8101450</v>
      </c>
      <c r="F223" s="297">
        <v>8101450</v>
      </c>
      <c r="G223" s="297">
        <v>8101450</v>
      </c>
      <c r="H223" s="297">
        <v>8101450</v>
      </c>
      <c r="I223" s="297">
        <v>8101450</v>
      </c>
      <c r="J223" s="297">
        <v>8101450</v>
      </c>
      <c r="K223" s="297">
        <v>8100166</v>
      </c>
      <c r="L223" s="297">
        <v>8100166</v>
      </c>
      <c r="M223" s="297">
        <v>8064235</v>
      </c>
      <c r="N223" s="297">
        <v>7965298</v>
      </c>
      <c r="O223" s="297">
        <v>7960139</v>
      </c>
      <c r="P223" s="297">
        <v>7960139</v>
      </c>
      <c r="Q223" s="297">
        <v>7917451</v>
      </c>
      <c r="R223" s="297">
        <v>6853548</v>
      </c>
      <c r="S223" s="297">
        <v>6853548</v>
      </c>
      <c r="T223" s="297">
        <v>3010286</v>
      </c>
      <c r="U223" s="297">
        <v>0</v>
      </c>
      <c r="V223" s="297">
        <v>0</v>
      </c>
      <c r="W223" s="297">
        <v>0</v>
      </c>
      <c r="X223" s="855">
        <v>0</v>
      </c>
      <c r="Y223" s="857"/>
      <c r="Z223" s="856">
        <v>526</v>
      </c>
      <c r="AA223" s="297">
        <v>526</v>
      </c>
      <c r="AB223" s="297">
        <v>526</v>
      </c>
      <c r="AC223" s="297">
        <v>526</v>
      </c>
      <c r="AD223" s="297">
        <v>526</v>
      </c>
      <c r="AE223" s="297">
        <v>526</v>
      </c>
      <c r="AF223" s="297">
        <v>526</v>
      </c>
      <c r="AG223" s="297">
        <v>526</v>
      </c>
      <c r="AH223" s="297">
        <v>526</v>
      </c>
      <c r="AI223" s="297">
        <v>524</v>
      </c>
      <c r="AJ223" s="297">
        <v>506</v>
      </c>
      <c r="AK223" s="297">
        <v>506</v>
      </c>
      <c r="AL223" s="297">
        <v>506</v>
      </c>
      <c r="AM223" s="297">
        <v>505</v>
      </c>
      <c r="AN223" s="297">
        <v>438</v>
      </c>
      <c r="AO223" s="297">
        <v>438</v>
      </c>
      <c r="AP223" s="297">
        <v>189</v>
      </c>
      <c r="AQ223" s="297">
        <v>0</v>
      </c>
      <c r="AR223" s="297">
        <v>0</v>
      </c>
      <c r="AS223" s="297">
        <v>0</v>
      </c>
      <c r="AT223" s="297">
        <v>0</v>
      </c>
      <c r="AU223" s="468">
        <v>1</v>
      </c>
      <c r="AV223" s="468"/>
      <c r="AW223" s="468"/>
      <c r="AX223" s="468"/>
      <c r="AY223" s="468"/>
      <c r="AZ223" s="468"/>
      <c r="BA223" s="468"/>
      <c r="BB223" s="468"/>
      <c r="BC223" s="468"/>
      <c r="BD223" s="468"/>
      <c r="BE223" s="468"/>
      <c r="BF223" s="468"/>
      <c r="BG223" s="468"/>
      <c r="BH223" s="468"/>
      <c r="BI223" s="298">
        <f>SUM(AU223:BH223)</f>
        <v>1</v>
      </c>
    </row>
    <row r="224" spans="1:61" outlineLevel="1">
      <c r="B224" s="296" t="s">
        <v>267</v>
      </c>
      <c r="C224" s="293" t="s">
        <v>142</v>
      </c>
      <c r="D224" s="297">
        <v>908505</v>
      </c>
      <c r="E224" s="297">
        <v>908505</v>
      </c>
      <c r="F224" s="297">
        <v>908505</v>
      </c>
      <c r="G224" s="297">
        <v>908505</v>
      </c>
      <c r="H224" s="297">
        <v>908505</v>
      </c>
      <c r="I224" s="297">
        <v>908505</v>
      </c>
      <c r="J224" s="297">
        <v>908505</v>
      </c>
      <c r="K224" s="297">
        <v>908427</v>
      </c>
      <c r="L224" s="297">
        <v>908427</v>
      </c>
      <c r="M224" s="297">
        <v>909601</v>
      </c>
      <c r="N224" s="297">
        <v>909660</v>
      </c>
      <c r="O224" s="297">
        <v>910511</v>
      </c>
      <c r="P224" s="297">
        <v>910511</v>
      </c>
      <c r="Q224" s="297">
        <v>908116</v>
      </c>
      <c r="R224" s="297">
        <v>786451</v>
      </c>
      <c r="S224" s="297">
        <v>786451</v>
      </c>
      <c r="T224" s="297">
        <v>323916</v>
      </c>
      <c r="U224" s="297">
        <v>0</v>
      </c>
      <c r="V224" s="297">
        <v>0</v>
      </c>
      <c r="W224" s="297">
        <v>0</v>
      </c>
      <c r="X224" s="855">
        <v>0</v>
      </c>
      <c r="Y224" s="858"/>
      <c r="Z224" s="856">
        <v>58</v>
      </c>
      <c r="AA224" s="297">
        <v>58</v>
      </c>
      <c r="AB224" s="297">
        <v>58</v>
      </c>
      <c r="AC224" s="297">
        <v>58</v>
      </c>
      <c r="AD224" s="297">
        <v>58</v>
      </c>
      <c r="AE224" s="297">
        <v>58</v>
      </c>
      <c r="AF224" s="297">
        <v>58</v>
      </c>
      <c r="AG224" s="297">
        <v>58</v>
      </c>
      <c r="AH224" s="297">
        <v>58</v>
      </c>
      <c r="AI224" s="297">
        <v>58</v>
      </c>
      <c r="AJ224" s="297">
        <v>58</v>
      </c>
      <c r="AK224" s="297">
        <v>58</v>
      </c>
      <c r="AL224" s="297">
        <v>58</v>
      </c>
      <c r="AM224" s="297">
        <v>58</v>
      </c>
      <c r="AN224" s="297">
        <v>50</v>
      </c>
      <c r="AO224" s="297">
        <v>50</v>
      </c>
      <c r="AP224" s="297">
        <v>20</v>
      </c>
      <c r="AQ224" s="297">
        <v>0</v>
      </c>
      <c r="AR224" s="297">
        <v>0</v>
      </c>
      <c r="AS224" s="297">
        <v>0</v>
      </c>
      <c r="AT224" s="297">
        <v>0</v>
      </c>
      <c r="AU224" s="830">
        <f>AU223</f>
        <v>1</v>
      </c>
      <c r="AV224" s="830">
        <f t="shared" ref="AV224" si="547">AV223</f>
        <v>0</v>
      </c>
      <c r="AW224" s="830">
        <f t="shared" ref="AW224" si="548">AW223</f>
        <v>0</v>
      </c>
      <c r="AX224" s="830">
        <f t="shared" ref="AX224" si="549">AX223</f>
        <v>0</v>
      </c>
      <c r="AY224" s="830">
        <f t="shared" ref="AY224" si="550">AY223</f>
        <v>0</v>
      </c>
      <c r="AZ224" s="830">
        <f t="shared" ref="AZ224" si="551">AZ223</f>
        <v>0</v>
      </c>
      <c r="BA224" s="830">
        <f t="shared" ref="BA224" si="552">BA223</f>
        <v>0</v>
      </c>
      <c r="BB224" s="830">
        <f t="shared" ref="BB224" si="553">BB223</f>
        <v>0</v>
      </c>
      <c r="BC224" s="830">
        <f t="shared" ref="BC224" si="554">BC223</f>
        <v>0</v>
      </c>
      <c r="BD224" s="830">
        <f t="shared" ref="BD224" si="555">BD223</f>
        <v>0</v>
      </c>
      <c r="BE224" s="830">
        <f t="shared" ref="BE224" si="556">BE223</f>
        <v>0</v>
      </c>
      <c r="BF224" s="830">
        <f t="shared" ref="BF224" si="557">BF223</f>
        <v>0</v>
      </c>
      <c r="BG224" s="830">
        <f t="shared" ref="BG224" si="558">BG223</f>
        <v>0</v>
      </c>
      <c r="BH224" s="830">
        <f t="shared" ref="BH224" si="559">BH223</f>
        <v>0</v>
      </c>
      <c r="BI224" s="299"/>
    </row>
    <row r="225" spans="1:61" ht="15.75" outlineLevel="1">
      <c r="B225" s="300"/>
      <c r="C225" s="301"/>
      <c r="D225" s="301"/>
      <c r="E225" s="301"/>
      <c r="F225" s="301"/>
      <c r="G225" s="301"/>
      <c r="H225" s="301"/>
      <c r="I225" s="301"/>
      <c r="J225" s="301"/>
      <c r="K225" s="301"/>
      <c r="L225" s="301"/>
      <c r="M225" s="301"/>
      <c r="N225" s="301"/>
      <c r="O225" s="301"/>
      <c r="P225" s="301"/>
      <c r="Q225" s="301"/>
      <c r="R225" s="301"/>
      <c r="S225" s="301"/>
      <c r="T225" s="301"/>
      <c r="U225" s="301"/>
      <c r="V225" s="301"/>
      <c r="W225" s="301"/>
      <c r="X225" s="301"/>
      <c r="Y225" s="302"/>
      <c r="Z225" s="301"/>
      <c r="AA225" s="301"/>
      <c r="AB225" s="301"/>
      <c r="AC225" s="301"/>
      <c r="AD225" s="301"/>
      <c r="AE225" s="301"/>
      <c r="AF225" s="301"/>
      <c r="AG225" s="301"/>
      <c r="AH225" s="301"/>
      <c r="AI225" s="301"/>
      <c r="AJ225" s="301"/>
      <c r="AK225" s="301"/>
      <c r="AL225" s="301"/>
      <c r="AM225" s="301"/>
      <c r="AN225" s="301"/>
      <c r="AO225" s="301"/>
      <c r="AP225" s="301"/>
      <c r="AQ225" s="301"/>
      <c r="AR225" s="301"/>
      <c r="AS225" s="301"/>
      <c r="AT225" s="301"/>
      <c r="AU225" s="303"/>
      <c r="AV225" s="835"/>
      <c r="AW225" s="835"/>
      <c r="AX225" s="835"/>
      <c r="AY225" s="835"/>
      <c r="AZ225" s="835"/>
      <c r="BA225" s="835"/>
      <c r="BB225" s="835"/>
      <c r="BC225" s="835"/>
      <c r="BD225" s="835"/>
      <c r="BE225" s="835"/>
      <c r="BF225" s="835"/>
      <c r="BG225" s="835"/>
      <c r="BH225" s="835"/>
      <c r="BI225" s="304"/>
    </row>
    <row r="226" spans="1:61" ht="30" outlineLevel="1">
      <c r="A226" s="521">
        <v>3</v>
      </c>
      <c r="B226" s="519" t="str">
        <f>VLOOKUP(A226,'9. IESO programs'!$D$3:$E$91,2)</f>
        <v>Save on Energy Heating &amp; Cooling Program</v>
      </c>
      <c r="C226" s="293" t="s">
        <v>25</v>
      </c>
      <c r="D226" s="297">
        <v>1999101</v>
      </c>
      <c r="E226" s="297">
        <v>1999101</v>
      </c>
      <c r="F226" s="297">
        <v>1999101</v>
      </c>
      <c r="G226" s="297">
        <v>1999101</v>
      </c>
      <c r="H226" s="297">
        <v>1999101</v>
      </c>
      <c r="I226" s="297">
        <v>1999101</v>
      </c>
      <c r="J226" s="297">
        <v>1999101</v>
      </c>
      <c r="K226" s="297">
        <v>1999101</v>
      </c>
      <c r="L226" s="297">
        <v>1999101</v>
      </c>
      <c r="M226" s="297">
        <v>1999101</v>
      </c>
      <c r="N226" s="297">
        <v>1999101</v>
      </c>
      <c r="O226" s="297">
        <v>1999101</v>
      </c>
      <c r="P226" s="297">
        <v>1999101</v>
      </c>
      <c r="Q226" s="297">
        <v>1999101</v>
      </c>
      <c r="R226" s="297">
        <v>1999101</v>
      </c>
      <c r="S226" s="297">
        <v>1999101</v>
      </c>
      <c r="T226" s="297">
        <v>1999101</v>
      </c>
      <c r="U226" s="297">
        <v>1999101</v>
      </c>
      <c r="V226" s="297">
        <v>1953786</v>
      </c>
      <c r="W226" s="297">
        <v>0</v>
      </c>
      <c r="X226" s="855">
        <v>0</v>
      </c>
      <c r="Y226" s="857"/>
      <c r="Z226" s="856">
        <v>589</v>
      </c>
      <c r="AA226" s="297">
        <v>589</v>
      </c>
      <c r="AB226" s="297">
        <v>589</v>
      </c>
      <c r="AC226" s="297">
        <v>589</v>
      </c>
      <c r="AD226" s="297">
        <v>589</v>
      </c>
      <c r="AE226" s="297">
        <v>589</v>
      </c>
      <c r="AF226" s="297">
        <v>589</v>
      </c>
      <c r="AG226" s="297">
        <v>589</v>
      </c>
      <c r="AH226" s="297">
        <v>589</v>
      </c>
      <c r="AI226" s="297">
        <v>589</v>
      </c>
      <c r="AJ226" s="297">
        <v>589</v>
      </c>
      <c r="AK226" s="297">
        <v>589</v>
      </c>
      <c r="AL226" s="297">
        <v>589</v>
      </c>
      <c r="AM226" s="297">
        <v>589</v>
      </c>
      <c r="AN226" s="297">
        <v>589</v>
      </c>
      <c r="AO226" s="297">
        <v>589</v>
      </c>
      <c r="AP226" s="297">
        <v>589</v>
      </c>
      <c r="AQ226" s="297">
        <v>589</v>
      </c>
      <c r="AR226" s="297">
        <v>539</v>
      </c>
      <c r="AS226" s="297">
        <v>0</v>
      </c>
      <c r="AT226" s="297">
        <v>0</v>
      </c>
      <c r="AU226" s="468">
        <v>1</v>
      </c>
      <c r="AV226" s="468"/>
      <c r="AW226" s="468"/>
      <c r="AX226" s="468"/>
      <c r="AY226" s="468"/>
      <c r="AZ226" s="468"/>
      <c r="BA226" s="468"/>
      <c r="BB226" s="468"/>
      <c r="BC226" s="468"/>
      <c r="BD226" s="468"/>
      <c r="BE226" s="468"/>
      <c r="BF226" s="468"/>
      <c r="BG226" s="468"/>
      <c r="BH226" s="468"/>
      <c r="BI226" s="298">
        <f>SUM(AU226:BH226)</f>
        <v>1</v>
      </c>
    </row>
    <row r="227" spans="1:61" outlineLevel="1">
      <c r="B227" s="296" t="s">
        <v>267</v>
      </c>
      <c r="C227" s="293" t="s">
        <v>142</v>
      </c>
      <c r="D227" s="297">
        <v>26246</v>
      </c>
      <c r="E227" s="297">
        <v>26246</v>
      </c>
      <c r="F227" s="297">
        <v>26246</v>
      </c>
      <c r="G227" s="297">
        <v>26246</v>
      </c>
      <c r="H227" s="297">
        <v>26246</v>
      </c>
      <c r="I227" s="297">
        <v>26246</v>
      </c>
      <c r="J227" s="297">
        <v>26246</v>
      </c>
      <c r="K227" s="297">
        <v>26246</v>
      </c>
      <c r="L227" s="297">
        <v>26246</v>
      </c>
      <c r="M227" s="297">
        <v>26246</v>
      </c>
      <c r="N227" s="297">
        <v>26246</v>
      </c>
      <c r="O227" s="297">
        <v>26246</v>
      </c>
      <c r="P227" s="297">
        <v>26246</v>
      </c>
      <c r="Q227" s="297">
        <v>26246</v>
      </c>
      <c r="R227" s="297">
        <v>26246</v>
      </c>
      <c r="S227" s="297">
        <v>26246</v>
      </c>
      <c r="T227" s="297">
        <v>26246</v>
      </c>
      <c r="U227" s="297">
        <v>26246</v>
      </c>
      <c r="V227" s="297">
        <v>25833</v>
      </c>
      <c r="W227" s="297">
        <v>0</v>
      </c>
      <c r="X227" s="855">
        <v>0</v>
      </c>
      <c r="Y227" s="858"/>
      <c r="Z227" s="856">
        <v>8</v>
      </c>
      <c r="AA227" s="297">
        <v>8</v>
      </c>
      <c r="AB227" s="297">
        <v>8</v>
      </c>
      <c r="AC227" s="297">
        <v>8</v>
      </c>
      <c r="AD227" s="297">
        <v>8</v>
      </c>
      <c r="AE227" s="297">
        <v>8</v>
      </c>
      <c r="AF227" s="297">
        <v>8</v>
      </c>
      <c r="AG227" s="297">
        <v>8</v>
      </c>
      <c r="AH227" s="297">
        <v>8</v>
      </c>
      <c r="AI227" s="297">
        <v>8</v>
      </c>
      <c r="AJ227" s="297">
        <v>8</v>
      </c>
      <c r="AK227" s="297">
        <v>8</v>
      </c>
      <c r="AL227" s="297">
        <v>8</v>
      </c>
      <c r="AM227" s="297">
        <v>8</v>
      </c>
      <c r="AN227" s="297">
        <v>8</v>
      </c>
      <c r="AO227" s="297">
        <v>8</v>
      </c>
      <c r="AP227" s="297">
        <v>8</v>
      </c>
      <c r="AQ227" s="297">
        <v>8</v>
      </c>
      <c r="AR227" s="297">
        <v>7</v>
      </c>
      <c r="AS227" s="297">
        <v>0</v>
      </c>
      <c r="AT227" s="297">
        <v>0</v>
      </c>
      <c r="AU227" s="830">
        <f>AU226</f>
        <v>1</v>
      </c>
      <c r="AV227" s="830">
        <f t="shared" ref="AV227" si="560">AV226</f>
        <v>0</v>
      </c>
      <c r="AW227" s="830">
        <f t="shared" ref="AW227" si="561">AW226</f>
        <v>0</v>
      </c>
      <c r="AX227" s="830">
        <f t="shared" ref="AX227" si="562">AX226</f>
        <v>0</v>
      </c>
      <c r="AY227" s="830">
        <f t="shared" ref="AY227" si="563">AY226</f>
        <v>0</v>
      </c>
      <c r="AZ227" s="830">
        <f t="shared" ref="AZ227" si="564">AZ226</f>
        <v>0</v>
      </c>
      <c r="BA227" s="830">
        <f t="shared" ref="BA227" si="565">BA226</f>
        <v>0</v>
      </c>
      <c r="BB227" s="830">
        <f t="shared" ref="BB227" si="566">BB226</f>
        <v>0</v>
      </c>
      <c r="BC227" s="830">
        <f t="shared" ref="BC227" si="567">BC226</f>
        <v>0</v>
      </c>
      <c r="BD227" s="830">
        <f t="shared" ref="BD227" si="568">BD226</f>
        <v>0</v>
      </c>
      <c r="BE227" s="830">
        <f t="shared" ref="BE227" si="569">BE226</f>
        <v>0</v>
      </c>
      <c r="BF227" s="830">
        <f t="shared" ref="BF227" si="570">BF226</f>
        <v>0</v>
      </c>
      <c r="BG227" s="830">
        <f t="shared" ref="BG227" si="571">BG226</f>
        <v>0</v>
      </c>
      <c r="BH227" s="830">
        <f t="shared" ref="BH227" si="572">BH226</f>
        <v>0</v>
      </c>
      <c r="BI227" s="299"/>
    </row>
    <row r="228" spans="1:61" ht="15.75" outlineLevel="1">
      <c r="B228" s="300"/>
      <c r="C228" s="301"/>
      <c r="D228" s="306"/>
      <c r="E228" s="306"/>
      <c r="F228" s="306"/>
      <c r="G228" s="306"/>
      <c r="H228" s="306"/>
      <c r="I228" s="306"/>
      <c r="J228" s="306"/>
      <c r="K228" s="306"/>
      <c r="L228" s="306"/>
      <c r="M228" s="306"/>
      <c r="N228" s="306"/>
      <c r="O228" s="306"/>
      <c r="P228" s="306"/>
      <c r="Q228" s="306"/>
      <c r="R228" s="306"/>
      <c r="S228" s="306"/>
      <c r="T228" s="306"/>
      <c r="U228" s="306"/>
      <c r="V228" s="306"/>
      <c r="W228" s="306"/>
      <c r="X228" s="306"/>
      <c r="Y228" s="302"/>
      <c r="Z228" s="306"/>
      <c r="AA228" s="306"/>
      <c r="AB228" s="306"/>
      <c r="AC228" s="306"/>
      <c r="AD228" s="306"/>
      <c r="AE228" s="306"/>
      <c r="AF228" s="306"/>
      <c r="AG228" s="306"/>
      <c r="AH228" s="306"/>
      <c r="AI228" s="306"/>
      <c r="AJ228" s="306"/>
      <c r="AK228" s="306"/>
      <c r="AL228" s="306"/>
      <c r="AM228" s="306"/>
      <c r="AN228" s="306"/>
      <c r="AO228" s="306"/>
      <c r="AP228" s="306"/>
      <c r="AQ228" s="306"/>
      <c r="AR228" s="306"/>
      <c r="AS228" s="306"/>
      <c r="AT228" s="306"/>
      <c r="AU228" s="303"/>
      <c r="AV228" s="835"/>
      <c r="AW228" s="835"/>
      <c r="AX228" s="835"/>
      <c r="AY228" s="835"/>
      <c r="AZ228" s="835"/>
      <c r="BA228" s="835"/>
      <c r="BB228" s="835"/>
      <c r="BC228" s="835"/>
      <c r="BD228" s="835"/>
      <c r="BE228" s="835"/>
      <c r="BF228" s="835"/>
      <c r="BG228" s="835"/>
      <c r="BH228" s="835"/>
      <c r="BI228" s="304"/>
    </row>
    <row r="229" spans="1:61" ht="30" outlineLevel="1">
      <c r="A229" s="521">
        <v>5</v>
      </c>
      <c r="B229" s="519" t="str">
        <f>VLOOKUP(A229,'9. IESO programs'!$D$3:$E$91,2)</f>
        <v>Save on Energy Home Assistance Program</v>
      </c>
      <c r="C229" s="293" t="s">
        <v>25</v>
      </c>
      <c r="D229" s="297">
        <v>21101</v>
      </c>
      <c r="E229" s="297">
        <v>21101</v>
      </c>
      <c r="F229" s="297">
        <v>21101</v>
      </c>
      <c r="G229" s="297">
        <v>21101</v>
      </c>
      <c r="H229" s="297">
        <v>21101</v>
      </c>
      <c r="I229" s="297">
        <v>21101</v>
      </c>
      <c r="J229" s="297">
        <v>21101</v>
      </c>
      <c r="K229" s="297">
        <v>21101</v>
      </c>
      <c r="L229" s="297">
        <v>21101</v>
      </c>
      <c r="M229" s="297">
        <v>17114</v>
      </c>
      <c r="N229" s="297">
        <v>14542</v>
      </c>
      <c r="O229" s="297">
        <v>14542</v>
      </c>
      <c r="P229" s="297">
        <v>14442</v>
      </c>
      <c r="Q229" s="297">
        <v>14442</v>
      </c>
      <c r="R229" s="297">
        <v>14442</v>
      </c>
      <c r="S229" s="297">
        <v>14233</v>
      </c>
      <c r="T229" s="297">
        <v>14233</v>
      </c>
      <c r="U229" s="297">
        <v>14233</v>
      </c>
      <c r="V229" s="297">
        <v>14233</v>
      </c>
      <c r="W229" s="297">
        <v>14233</v>
      </c>
      <c r="X229" s="855">
        <v>0</v>
      </c>
      <c r="Y229" s="858"/>
      <c r="Z229" s="856">
        <v>3</v>
      </c>
      <c r="AA229" s="297">
        <v>3</v>
      </c>
      <c r="AB229" s="297">
        <v>3</v>
      </c>
      <c r="AC229" s="297">
        <v>3</v>
      </c>
      <c r="AD229" s="297">
        <v>3</v>
      </c>
      <c r="AE229" s="297">
        <v>3</v>
      </c>
      <c r="AF229" s="297">
        <v>3</v>
      </c>
      <c r="AG229" s="297">
        <v>3</v>
      </c>
      <c r="AH229" s="297">
        <v>3</v>
      </c>
      <c r="AI229" s="297">
        <v>3</v>
      </c>
      <c r="AJ229" s="297">
        <v>1</v>
      </c>
      <c r="AK229" s="297">
        <v>1</v>
      </c>
      <c r="AL229" s="297">
        <v>1</v>
      </c>
      <c r="AM229" s="297">
        <v>1</v>
      </c>
      <c r="AN229" s="297">
        <v>1</v>
      </c>
      <c r="AO229" s="297">
        <v>1</v>
      </c>
      <c r="AP229" s="297">
        <v>1</v>
      </c>
      <c r="AQ229" s="297">
        <v>1</v>
      </c>
      <c r="AR229" s="297">
        <v>1</v>
      </c>
      <c r="AS229" s="297">
        <v>1</v>
      </c>
      <c r="AT229" s="297">
        <v>0</v>
      </c>
      <c r="AU229" s="468">
        <v>1</v>
      </c>
      <c r="AV229" s="468"/>
      <c r="AW229" s="468"/>
      <c r="AX229" s="468"/>
      <c r="AY229" s="468"/>
      <c r="AZ229" s="468"/>
      <c r="BA229" s="468"/>
      <c r="BB229" s="468"/>
      <c r="BC229" s="468"/>
      <c r="BD229" s="468"/>
      <c r="BE229" s="468"/>
      <c r="BF229" s="468"/>
      <c r="BG229" s="468"/>
      <c r="BH229" s="468"/>
      <c r="BI229" s="298">
        <f>SUM(AU229:BH229)</f>
        <v>1</v>
      </c>
    </row>
    <row r="230" spans="1:61" outlineLevel="1">
      <c r="B230" s="296" t="s">
        <v>267</v>
      </c>
      <c r="C230" s="293" t="s">
        <v>142</v>
      </c>
      <c r="D230" s="297"/>
      <c r="E230" s="297"/>
      <c r="F230" s="297"/>
      <c r="G230" s="297"/>
      <c r="H230" s="297"/>
      <c r="I230" s="297"/>
      <c r="J230" s="297"/>
      <c r="K230" s="297"/>
      <c r="L230" s="297"/>
      <c r="M230" s="297"/>
      <c r="N230" s="297"/>
      <c r="O230" s="297"/>
      <c r="P230" s="297"/>
      <c r="Q230" s="297"/>
      <c r="R230" s="297"/>
      <c r="S230" s="297"/>
      <c r="T230" s="297"/>
      <c r="U230" s="297"/>
      <c r="V230" s="297"/>
      <c r="W230" s="297"/>
      <c r="X230" s="855"/>
      <c r="Y230" s="858"/>
      <c r="Z230" s="856"/>
      <c r="AA230" s="297"/>
      <c r="AB230" s="297"/>
      <c r="AC230" s="297"/>
      <c r="AD230" s="297"/>
      <c r="AE230" s="297"/>
      <c r="AF230" s="297"/>
      <c r="AG230" s="297"/>
      <c r="AH230" s="297"/>
      <c r="AI230" s="297"/>
      <c r="AJ230" s="297"/>
      <c r="AK230" s="297"/>
      <c r="AL230" s="297"/>
      <c r="AM230" s="297"/>
      <c r="AN230" s="297"/>
      <c r="AO230" s="297"/>
      <c r="AP230" s="297"/>
      <c r="AQ230" s="297"/>
      <c r="AR230" s="297"/>
      <c r="AS230" s="297"/>
      <c r="AT230" s="297"/>
      <c r="AU230" s="830">
        <f>AU229</f>
        <v>1</v>
      </c>
      <c r="AV230" s="830">
        <f t="shared" ref="AV230" si="573">AV229</f>
        <v>0</v>
      </c>
      <c r="AW230" s="830">
        <f t="shared" ref="AW230" si="574">AW229</f>
        <v>0</v>
      </c>
      <c r="AX230" s="830">
        <f t="shared" ref="AX230" si="575">AX229</f>
        <v>0</v>
      </c>
      <c r="AY230" s="830">
        <f t="shared" ref="AY230" si="576">AY229</f>
        <v>0</v>
      </c>
      <c r="AZ230" s="830">
        <f t="shared" ref="AZ230" si="577">AZ229</f>
        <v>0</v>
      </c>
      <c r="BA230" s="830">
        <f t="shared" ref="BA230" si="578">BA229</f>
        <v>0</v>
      </c>
      <c r="BB230" s="830">
        <f t="shared" ref="BB230" si="579">BB229</f>
        <v>0</v>
      </c>
      <c r="BC230" s="830">
        <f t="shared" ref="BC230" si="580">BC229</f>
        <v>0</v>
      </c>
      <c r="BD230" s="830">
        <f t="shared" ref="BD230" si="581">BD229</f>
        <v>0</v>
      </c>
      <c r="BE230" s="830">
        <f t="shared" ref="BE230" si="582">BE229</f>
        <v>0</v>
      </c>
      <c r="BF230" s="830">
        <f t="shared" ref="BF230" si="583">BF229</f>
        <v>0</v>
      </c>
      <c r="BG230" s="830">
        <f t="shared" ref="BG230" si="584">BG229</f>
        <v>0</v>
      </c>
      <c r="BH230" s="830">
        <f t="shared" ref="BH230" si="585">BH229</f>
        <v>0</v>
      </c>
      <c r="BI230" s="299"/>
    </row>
    <row r="231" spans="1:61" outlineLevel="1">
      <c r="B231" s="296"/>
      <c r="C231" s="307"/>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293"/>
      <c r="Z231" s="293"/>
      <c r="AA231" s="293"/>
      <c r="AB231" s="293"/>
      <c r="AC231" s="293"/>
      <c r="AD231" s="293"/>
      <c r="AE231" s="293"/>
      <c r="AF231" s="293"/>
      <c r="AG231" s="293"/>
      <c r="AH231" s="293"/>
      <c r="AI231" s="293"/>
      <c r="AJ231" s="293"/>
      <c r="AK231" s="293"/>
      <c r="AL231" s="293"/>
      <c r="AM231" s="293"/>
      <c r="AN231" s="293"/>
      <c r="AO231" s="293"/>
      <c r="AP231" s="293"/>
      <c r="AQ231" s="293"/>
      <c r="AR231" s="293"/>
      <c r="AS231" s="293"/>
      <c r="AT231" s="293"/>
      <c r="AU231" s="303"/>
      <c r="AV231" s="303"/>
      <c r="AW231" s="303"/>
      <c r="AX231" s="303"/>
      <c r="AY231" s="303"/>
      <c r="AZ231" s="303"/>
      <c r="BA231" s="303"/>
      <c r="BB231" s="303"/>
      <c r="BC231" s="303"/>
      <c r="BD231" s="303"/>
      <c r="BE231" s="303"/>
      <c r="BF231" s="303"/>
      <c r="BG231" s="303"/>
      <c r="BH231" s="303"/>
      <c r="BI231" s="308"/>
    </row>
    <row r="232" spans="1:61" outlineLevel="1">
      <c r="A232" s="521">
        <v>6</v>
      </c>
      <c r="B232" s="519" t="str">
        <f>VLOOKUP(A232,'9. IESO programs'!$D$3:$E$91,2)</f>
        <v>Save on Energy Audit Funding Program</v>
      </c>
      <c r="C232" s="293" t="s">
        <v>25</v>
      </c>
      <c r="D232" s="297">
        <v>91998</v>
      </c>
      <c r="E232" s="297">
        <v>91998</v>
      </c>
      <c r="F232" s="297">
        <v>91998</v>
      </c>
      <c r="G232" s="297">
        <v>91998</v>
      </c>
      <c r="H232" s="297">
        <v>91998</v>
      </c>
      <c r="I232" s="297">
        <v>91998</v>
      </c>
      <c r="J232" s="297">
        <v>91998</v>
      </c>
      <c r="K232" s="297">
        <v>91998</v>
      </c>
      <c r="L232" s="297">
        <v>91998</v>
      </c>
      <c r="M232" s="297">
        <v>91998</v>
      </c>
      <c r="N232" s="297">
        <v>22713</v>
      </c>
      <c r="O232" s="297">
        <v>0</v>
      </c>
      <c r="P232" s="297">
        <v>0</v>
      </c>
      <c r="Q232" s="297">
        <v>0</v>
      </c>
      <c r="R232" s="297">
        <v>0</v>
      </c>
      <c r="S232" s="297">
        <v>0</v>
      </c>
      <c r="T232" s="297">
        <v>0</v>
      </c>
      <c r="U232" s="297">
        <v>0</v>
      </c>
      <c r="V232" s="297">
        <v>0</v>
      </c>
      <c r="W232" s="297">
        <v>0</v>
      </c>
      <c r="X232" s="855">
        <v>0</v>
      </c>
      <c r="Y232" s="858">
        <v>12</v>
      </c>
      <c r="Z232" s="856">
        <v>12</v>
      </c>
      <c r="AA232" s="297">
        <v>12</v>
      </c>
      <c r="AB232" s="297">
        <v>12</v>
      </c>
      <c r="AC232" s="297">
        <v>12</v>
      </c>
      <c r="AD232" s="297">
        <v>12</v>
      </c>
      <c r="AE232" s="297">
        <v>12</v>
      </c>
      <c r="AF232" s="297">
        <v>12</v>
      </c>
      <c r="AG232" s="297">
        <v>12</v>
      </c>
      <c r="AH232" s="297">
        <v>12</v>
      </c>
      <c r="AI232" s="297">
        <v>12</v>
      </c>
      <c r="AJ232" s="297">
        <v>3</v>
      </c>
      <c r="AK232" s="297">
        <v>0</v>
      </c>
      <c r="AL232" s="297">
        <v>0</v>
      </c>
      <c r="AM232" s="297">
        <v>0</v>
      </c>
      <c r="AN232" s="297">
        <v>0</v>
      </c>
      <c r="AO232" s="297">
        <v>0</v>
      </c>
      <c r="AP232" s="297">
        <v>0</v>
      </c>
      <c r="AQ232" s="297">
        <v>0</v>
      </c>
      <c r="AR232" s="297">
        <v>0</v>
      </c>
      <c r="AS232" s="297">
        <v>0</v>
      </c>
      <c r="AT232" s="297">
        <v>0</v>
      </c>
      <c r="AU232" s="468"/>
      <c r="AV232" s="468">
        <v>0.28570000000000001</v>
      </c>
      <c r="AW232" s="468">
        <v>0.1429</v>
      </c>
      <c r="AX232" s="468">
        <v>0.42859999999999998</v>
      </c>
      <c r="AY232" s="468">
        <v>0</v>
      </c>
      <c r="AZ232" s="468">
        <v>0.1429</v>
      </c>
      <c r="BA232" s="468"/>
      <c r="BB232" s="468">
        <v>0</v>
      </c>
      <c r="BC232" s="468">
        <v>0</v>
      </c>
      <c r="BD232" s="468"/>
      <c r="BE232" s="468"/>
      <c r="BF232" s="468"/>
      <c r="BG232" s="468"/>
      <c r="BH232" s="468"/>
      <c r="BI232" s="298">
        <f>SUM(AU232:BH232)</f>
        <v>1.0001</v>
      </c>
    </row>
    <row r="233" spans="1:61" outlineLevel="1">
      <c r="B233" s="296" t="s">
        <v>267</v>
      </c>
      <c r="C233" s="293" t="s">
        <v>142</v>
      </c>
      <c r="D233" s="297">
        <v>26285</v>
      </c>
      <c r="E233" s="297">
        <v>26285</v>
      </c>
      <c r="F233" s="297">
        <v>26285</v>
      </c>
      <c r="G233" s="297">
        <v>26285</v>
      </c>
      <c r="H233" s="297">
        <v>26285</v>
      </c>
      <c r="I233" s="297">
        <v>26285</v>
      </c>
      <c r="J233" s="297">
        <v>26285</v>
      </c>
      <c r="K233" s="297">
        <v>26285</v>
      </c>
      <c r="L233" s="297">
        <v>26285</v>
      </c>
      <c r="M233" s="297">
        <v>26285</v>
      </c>
      <c r="N233" s="297">
        <v>6490</v>
      </c>
      <c r="O233" s="297">
        <v>0</v>
      </c>
      <c r="P233" s="297">
        <v>0</v>
      </c>
      <c r="Q233" s="297">
        <v>0</v>
      </c>
      <c r="R233" s="297">
        <v>0</v>
      </c>
      <c r="S233" s="297">
        <v>0</v>
      </c>
      <c r="T233" s="297">
        <v>0</v>
      </c>
      <c r="U233" s="297">
        <v>0</v>
      </c>
      <c r="V233" s="297">
        <v>0</v>
      </c>
      <c r="W233" s="297">
        <v>0</v>
      </c>
      <c r="X233" s="855">
        <v>0</v>
      </c>
      <c r="Y233" s="858">
        <f>Y232</f>
        <v>12</v>
      </c>
      <c r="Z233" s="856">
        <v>3</v>
      </c>
      <c r="AA233" s="297">
        <v>3</v>
      </c>
      <c r="AB233" s="297">
        <v>3</v>
      </c>
      <c r="AC233" s="297">
        <v>3</v>
      </c>
      <c r="AD233" s="297">
        <v>3</v>
      </c>
      <c r="AE233" s="297">
        <v>3</v>
      </c>
      <c r="AF233" s="297">
        <v>3</v>
      </c>
      <c r="AG233" s="297">
        <v>3</v>
      </c>
      <c r="AH233" s="297">
        <v>3</v>
      </c>
      <c r="AI233" s="297">
        <v>3</v>
      </c>
      <c r="AJ233" s="297">
        <v>1</v>
      </c>
      <c r="AK233" s="297">
        <v>0</v>
      </c>
      <c r="AL233" s="297">
        <v>0</v>
      </c>
      <c r="AM233" s="297">
        <v>0</v>
      </c>
      <c r="AN233" s="297">
        <v>0</v>
      </c>
      <c r="AO233" s="297">
        <v>0</v>
      </c>
      <c r="AP233" s="297">
        <v>0</v>
      </c>
      <c r="AQ233" s="297">
        <v>0</v>
      </c>
      <c r="AR233" s="297">
        <v>0</v>
      </c>
      <c r="AS233" s="297">
        <v>0</v>
      </c>
      <c r="AT233" s="297">
        <v>0</v>
      </c>
      <c r="AU233" s="830">
        <f>AU232</f>
        <v>0</v>
      </c>
      <c r="AV233" s="830">
        <v>0</v>
      </c>
      <c r="AW233" s="830">
        <v>1</v>
      </c>
      <c r="AX233" s="830">
        <v>0</v>
      </c>
      <c r="AY233" s="830">
        <v>0</v>
      </c>
      <c r="AZ233" s="830">
        <v>0</v>
      </c>
      <c r="BA233" s="830">
        <f t="shared" ref="BA233" si="586">BA232</f>
        <v>0</v>
      </c>
      <c r="BB233" s="830">
        <v>0</v>
      </c>
      <c r="BC233" s="830">
        <v>0</v>
      </c>
      <c r="BD233" s="830">
        <f t="shared" ref="BD233" si="587">BD232</f>
        <v>0</v>
      </c>
      <c r="BE233" s="830">
        <f t="shared" ref="BE233" si="588">BE232</f>
        <v>0</v>
      </c>
      <c r="BF233" s="830">
        <f t="shared" ref="BF233" si="589">BF232</f>
        <v>0</v>
      </c>
      <c r="BG233" s="830">
        <f t="shared" ref="BG233" si="590">BG232</f>
        <v>0</v>
      </c>
      <c r="BH233" s="830">
        <f t="shared" ref="BH233" si="591">BH232</f>
        <v>0</v>
      </c>
      <c r="BI233" s="299"/>
    </row>
    <row r="234" spans="1:61" outlineLevel="1">
      <c r="B234" s="296"/>
      <c r="C234" s="307"/>
      <c r="D234" s="306"/>
      <c r="E234" s="306"/>
      <c r="F234" s="306"/>
      <c r="G234" s="306"/>
      <c r="H234" s="306"/>
      <c r="I234" s="306"/>
      <c r="J234" s="306"/>
      <c r="K234" s="306"/>
      <c r="L234" s="306"/>
      <c r="M234" s="306"/>
      <c r="N234" s="306"/>
      <c r="O234" s="306"/>
      <c r="P234" s="306"/>
      <c r="Q234" s="306"/>
      <c r="R234" s="306"/>
      <c r="S234" s="306"/>
      <c r="T234" s="306"/>
      <c r="U234" s="306"/>
      <c r="V234" s="306"/>
      <c r="W234" s="306"/>
      <c r="X234" s="306"/>
      <c r="Y234" s="293"/>
      <c r="Z234" s="306"/>
      <c r="AA234" s="306"/>
      <c r="AB234" s="306"/>
      <c r="AC234" s="306"/>
      <c r="AD234" s="306"/>
      <c r="AE234" s="306"/>
      <c r="AF234" s="306"/>
      <c r="AG234" s="306"/>
      <c r="AH234" s="306"/>
      <c r="AI234" s="306"/>
      <c r="AJ234" s="306"/>
      <c r="AK234" s="306"/>
      <c r="AL234" s="306"/>
      <c r="AM234" s="306"/>
      <c r="AN234" s="306"/>
      <c r="AO234" s="306"/>
      <c r="AP234" s="306"/>
      <c r="AQ234" s="306"/>
      <c r="AR234" s="306"/>
      <c r="AS234" s="306"/>
      <c r="AT234" s="306"/>
      <c r="AU234" s="303"/>
      <c r="AV234" s="303"/>
      <c r="AW234" s="303"/>
      <c r="AX234" s="303"/>
      <c r="AY234" s="303"/>
      <c r="AZ234" s="303"/>
      <c r="BA234" s="303"/>
      <c r="BB234" s="303"/>
      <c r="BC234" s="303"/>
      <c r="BD234" s="303"/>
      <c r="BE234" s="303"/>
      <c r="BF234" s="303"/>
      <c r="BG234" s="303"/>
      <c r="BH234" s="303"/>
      <c r="BI234" s="308"/>
    </row>
    <row r="235" spans="1:61" outlineLevel="1">
      <c r="A235" s="521">
        <v>7</v>
      </c>
      <c r="B235" s="519" t="str">
        <f>VLOOKUP(A235,'9. IESO programs'!$D$3:$E$91,2)</f>
        <v>Save on Energy Retrofit Program</v>
      </c>
      <c r="C235" s="293" t="s">
        <v>25</v>
      </c>
      <c r="D235" s="297">
        <v>8021485</v>
      </c>
      <c r="E235" s="297">
        <v>7802845</v>
      </c>
      <c r="F235" s="297">
        <v>7802845</v>
      </c>
      <c r="G235" s="297">
        <v>7802845</v>
      </c>
      <c r="H235" s="297">
        <v>7802845</v>
      </c>
      <c r="I235" s="297">
        <v>7699350</v>
      </c>
      <c r="J235" s="297">
        <v>7699350</v>
      </c>
      <c r="K235" s="297">
        <v>7699350</v>
      </c>
      <c r="L235" s="297">
        <v>7643116</v>
      </c>
      <c r="M235" s="297">
        <v>7643116</v>
      </c>
      <c r="N235" s="297">
        <v>7577514</v>
      </c>
      <c r="O235" s="297">
        <v>5927975</v>
      </c>
      <c r="P235" s="297">
        <v>2442799</v>
      </c>
      <c r="Q235" s="297">
        <v>2442799</v>
      </c>
      <c r="R235" s="297">
        <v>572841</v>
      </c>
      <c r="S235" s="297">
        <v>14964</v>
      </c>
      <c r="T235" s="297">
        <v>14964</v>
      </c>
      <c r="U235" s="297">
        <v>14964</v>
      </c>
      <c r="V235" s="297">
        <v>14964</v>
      </c>
      <c r="W235" s="297">
        <v>14964</v>
      </c>
      <c r="X235" s="855">
        <v>0</v>
      </c>
      <c r="Y235" s="858">
        <v>12</v>
      </c>
      <c r="Z235" s="856">
        <v>1061</v>
      </c>
      <c r="AA235" s="297">
        <v>1026</v>
      </c>
      <c r="AB235" s="297">
        <v>1026</v>
      </c>
      <c r="AC235" s="297">
        <v>1026</v>
      </c>
      <c r="AD235" s="297">
        <v>1026</v>
      </c>
      <c r="AE235" s="297">
        <v>1013</v>
      </c>
      <c r="AF235" s="297">
        <v>1013</v>
      </c>
      <c r="AG235" s="297">
        <v>1013</v>
      </c>
      <c r="AH235" s="297">
        <v>1003</v>
      </c>
      <c r="AI235" s="297">
        <v>1003</v>
      </c>
      <c r="AJ235" s="297">
        <v>992</v>
      </c>
      <c r="AK235" s="297">
        <v>753</v>
      </c>
      <c r="AL235" s="297">
        <v>330</v>
      </c>
      <c r="AM235" s="297">
        <v>330</v>
      </c>
      <c r="AN235" s="297">
        <v>161</v>
      </c>
      <c r="AO235" s="297">
        <v>22</v>
      </c>
      <c r="AP235" s="297">
        <v>22</v>
      </c>
      <c r="AQ235" s="297">
        <v>22</v>
      </c>
      <c r="AR235" s="297">
        <v>22</v>
      </c>
      <c r="AS235" s="297">
        <v>22</v>
      </c>
      <c r="AT235" s="297">
        <v>0</v>
      </c>
      <c r="AU235" s="468"/>
      <c r="AV235" s="468">
        <v>0.1996</v>
      </c>
      <c r="AW235" s="468">
        <v>0.39889999999999998</v>
      </c>
      <c r="AX235" s="468">
        <v>0.12759999999999999</v>
      </c>
      <c r="AY235" s="468">
        <v>0</v>
      </c>
      <c r="AZ235" s="468">
        <v>0.1032</v>
      </c>
      <c r="BA235" s="468"/>
      <c r="BB235" s="468">
        <v>0.21859999999999999</v>
      </c>
      <c r="BC235" s="468">
        <v>2.9999999999999997E-4</v>
      </c>
      <c r="BD235" s="468"/>
      <c r="BE235" s="468"/>
      <c r="BF235" s="468"/>
      <c r="BG235" s="468"/>
      <c r="BH235" s="468"/>
      <c r="BI235" s="298">
        <f>SUM(AU235:BH235)</f>
        <v>1.0481999999999998</v>
      </c>
    </row>
    <row r="236" spans="1:61" outlineLevel="1">
      <c r="B236" s="296" t="s">
        <v>267</v>
      </c>
      <c r="C236" s="293" t="s">
        <v>142</v>
      </c>
      <c r="D236" s="297">
        <v>2885301</v>
      </c>
      <c r="E236" s="297">
        <v>3103941</v>
      </c>
      <c r="F236" s="297">
        <v>3106535</v>
      </c>
      <c r="G236" s="297">
        <v>3106535</v>
      </c>
      <c r="H236" s="297">
        <v>3106535</v>
      </c>
      <c r="I236" s="297">
        <v>3096126</v>
      </c>
      <c r="J236" s="297">
        <v>3096126</v>
      </c>
      <c r="K236" s="297">
        <v>3096126</v>
      </c>
      <c r="L236" s="297">
        <v>3090907</v>
      </c>
      <c r="M236" s="297">
        <v>3090907</v>
      </c>
      <c r="N236" s="297">
        <v>3026932</v>
      </c>
      <c r="O236" s="297">
        <v>2490890</v>
      </c>
      <c r="P236" s="297">
        <v>1360537</v>
      </c>
      <c r="Q236" s="297">
        <v>1360537</v>
      </c>
      <c r="R236" s="297">
        <v>257162</v>
      </c>
      <c r="S236" s="297">
        <v>367</v>
      </c>
      <c r="T236" s="297">
        <v>367</v>
      </c>
      <c r="U236" s="297">
        <v>367</v>
      </c>
      <c r="V236" s="297">
        <v>367</v>
      </c>
      <c r="W236" s="297">
        <v>367</v>
      </c>
      <c r="X236" s="855">
        <v>0</v>
      </c>
      <c r="Y236" s="858">
        <f>Y235</f>
        <v>12</v>
      </c>
      <c r="Z236" s="856">
        <v>486</v>
      </c>
      <c r="AA236" s="297">
        <v>522</v>
      </c>
      <c r="AB236" s="297">
        <v>522</v>
      </c>
      <c r="AC236" s="297">
        <v>522</v>
      </c>
      <c r="AD236" s="297">
        <v>522</v>
      </c>
      <c r="AE236" s="297">
        <v>521</v>
      </c>
      <c r="AF236" s="297">
        <v>521</v>
      </c>
      <c r="AG236" s="297">
        <v>521</v>
      </c>
      <c r="AH236" s="297">
        <v>521</v>
      </c>
      <c r="AI236" s="297">
        <v>521</v>
      </c>
      <c r="AJ236" s="297">
        <v>511</v>
      </c>
      <c r="AK236" s="297">
        <v>406</v>
      </c>
      <c r="AL236" s="297">
        <v>218</v>
      </c>
      <c r="AM236" s="297">
        <v>218</v>
      </c>
      <c r="AN236" s="297">
        <v>73</v>
      </c>
      <c r="AO236" s="297">
        <v>1</v>
      </c>
      <c r="AP236" s="297">
        <v>1</v>
      </c>
      <c r="AQ236" s="297">
        <v>1</v>
      </c>
      <c r="AR236" s="297">
        <v>1</v>
      </c>
      <c r="AS236" s="297">
        <v>1</v>
      </c>
      <c r="AT236" s="297">
        <v>0</v>
      </c>
      <c r="AU236" s="830">
        <v>0</v>
      </c>
      <c r="AV236" s="830">
        <v>0.1164</v>
      </c>
      <c r="AW236" s="830">
        <v>0.72350000000000003</v>
      </c>
      <c r="AX236" s="830">
        <v>0.13950000000000001</v>
      </c>
      <c r="AY236" s="830">
        <v>0</v>
      </c>
      <c r="AZ236" s="830">
        <v>0</v>
      </c>
      <c r="BA236" s="830">
        <f t="shared" ref="BA236" si="592">BA235</f>
        <v>0</v>
      </c>
      <c r="BB236" s="830">
        <v>2.7900000000000001E-2</v>
      </c>
      <c r="BC236" s="830">
        <v>0</v>
      </c>
      <c r="BD236" s="830">
        <f t="shared" ref="BD236" si="593">BD235</f>
        <v>0</v>
      </c>
      <c r="BE236" s="830">
        <f t="shared" ref="BE236" si="594">BE235</f>
        <v>0</v>
      </c>
      <c r="BF236" s="830">
        <f t="shared" ref="BF236" si="595">BF235</f>
        <v>0</v>
      </c>
      <c r="BG236" s="830">
        <f t="shared" ref="BG236" si="596">BG235</f>
        <v>0</v>
      </c>
      <c r="BH236" s="830">
        <f t="shared" ref="BH236" si="597">BH235</f>
        <v>0</v>
      </c>
      <c r="BI236" s="299"/>
    </row>
    <row r="237" spans="1:61" outlineLevel="1">
      <c r="B237" s="296"/>
      <c r="C237" s="293"/>
      <c r="D237" s="293"/>
      <c r="E237" s="293"/>
      <c r="F237" s="293"/>
      <c r="G237" s="293"/>
      <c r="H237" s="293"/>
      <c r="I237" s="293"/>
      <c r="J237" s="293"/>
      <c r="K237" s="293"/>
      <c r="L237" s="293"/>
      <c r="M237" s="293"/>
      <c r="N237" s="293"/>
      <c r="O237" s="293"/>
      <c r="P237" s="293"/>
      <c r="Q237" s="293"/>
      <c r="R237" s="293"/>
      <c r="S237" s="293"/>
      <c r="T237" s="293"/>
      <c r="U237" s="293"/>
      <c r="V237" s="293"/>
      <c r="W237" s="293"/>
      <c r="X237" s="293"/>
      <c r="Y237" s="293"/>
      <c r="Z237" s="293"/>
      <c r="AA237" s="293"/>
      <c r="AB237" s="293"/>
      <c r="AC237" s="293"/>
      <c r="AD237" s="293"/>
      <c r="AE237" s="293"/>
      <c r="AF237" s="293"/>
      <c r="AG237" s="293"/>
      <c r="AH237" s="293"/>
      <c r="AI237" s="293"/>
      <c r="AJ237" s="293"/>
      <c r="AK237" s="293"/>
      <c r="AL237" s="293"/>
      <c r="AM237" s="293"/>
      <c r="AN237" s="293"/>
      <c r="AO237" s="293"/>
      <c r="AP237" s="293"/>
      <c r="AQ237" s="293"/>
      <c r="AR237" s="293"/>
      <c r="AS237" s="293"/>
      <c r="AT237" s="293"/>
      <c r="AU237" s="837"/>
      <c r="AV237" s="831"/>
      <c r="AW237" s="831"/>
      <c r="AX237" s="831"/>
      <c r="AY237" s="831"/>
      <c r="AZ237" s="831"/>
      <c r="BA237" s="831"/>
      <c r="BB237" s="831"/>
      <c r="BC237" s="831"/>
      <c r="BD237" s="831"/>
      <c r="BE237" s="831"/>
      <c r="BF237" s="831"/>
      <c r="BG237" s="831"/>
      <c r="BH237" s="831"/>
      <c r="BI237" s="299"/>
    </row>
    <row r="238" spans="1:61" ht="15.75" hidden="1" outlineLevel="1">
      <c r="B238" s="321" t="s">
        <v>472</v>
      </c>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292"/>
      <c r="Z238" s="291"/>
      <c r="AA238" s="291"/>
      <c r="AB238" s="291"/>
      <c r="AC238" s="291"/>
      <c r="AD238" s="291"/>
      <c r="AE238" s="291"/>
      <c r="AF238" s="291"/>
      <c r="AG238" s="291"/>
      <c r="AH238" s="291"/>
      <c r="AI238" s="291"/>
      <c r="AJ238" s="291"/>
      <c r="AK238" s="291"/>
      <c r="AL238" s="291"/>
      <c r="AM238" s="291"/>
      <c r="AN238" s="291"/>
      <c r="AO238" s="291"/>
      <c r="AP238" s="291"/>
      <c r="AQ238" s="291"/>
      <c r="AR238" s="291"/>
      <c r="AS238" s="291"/>
      <c r="AT238" s="291"/>
      <c r="AU238" s="836"/>
      <c r="AV238" s="836"/>
      <c r="AW238" s="836"/>
      <c r="AX238" s="836"/>
      <c r="AY238" s="836"/>
      <c r="AZ238" s="836"/>
      <c r="BA238" s="836"/>
      <c r="BB238" s="836"/>
      <c r="BC238" s="836"/>
      <c r="BD238" s="836"/>
      <c r="BE238" s="836"/>
      <c r="BF238" s="836"/>
      <c r="BG238" s="836"/>
      <c r="BH238" s="836"/>
      <c r="BI238" s="294"/>
    </row>
    <row r="239" spans="1:61" ht="30" outlineLevel="1">
      <c r="A239" s="521">
        <v>8</v>
      </c>
      <c r="B239" s="519" t="str">
        <f>VLOOKUP(A239,'9. IESO programs'!$D$3:$E$91,2)</f>
        <v>Save on Energy Small Business Lighting Program</v>
      </c>
      <c r="C239" s="293" t="s">
        <v>25</v>
      </c>
      <c r="D239" s="297">
        <v>30823</v>
      </c>
      <c r="E239" s="297">
        <v>30823</v>
      </c>
      <c r="F239" s="297">
        <v>30823</v>
      </c>
      <c r="G239" s="297">
        <v>30823</v>
      </c>
      <c r="H239" s="297">
        <v>30823</v>
      </c>
      <c r="I239" s="297">
        <v>20211</v>
      </c>
      <c r="J239" s="297">
        <v>20211</v>
      </c>
      <c r="K239" s="297">
        <v>20211</v>
      </c>
      <c r="L239" s="297">
        <v>20211</v>
      </c>
      <c r="M239" s="297">
        <v>20211</v>
      </c>
      <c r="N239" s="297">
        <v>19549</v>
      </c>
      <c r="O239" s="297">
        <v>0</v>
      </c>
      <c r="P239" s="297">
        <v>0</v>
      </c>
      <c r="Q239" s="297">
        <v>0</v>
      </c>
      <c r="R239" s="297">
        <v>0</v>
      </c>
      <c r="S239" s="297">
        <v>0</v>
      </c>
      <c r="T239" s="297">
        <v>0</v>
      </c>
      <c r="U239" s="297">
        <v>0</v>
      </c>
      <c r="V239" s="297">
        <v>0</v>
      </c>
      <c r="W239" s="297">
        <v>0</v>
      </c>
      <c r="X239" s="297">
        <v>0</v>
      </c>
      <c r="Y239" s="297">
        <v>12</v>
      </c>
      <c r="Z239" s="297">
        <v>5</v>
      </c>
      <c r="AA239" s="297">
        <v>5</v>
      </c>
      <c r="AB239" s="297">
        <v>5</v>
      </c>
      <c r="AC239" s="297">
        <v>5</v>
      </c>
      <c r="AD239" s="297">
        <v>5</v>
      </c>
      <c r="AE239" s="297">
        <v>4</v>
      </c>
      <c r="AF239" s="297">
        <v>4</v>
      </c>
      <c r="AG239" s="297">
        <v>4</v>
      </c>
      <c r="AH239" s="297">
        <v>4</v>
      </c>
      <c r="AI239" s="297">
        <v>4</v>
      </c>
      <c r="AJ239" s="297">
        <v>3</v>
      </c>
      <c r="AK239" s="297">
        <v>0</v>
      </c>
      <c r="AL239" s="297">
        <v>0</v>
      </c>
      <c r="AM239" s="297">
        <v>0</v>
      </c>
      <c r="AN239" s="297">
        <v>0</v>
      </c>
      <c r="AO239" s="297">
        <v>0</v>
      </c>
      <c r="AP239" s="297">
        <v>0</v>
      </c>
      <c r="AQ239" s="297">
        <v>0</v>
      </c>
      <c r="AR239" s="297">
        <v>0</v>
      </c>
      <c r="AS239" s="297">
        <v>0</v>
      </c>
      <c r="AT239" s="297">
        <v>0</v>
      </c>
      <c r="AU239" s="832"/>
      <c r="AV239" s="468">
        <v>1</v>
      </c>
      <c r="AW239" s="468"/>
      <c r="AX239" s="468"/>
      <c r="AY239" s="468"/>
      <c r="AZ239" s="468"/>
      <c r="BA239" s="468"/>
      <c r="BB239" s="832"/>
      <c r="BC239" s="832"/>
      <c r="BD239" s="832"/>
      <c r="BE239" s="832"/>
      <c r="BF239" s="832"/>
      <c r="BG239" s="832"/>
      <c r="BH239" s="832"/>
      <c r="BI239" s="298">
        <f>SUM(AU239:BH239)</f>
        <v>1</v>
      </c>
    </row>
    <row r="240" spans="1:61" outlineLevel="1">
      <c r="B240" s="296" t="s">
        <v>267</v>
      </c>
      <c r="C240" s="293" t="s">
        <v>142</v>
      </c>
      <c r="D240" s="297">
        <v>5437</v>
      </c>
      <c r="E240" s="297">
        <v>5437</v>
      </c>
      <c r="F240" s="297">
        <v>5437</v>
      </c>
      <c r="G240" s="297">
        <v>5437</v>
      </c>
      <c r="H240" s="297">
        <v>5437</v>
      </c>
      <c r="I240" s="297">
        <v>418</v>
      </c>
      <c r="J240" s="297">
        <v>418</v>
      </c>
      <c r="K240" s="297">
        <v>418</v>
      </c>
      <c r="L240" s="297">
        <v>418</v>
      </c>
      <c r="M240" s="297">
        <v>418</v>
      </c>
      <c r="N240" s="297">
        <v>19</v>
      </c>
      <c r="O240" s="297">
        <v>0</v>
      </c>
      <c r="P240" s="297">
        <v>0</v>
      </c>
      <c r="Q240" s="297">
        <v>0</v>
      </c>
      <c r="R240" s="297">
        <v>0</v>
      </c>
      <c r="S240" s="297">
        <v>0</v>
      </c>
      <c r="T240" s="297">
        <v>0</v>
      </c>
      <c r="U240" s="297">
        <v>0</v>
      </c>
      <c r="V240" s="297">
        <v>0</v>
      </c>
      <c r="W240" s="297">
        <v>0</v>
      </c>
      <c r="X240" s="297">
        <v>0</v>
      </c>
      <c r="Y240" s="297">
        <f>Y239</f>
        <v>12</v>
      </c>
      <c r="Z240" s="297">
        <v>1</v>
      </c>
      <c r="AA240" s="297">
        <v>1</v>
      </c>
      <c r="AB240" s="297">
        <v>1</v>
      </c>
      <c r="AC240" s="297">
        <v>1</v>
      </c>
      <c r="AD240" s="297">
        <v>1</v>
      </c>
      <c r="AE240" s="297">
        <v>0</v>
      </c>
      <c r="AF240" s="297">
        <v>0</v>
      </c>
      <c r="AG240" s="297">
        <v>0</v>
      </c>
      <c r="AH240" s="297">
        <v>0</v>
      </c>
      <c r="AI240" s="297">
        <v>0</v>
      </c>
      <c r="AJ240" s="297">
        <v>0</v>
      </c>
      <c r="AK240" s="297">
        <v>0</v>
      </c>
      <c r="AL240" s="297">
        <v>0</v>
      </c>
      <c r="AM240" s="297">
        <v>0</v>
      </c>
      <c r="AN240" s="297">
        <v>0</v>
      </c>
      <c r="AO240" s="297">
        <v>0</v>
      </c>
      <c r="AP240" s="297">
        <v>0</v>
      </c>
      <c r="AQ240" s="297">
        <v>0</v>
      </c>
      <c r="AR240" s="297">
        <v>0</v>
      </c>
      <c r="AS240" s="297">
        <v>0</v>
      </c>
      <c r="AT240" s="297">
        <v>0</v>
      </c>
      <c r="AU240" s="830">
        <f>AU239</f>
        <v>0</v>
      </c>
      <c r="AV240" s="830">
        <f t="shared" ref="AV240" si="598">AV239</f>
        <v>1</v>
      </c>
      <c r="AW240" s="830">
        <f t="shared" ref="AW240" si="599">AW239</f>
        <v>0</v>
      </c>
      <c r="AX240" s="830">
        <f t="shared" ref="AX240" si="600">AX239</f>
        <v>0</v>
      </c>
      <c r="AY240" s="830">
        <f t="shared" ref="AY240" si="601">AY239</f>
        <v>0</v>
      </c>
      <c r="AZ240" s="830">
        <f t="shared" ref="AZ240" si="602">AZ239</f>
        <v>0</v>
      </c>
      <c r="BA240" s="830">
        <f t="shared" ref="BA240" si="603">BA239</f>
        <v>0</v>
      </c>
      <c r="BB240" s="830">
        <f t="shared" ref="BB240" si="604">BB239</f>
        <v>0</v>
      </c>
      <c r="BC240" s="830">
        <f t="shared" ref="BC240" si="605">BC239</f>
        <v>0</v>
      </c>
      <c r="BD240" s="830">
        <f t="shared" ref="BD240" si="606">BD239</f>
        <v>0</v>
      </c>
      <c r="BE240" s="830">
        <f t="shared" ref="BE240" si="607">BE239</f>
        <v>0</v>
      </c>
      <c r="BF240" s="830">
        <f t="shared" ref="BF240" si="608">BF239</f>
        <v>0</v>
      </c>
      <c r="BG240" s="830">
        <f t="shared" ref="BG240" si="609">BG239</f>
        <v>0</v>
      </c>
      <c r="BH240" s="830">
        <f t="shared" ref="BH240" si="610">BH239</f>
        <v>0</v>
      </c>
      <c r="BI240" s="313"/>
    </row>
    <row r="241" spans="1:61" outlineLevel="1">
      <c r="B241" s="312"/>
      <c r="C241" s="314"/>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293"/>
      <c r="Z241" s="293"/>
      <c r="AA241" s="293"/>
      <c r="AB241" s="293"/>
      <c r="AC241" s="293"/>
      <c r="AD241" s="293"/>
      <c r="AE241" s="293"/>
      <c r="AF241" s="293"/>
      <c r="AG241" s="293"/>
      <c r="AH241" s="293"/>
      <c r="AI241" s="293"/>
      <c r="AJ241" s="293"/>
      <c r="AK241" s="293"/>
      <c r="AL241" s="293"/>
      <c r="AM241" s="293"/>
      <c r="AN241" s="293"/>
      <c r="AO241" s="293"/>
      <c r="AP241" s="293"/>
      <c r="AQ241" s="293"/>
      <c r="AR241" s="293"/>
      <c r="AS241" s="293"/>
      <c r="AT241" s="293"/>
      <c r="AU241" s="833"/>
      <c r="AV241" s="833"/>
      <c r="AW241" s="833"/>
      <c r="AX241" s="833"/>
      <c r="AY241" s="833"/>
      <c r="AZ241" s="833"/>
      <c r="BA241" s="833"/>
      <c r="BB241" s="833"/>
      <c r="BC241" s="833"/>
      <c r="BD241" s="833"/>
      <c r="BE241" s="833"/>
      <c r="BF241" s="833"/>
      <c r="BG241" s="833"/>
      <c r="BH241" s="833"/>
      <c r="BI241" s="315"/>
    </row>
    <row r="242" spans="1:61" ht="30" outlineLevel="1">
      <c r="A242" s="521">
        <v>9</v>
      </c>
      <c r="B242" s="519" t="str">
        <f>VLOOKUP(A242,'9. IESO programs'!$D$3:$E$91,2)</f>
        <v>Save on Energy High Performance New Construction Program</v>
      </c>
      <c r="C242" s="293" t="s">
        <v>25</v>
      </c>
      <c r="D242" s="297">
        <v>37569</v>
      </c>
      <c r="E242" s="297">
        <v>37569</v>
      </c>
      <c r="F242" s="297">
        <v>37569</v>
      </c>
      <c r="G242" s="297">
        <v>37569</v>
      </c>
      <c r="H242" s="297">
        <v>37569</v>
      </c>
      <c r="I242" s="297">
        <v>37569</v>
      </c>
      <c r="J242" s="297">
        <v>37569</v>
      </c>
      <c r="K242" s="297">
        <v>37569</v>
      </c>
      <c r="L242" s="297">
        <v>37569</v>
      </c>
      <c r="M242" s="297">
        <v>37569</v>
      </c>
      <c r="N242" s="297">
        <v>37569</v>
      </c>
      <c r="O242" s="297">
        <v>37569</v>
      </c>
      <c r="P242" s="297">
        <v>37569</v>
      </c>
      <c r="Q242" s="297">
        <v>37569</v>
      </c>
      <c r="R242" s="297">
        <v>37569</v>
      </c>
      <c r="S242" s="297">
        <v>19036</v>
      </c>
      <c r="T242" s="297">
        <v>8643</v>
      </c>
      <c r="U242" s="297">
        <v>2934</v>
      </c>
      <c r="V242" s="297">
        <v>0</v>
      </c>
      <c r="W242" s="297">
        <v>0</v>
      </c>
      <c r="X242" s="297">
        <v>0</v>
      </c>
      <c r="Y242" s="297">
        <v>12</v>
      </c>
      <c r="Z242" s="297">
        <v>20</v>
      </c>
      <c r="AA242" s="297">
        <v>20</v>
      </c>
      <c r="AB242" s="297">
        <v>20</v>
      </c>
      <c r="AC242" s="297">
        <v>20</v>
      </c>
      <c r="AD242" s="297">
        <v>20</v>
      </c>
      <c r="AE242" s="297">
        <v>20</v>
      </c>
      <c r="AF242" s="297">
        <v>20</v>
      </c>
      <c r="AG242" s="297">
        <v>20</v>
      </c>
      <c r="AH242" s="297">
        <v>20</v>
      </c>
      <c r="AI242" s="297">
        <v>20</v>
      </c>
      <c r="AJ242" s="297">
        <v>20</v>
      </c>
      <c r="AK242" s="297">
        <v>20</v>
      </c>
      <c r="AL242" s="297">
        <v>20</v>
      </c>
      <c r="AM242" s="297">
        <v>20</v>
      </c>
      <c r="AN242" s="297">
        <v>20</v>
      </c>
      <c r="AO242" s="297">
        <v>7</v>
      </c>
      <c r="AP242" s="297">
        <v>0</v>
      </c>
      <c r="AQ242" s="297">
        <v>0</v>
      </c>
      <c r="AR242" s="297">
        <v>0</v>
      </c>
      <c r="AS242" s="297">
        <v>0</v>
      </c>
      <c r="AT242" s="297">
        <v>0</v>
      </c>
      <c r="AU242" s="832"/>
      <c r="AV242" s="468">
        <v>0.1091</v>
      </c>
      <c r="AW242" s="468">
        <v>0.8427</v>
      </c>
      <c r="AX242" s="468">
        <v>0</v>
      </c>
      <c r="AY242" s="468">
        <v>0</v>
      </c>
      <c r="AZ242" s="468">
        <v>0</v>
      </c>
      <c r="BA242" s="468"/>
      <c r="BB242" s="832">
        <v>0</v>
      </c>
      <c r="BC242" s="832">
        <v>0</v>
      </c>
      <c r="BD242" s="832"/>
      <c r="BE242" s="832"/>
      <c r="BF242" s="832"/>
      <c r="BG242" s="832"/>
      <c r="BH242" s="832"/>
      <c r="BI242" s="298">
        <f>SUM(AU242:BH242)</f>
        <v>0.95179999999999998</v>
      </c>
    </row>
    <row r="243" spans="1:61" outlineLevel="1">
      <c r="B243" s="296" t="s">
        <v>267</v>
      </c>
      <c r="C243" s="293" t="s">
        <v>142</v>
      </c>
      <c r="D243" s="297">
        <v>16262</v>
      </c>
      <c r="E243" s="297">
        <v>16262</v>
      </c>
      <c r="F243" s="297">
        <v>16262</v>
      </c>
      <c r="G243" s="297">
        <v>16262</v>
      </c>
      <c r="H243" s="297">
        <v>16262</v>
      </c>
      <c r="I243" s="297">
        <v>16262</v>
      </c>
      <c r="J243" s="297">
        <v>16262</v>
      </c>
      <c r="K243" s="297">
        <v>16262</v>
      </c>
      <c r="L243" s="297">
        <v>16262</v>
      </c>
      <c r="M243" s="297">
        <v>16262</v>
      </c>
      <c r="N243" s="297">
        <v>16262</v>
      </c>
      <c r="O243" s="297">
        <v>16262</v>
      </c>
      <c r="P243" s="297">
        <v>16262</v>
      </c>
      <c r="Q243" s="297">
        <v>16262</v>
      </c>
      <c r="R243" s="297">
        <v>16262</v>
      </c>
      <c r="S243" s="297">
        <v>16262</v>
      </c>
      <c r="T243" s="297">
        <v>16262</v>
      </c>
      <c r="U243" s="297">
        <v>5520</v>
      </c>
      <c r="V243" s="297">
        <v>0</v>
      </c>
      <c r="W243" s="297">
        <v>0</v>
      </c>
      <c r="X243" s="297">
        <v>0</v>
      </c>
      <c r="Y243" s="297">
        <f>Y242</f>
        <v>12</v>
      </c>
      <c r="Z243" s="297">
        <v>7</v>
      </c>
      <c r="AA243" s="297">
        <v>7</v>
      </c>
      <c r="AB243" s="297">
        <v>7</v>
      </c>
      <c r="AC243" s="297">
        <v>7</v>
      </c>
      <c r="AD243" s="297">
        <v>7</v>
      </c>
      <c r="AE243" s="297">
        <v>7</v>
      </c>
      <c r="AF243" s="297">
        <v>7</v>
      </c>
      <c r="AG243" s="297">
        <v>7</v>
      </c>
      <c r="AH243" s="297">
        <v>7</v>
      </c>
      <c r="AI243" s="297">
        <v>7</v>
      </c>
      <c r="AJ243" s="297">
        <v>7</v>
      </c>
      <c r="AK243" s="297">
        <v>7</v>
      </c>
      <c r="AL243" s="297">
        <v>7</v>
      </c>
      <c r="AM243" s="297">
        <v>7</v>
      </c>
      <c r="AN243" s="297">
        <v>7</v>
      </c>
      <c r="AO243" s="297">
        <v>7</v>
      </c>
      <c r="AP243" s="297">
        <v>7</v>
      </c>
      <c r="AQ243" s="297">
        <v>2</v>
      </c>
      <c r="AR243" s="297">
        <v>0</v>
      </c>
      <c r="AS243" s="297">
        <v>0</v>
      </c>
      <c r="AT243" s="297">
        <v>0</v>
      </c>
      <c r="AU243" s="830">
        <f>AU242</f>
        <v>0</v>
      </c>
      <c r="AV243" s="830">
        <v>0</v>
      </c>
      <c r="AW243" s="830">
        <v>1</v>
      </c>
      <c r="AX243" s="830">
        <v>0</v>
      </c>
      <c r="AY243" s="830">
        <v>0</v>
      </c>
      <c r="AZ243" s="830">
        <v>0</v>
      </c>
      <c r="BA243" s="830">
        <f t="shared" ref="BA243" si="611">BA242</f>
        <v>0</v>
      </c>
      <c r="BB243" s="830">
        <v>0</v>
      </c>
      <c r="BC243" s="830">
        <v>0</v>
      </c>
      <c r="BD243" s="830">
        <f t="shared" ref="BD243" si="612">BD242</f>
        <v>0</v>
      </c>
      <c r="BE243" s="830">
        <f t="shared" ref="BE243" si="613">BE242</f>
        <v>0</v>
      </c>
      <c r="BF243" s="830">
        <f t="shared" ref="BF243" si="614">BF242</f>
        <v>0</v>
      </c>
      <c r="BG243" s="830">
        <f t="shared" ref="BG243" si="615">BG242</f>
        <v>0</v>
      </c>
      <c r="BH243" s="830">
        <f t="shared" ref="BH243" si="616">BH242</f>
        <v>0</v>
      </c>
      <c r="BI243" s="313"/>
    </row>
    <row r="244" spans="1:61" outlineLevel="1">
      <c r="B244" s="316"/>
      <c r="C244" s="314"/>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293"/>
      <c r="Z244" s="293"/>
      <c r="AA244" s="293"/>
      <c r="AB244" s="293"/>
      <c r="AC244" s="293"/>
      <c r="AD244" s="293"/>
      <c r="AE244" s="293"/>
      <c r="AF244" s="293"/>
      <c r="AG244" s="293"/>
      <c r="AH244" s="293"/>
      <c r="AI244" s="293"/>
      <c r="AJ244" s="293"/>
      <c r="AK244" s="293"/>
      <c r="AL244" s="293"/>
      <c r="AM244" s="293"/>
      <c r="AN244" s="293"/>
      <c r="AO244" s="293"/>
      <c r="AP244" s="293"/>
      <c r="AQ244" s="293"/>
      <c r="AR244" s="293"/>
      <c r="AS244" s="293"/>
      <c r="AT244" s="293"/>
      <c r="AU244" s="833"/>
      <c r="AV244" s="834"/>
      <c r="AW244" s="833"/>
      <c r="AX244" s="833"/>
      <c r="AY244" s="833"/>
      <c r="AZ244" s="833"/>
      <c r="BA244" s="833"/>
      <c r="BB244" s="833"/>
      <c r="BC244" s="833"/>
      <c r="BD244" s="833"/>
      <c r="BE244" s="833"/>
      <c r="BF244" s="833"/>
      <c r="BG244" s="833"/>
      <c r="BH244" s="833"/>
      <c r="BI244" s="315"/>
    </row>
    <row r="245" spans="1:61" ht="30" outlineLevel="1">
      <c r="A245" s="521">
        <v>13</v>
      </c>
      <c r="B245" s="519" t="str">
        <f>VLOOKUP(A245,'9. IESO programs'!$D$3:$E$91,2)</f>
        <v>Save on Energy Energy Manager Program</v>
      </c>
      <c r="C245" s="293" t="s">
        <v>25</v>
      </c>
      <c r="D245" s="297">
        <v>1010337</v>
      </c>
      <c r="E245" s="297">
        <v>0</v>
      </c>
      <c r="F245" s="297">
        <v>0</v>
      </c>
      <c r="G245" s="297">
        <v>0</v>
      </c>
      <c r="H245" s="297">
        <v>0</v>
      </c>
      <c r="I245" s="297">
        <v>0</v>
      </c>
      <c r="J245" s="297">
        <v>0</v>
      </c>
      <c r="K245" s="297">
        <v>0</v>
      </c>
      <c r="L245" s="297">
        <v>0</v>
      </c>
      <c r="M245" s="297">
        <v>0</v>
      </c>
      <c r="N245" s="297">
        <v>0</v>
      </c>
      <c r="O245" s="297">
        <v>0</v>
      </c>
      <c r="P245" s="297">
        <v>0</v>
      </c>
      <c r="Q245" s="297">
        <v>0</v>
      </c>
      <c r="R245" s="297">
        <v>0</v>
      </c>
      <c r="S245" s="297">
        <v>0</v>
      </c>
      <c r="T245" s="297">
        <v>0</v>
      </c>
      <c r="U245" s="297">
        <v>0</v>
      </c>
      <c r="V245" s="297">
        <v>0</v>
      </c>
      <c r="W245" s="297">
        <v>0</v>
      </c>
      <c r="X245" s="297">
        <v>0</v>
      </c>
      <c r="Y245" s="297">
        <v>12</v>
      </c>
      <c r="Z245" s="297">
        <v>7</v>
      </c>
      <c r="AA245" s="297">
        <v>0</v>
      </c>
      <c r="AB245" s="297">
        <v>0</v>
      </c>
      <c r="AC245" s="297">
        <v>0</v>
      </c>
      <c r="AD245" s="297">
        <v>0</v>
      </c>
      <c r="AE245" s="297">
        <v>0</v>
      </c>
      <c r="AF245" s="297">
        <v>0</v>
      </c>
      <c r="AG245" s="297">
        <v>0</v>
      </c>
      <c r="AH245" s="297">
        <v>0</v>
      </c>
      <c r="AI245" s="297">
        <v>0</v>
      </c>
      <c r="AJ245" s="297">
        <v>0</v>
      </c>
      <c r="AK245" s="297">
        <v>0</v>
      </c>
      <c r="AL245" s="297">
        <v>0</v>
      </c>
      <c r="AM245" s="297">
        <v>0</v>
      </c>
      <c r="AN245" s="297">
        <v>0</v>
      </c>
      <c r="AO245" s="297">
        <v>0</v>
      </c>
      <c r="AP245" s="297">
        <v>0</v>
      </c>
      <c r="AQ245" s="297">
        <v>0</v>
      </c>
      <c r="AR245" s="297">
        <v>0</v>
      </c>
      <c r="AS245" s="297">
        <v>0</v>
      </c>
      <c r="AT245" s="297">
        <v>0</v>
      </c>
      <c r="AU245" s="832"/>
      <c r="AV245" s="468">
        <v>0</v>
      </c>
      <c r="AW245" s="468">
        <v>0</v>
      </c>
      <c r="AX245" s="468">
        <v>0</v>
      </c>
      <c r="AY245" s="468">
        <v>0</v>
      </c>
      <c r="AZ245" s="468">
        <v>0</v>
      </c>
      <c r="BA245" s="468"/>
      <c r="BB245" s="832">
        <v>1</v>
      </c>
      <c r="BC245" s="832">
        <v>0</v>
      </c>
      <c r="BD245" s="832"/>
      <c r="BE245" s="832"/>
      <c r="BF245" s="832"/>
      <c r="BG245" s="832"/>
      <c r="BH245" s="832"/>
      <c r="BI245" s="298">
        <f>SUM(AU245:BH245)</f>
        <v>1</v>
      </c>
    </row>
    <row r="246" spans="1:61" outlineLevel="1">
      <c r="B246" s="296" t="s">
        <v>267</v>
      </c>
      <c r="C246" s="293" t="s">
        <v>142</v>
      </c>
      <c r="D246" s="297">
        <v>835</v>
      </c>
      <c r="E246" s="297">
        <v>835</v>
      </c>
      <c r="F246" s="297">
        <v>835</v>
      </c>
      <c r="G246" s="297">
        <v>835</v>
      </c>
      <c r="H246" s="297">
        <v>835</v>
      </c>
      <c r="I246" s="297">
        <v>835</v>
      </c>
      <c r="J246" s="297">
        <v>835</v>
      </c>
      <c r="K246" s="297">
        <v>835</v>
      </c>
      <c r="L246" s="297">
        <v>835</v>
      </c>
      <c r="M246" s="297">
        <v>835</v>
      </c>
      <c r="N246" s="297">
        <v>835</v>
      </c>
      <c r="O246" s="297">
        <v>835</v>
      </c>
      <c r="P246" s="297">
        <v>0</v>
      </c>
      <c r="Q246" s="297">
        <v>0</v>
      </c>
      <c r="R246" s="297">
        <v>0</v>
      </c>
      <c r="S246" s="297">
        <v>0</v>
      </c>
      <c r="T246" s="297">
        <v>0</v>
      </c>
      <c r="U246" s="297">
        <v>0</v>
      </c>
      <c r="V246" s="297">
        <v>0</v>
      </c>
      <c r="W246" s="297">
        <v>0</v>
      </c>
      <c r="X246" s="297">
        <v>0</v>
      </c>
      <c r="Y246" s="297">
        <f>Y245</f>
        <v>12</v>
      </c>
      <c r="Z246" s="297">
        <v>0</v>
      </c>
      <c r="AA246" s="297">
        <v>0</v>
      </c>
      <c r="AB246" s="297">
        <v>0</v>
      </c>
      <c r="AC246" s="297">
        <v>0</v>
      </c>
      <c r="AD246" s="297">
        <v>0</v>
      </c>
      <c r="AE246" s="297">
        <v>0</v>
      </c>
      <c r="AF246" s="297">
        <v>0</v>
      </c>
      <c r="AG246" s="297">
        <v>0</v>
      </c>
      <c r="AH246" s="297">
        <v>0</v>
      </c>
      <c r="AI246" s="297">
        <v>0</v>
      </c>
      <c r="AJ246" s="297">
        <v>0</v>
      </c>
      <c r="AK246" s="297">
        <v>0</v>
      </c>
      <c r="AL246" s="297">
        <v>0</v>
      </c>
      <c r="AM246" s="297">
        <v>0</v>
      </c>
      <c r="AN246" s="297">
        <v>0</v>
      </c>
      <c r="AO246" s="297">
        <v>0</v>
      </c>
      <c r="AP246" s="297">
        <v>0</v>
      </c>
      <c r="AQ246" s="297">
        <v>0</v>
      </c>
      <c r="AR246" s="297">
        <v>0</v>
      </c>
      <c r="AS246" s="297">
        <v>0</v>
      </c>
      <c r="AT246" s="297">
        <v>0</v>
      </c>
      <c r="AU246" s="830">
        <v>0</v>
      </c>
      <c r="AV246" s="830">
        <v>0</v>
      </c>
      <c r="AW246" s="830">
        <v>0</v>
      </c>
      <c r="AX246" s="830">
        <v>0</v>
      </c>
      <c r="AY246" s="830">
        <v>0</v>
      </c>
      <c r="AZ246" s="830">
        <v>0</v>
      </c>
      <c r="BA246" s="830">
        <v>0</v>
      </c>
      <c r="BB246" s="830">
        <v>0</v>
      </c>
      <c r="BC246" s="830">
        <v>0</v>
      </c>
      <c r="BD246" s="830">
        <f t="shared" ref="BD246" si="617">BD245</f>
        <v>0</v>
      </c>
      <c r="BE246" s="830">
        <f t="shared" ref="BE246" si="618">BE245</f>
        <v>0</v>
      </c>
      <c r="BF246" s="830">
        <f t="shared" ref="BF246" si="619">BF245</f>
        <v>0</v>
      </c>
      <c r="BG246" s="830">
        <f t="shared" ref="BG246" si="620">BG245</f>
        <v>0</v>
      </c>
      <c r="BH246" s="830">
        <f t="shared" ref="BH246" si="621">BH245</f>
        <v>0</v>
      </c>
      <c r="BI246" s="313"/>
    </row>
    <row r="247" spans="1:61" outlineLevel="1">
      <c r="B247" s="316"/>
      <c r="C247" s="314"/>
      <c r="D247" s="318"/>
      <c r="E247" s="318"/>
      <c r="F247" s="318"/>
      <c r="G247" s="318"/>
      <c r="H247" s="318"/>
      <c r="I247" s="318"/>
      <c r="J247" s="318"/>
      <c r="K247" s="318"/>
      <c r="L247" s="318"/>
      <c r="M247" s="318"/>
      <c r="N247" s="318"/>
      <c r="O247" s="318"/>
      <c r="P247" s="318"/>
      <c r="Q247" s="318"/>
      <c r="R247" s="318"/>
      <c r="S247" s="318"/>
      <c r="T247" s="318"/>
      <c r="U247" s="318"/>
      <c r="V247" s="318"/>
      <c r="W247" s="318"/>
      <c r="X247" s="318"/>
      <c r="Y247" s="293"/>
      <c r="Z247" s="318"/>
      <c r="AA247" s="318"/>
      <c r="AB247" s="318"/>
      <c r="AC247" s="318"/>
      <c r="AD247" s="318"/>
      <c r="AE247" s="318"/>
      <c r="AF247" s="318"/>
      <c r="AG247" s="318"/>
      <c r="AH247" s="318"/>
      <c r="AI247" s="318"/>
      <c r="AJ247" s="318"/>
      <c r="AK247" s="318"/>
      <c r="AL247" s="318"/>
      <c r="AM247" s="318"/>
      <c r="AN247" s="318"/>
      <c r="AO247" s="318"/>
      <c r="AP247" s="318"/>
      <c r="AQ247" s="318"/>
      <c r="AR247" s="318"/>
      <c r="AS247" s="318"/>
      <c r="AT247" s="318"/>
      <c r="AU247" s="833"/>
      <c r="AV247" s="834"/>
      <c r="AW247" s="833"/>
      <c r="AX247" s="833"/>
      <c r="AY247" s="833"/>
      <c r="AZ247" s="833"/>
      <c r="BA247" s="833"/>
      <c r="BB247" s="833"/>
      <c r="BC247" s="833"/>
      <c r="BD247" s="833"/>
      <c r="BE247" s="833"/>
      <c r="BF247" s="833"/>
      <c r="BG247" s="833"/>
      <c r="BH247" s="833"/>
      <c r="BI247" s="315"/>
    </row>
    <row r="248" spans="1:61" ht="30" outlineLevel="1">
      <c r="A248" s="521">
        <v>61</v>
      </c>
      <c r="B248" s="519" t="str">
        <f>VLOOKUP(A248,'9. IESO programs'!$D$3:$E$91,2)</f>
        <v>Home Depot Home Appliance Market Uplift Conservation Fund Pilot Program</v>
      </c>
      <c r="C248" s="293" t="s">
        <v>25</v>
      </c>
      <c r="D248" s="297">
        <v>2025</v>
      </c>
      <c r="E248" s="297">
        <v>2025</v>
      </c>
      <c r="F248" s="297">
        <v>2025</v>
      </c>
      <c r="G248" s="297">
        <v>2025</v>
      </c>
      <c r="H248" s="297">
        <v>2025</v>
      </c>
      <c r="I248" s="297">
        <v>2025</v>
      </c>
      <c r="J248" s="297">
        <v>2025</v>
      </c>
      <c r="K248" s="297">
        <v>2025</v>
      </c>
      <c r="L248" s="297">
        <v>2025</v>
      </c>
      <c r="M248" s="297">
        <v>2025</v>
      </c>
      <c r="N248" s="297">
        <v>2025</v>
      </c>
      <c r="O248" s="297">
        <v>2025</v>
      </c>
      <c r="P248" s="297">
        <v>2025</v>
      </c>
      <c r="Q248" s="297">
        <v>2025</v>
      </c>
      <c r="R248" s="297">
        <v>1399</v>
      </c>
      <c r="S248" s="297">
        <v>1399</v>
      </c>
      <c r="T248" s="297">
        <v>1399</v>
      </c>
      <c r="U248" s="297">
        <v>1399</v>
      </c>
      <c r="V248" s="297">
        <v>0</v>
      </c>
      <c r="W248" s="297">
        <v>0</v>
      </c>
      <c r="X248" s="297">
        <v>0</v>
      </c>
      <c r="Y248" s="297"/>
      <c r="Z248" s="297">
        <v>0</v>
      </c>
      <c r="AA248" s="297">
        <v>0</v>
      </c>
      <c r="AB248" s="297">
        <v>0</v>
      </c>
      <c r="AC248" s="297">
        <v>0</v>
      </c>
      <c r="AD248" s="297">
        <v>0</v>
      </c>
      <c r="AE248" s="297">
        <v>0</v>
      </c>
      <c r="AF248" s="297">
        <v>0</v>
      </c>
      <c r="AG248" s="297">
        <v>0</v>
      </c>
      <c r="AH248" s="297">
        <v>0</v>
      </c>
      <c r="AI248" s="297">
        <v>0</v>
      </c>
      <c r="AJ248" s="297">
        <v>0</v>
      </c>
      <c r="AK248" s="297">
        <v>0</v>
      </c>
      <c r="AL248" s="297">
        <v>0</v>
      </c>
      <c r="AM248" s="297">
        <v>0</v>
      </c>
      <c r="AN248" s="297">
        <v>0</v>
      </c>
      <c r="AO248" s="297">
        <v>0</v>
      </c>
      <c r="AP248" s="297">
        <v>0</v>
      </c>
      <c r="AQ248" s="297">
        <v>0</v>
      </c>
      <c r="AR248" s="297">
        <v>0</v>
      </c>
      <c r="AS248" s="297">
        <v>0</v>
      </c>
      <c r="AT248" s="297">
        <v>0</v>
      </c>
      <c r="AU248" s="832">
        <v>1</v>
      </c>
      <c r="AV248" s="468"/>
      <c r="AW248" s="468"/>
      <c r="AX248" s="468"/>
      <c r="AY248" s="468"/>
      <c r="AZ248" s="468"/>
      <c r="BA248" s="468"/>
      <c r="BB248" s="832"/>
      <c r="BC248" s="832"/>
      <c r="BD248" s="832"/>
      <c r="BE248" s="832"/>
      <c r="BF248" s="832"/>
      <c r="BG248" s="832"/>
      <c r="BH248" s="832"/>
      <c r="BI248" s="298">
        <f>SUM(AU248:BH248)</f>
        <v>1</v>
      </c>
    </row>
    <row r="249" spans="1:61" outlineLevel="1">
      <c r="B249" s="296" t="s">
        <v>267</v>
      </c>
      <c r="C249" s="293" t="s">
        <v>142</v>
      </c>
      <c r="D249" s="297"/>
      <c r="E249" s="297"/>
      <c r="F249" s="297"/>
      <c r="G249" s="297"/>
      <c r="H249" s="297"/>
      <c r="I249" s="297"/>
      <c r="J249" s="297"/>
      <c r="K249" s="297"/>
      <c r="L249" s="297"/>
      <c r="M249" s="297"/>
      <c r="N249" s="297"/>
      <c r="O249" s="297"/>
      <c r="P249" s="297"/>
      <c r="Q249" s="297"/>
      <c r="R249" s="297"/>
      <c r="S249" s="297"/>
      <c r="T249" s="297"/>
      <c r="U249" s="297"/>
      <c r="V249" s="297"/>
      <c r="W249" s="297"/>
      <c r="X249" s="297"/>
      <c r="Y249" s="297"/>
      <c r="Z249" s="297"/>
      <c r="AA249" s="297"/>
      <c r="AB249" s="297"/>
      <c r="AC249" s="297"/>
      <c r="AD249" s="297"/>
      <c r="AE249" s="297"/>
      <c r="AF249" s="297"/>
      <c r="AG249" s="297"/>
      <c r="AH249" s="297"/>
      <c r="AI249" s="297"/>
      <c r="AJ249" s="297"/>
      <c r="AK249" s="297"/>
      <c r="AL249" s="297"/>
      <c r="AM249" s="297"/>
      <c r="AN249" s="297"/>
      <c r="AO249" s="297"/>
      <c r="AP249" s="297"/>
      <c r="AQ249" s="297"/>
      <c r="AR249" s="297"/>
      <c r="AS249" s="297"/>
      <c r="AT249" s="297"/>
      <c r="AU249" s="830">
        <f>AU248</f>
        <v>1</v>
      </c>
      <c r="AV249" s="830">
        <f t="shared" ref="AV249" si="622">AV248</f>
        <v>0</v>
      </c>
      <c r="AW249" s="830">
        <f t="shared" ref="AW249" si="623">AW248</f>
        <v>0</v>
      </c>
      <c r="AX249" s="830">
        <f t="shared" ref="AX249" si="624">AX248</f>
        <v>0</v>
      </c>
      <c r="AY249" s="830">
        <f t="shared" ref="AY249" si="625">AY248</f>
        <v>0</v>
      </c>
      <c r="AZ249" s="830">
        <f t="shared" ref="AZ249" si="626">AZ248</f>
        <v>0</v>
      </c>
      <c r="BA249" s="830">
        <f t="shared" ref="BA249" si="627">BA248</f>
        <v>0</v>
      </c>
      <c r="BB249" s="830">
        <f t="shared" ref="BB249" si="628">BB248</f>
        <v>0</v>
      </c>
      <c r="BC249" s="830">
        <f t="shared" ref="BC249" si="629">BC248</f>
        <v>0</v>
      </c>
      <c r="BD249" s="830">
        <f t="shared" ref="BD249" si="630">BD248</f>
        <v>0</v>
      </c>
      <c r="BE249" s="830">
        <f t="shared" ref="BE249" si="631">BE248</f>
        <v>0</v>
      </c>
      <c r="BF249" s="830">
        <f t="shared" ref="BF249" si="632">BF248</f>
        <v>0</v>
      </c>
      <c r="BG249" s="830">
        <f t="shared" ref="BG249" si="633">BG248</f>
        <v>0</v>
      </c>
      <c r="BH249" s="830">
        <f t="shared" ref="BH249" si="634">BH248</f>
        <v>0</v>
      </c>
      <c r="BI249" s="313"/>
    </row>
    <row r="250" spans="1:61" outlineLevel="1">
      <c r="B250" s="316"/>
      <c r="C250" s="314"/>
      <c r="D250" s="318"/>
      <c r="E250" s="318"/>
      <c r="F250" s="318"/>
      <c r="G250" s="318"/>
      <c r="H250" s="318"/>
      <c r="I250" s="318"/>
      <c r="J250" s="318"/>
      <c r="K250" s="318"/>
      <c r="L250" s="318"/>
      <c r="M250" s="318"/>
      <c r="N250" s="318"/>
      <c r="O250" s="318"/>
      <c r="P250" s="318"/>
      <c r="Q250" s="318"/>
      <c r="R250" s="318"/>
      <c r="S250" s="318"/>
      <c r="T250" s="318"/>
      <c r="U250" s="318"/>
      <c r="V250" s="318"/>
      <c r="W250" s="318"/>
      <c r="X250" s="318"/>
      <c r="Y250" s="293"/>
      <c r="Z250" s="318"/>
      <c r="AA250" s="318"/>
      <c r="AB250" s="318"/>
      <c r="AC250" s="318"/>
      <c r="AD250" s="318"/>
      <c r="AE250" s="318"/>
      <c r="AF250" s="318"/>
      <c r="AG250" s="318"/>
      <c r="AH250" s="318"/>
      <c r="AI250" s="318"/>
      <c r="AJ250" s="318"/>
      <c r="AK250" s="318"/>
      <c r="AL250" s="318"/>
      <c r="AM250" s="318"/>
      <c r="AN250" s="318"/>
      <c r="AO250" s="318"/>
      <c r="AP250" s="318"/>
      <c r="AQ250" s="318"/>
      <c r="AR250" s="318"/>
      <c r="AS250" s="318"/>
      <c r="AT250" s="318"/>
      <c r="AU250" s="418"/>
      <c r="AV250" s="418"/>
      <c r="AW250" s="418"/>
      <c r="AX250" s="418"/>
      <c r="AY250" s="418"/>
      <c r="AZ250" s="418"/>
      <c r="BA250" s="418"/>
      <c r="BB250" s="418"/>
      <c r="BC250" s="418"/>
      <c r="BD250" s="418"/>
      <c r="BE250" s="418"/>
      <c r="BF250" s="418"/>
      <c r="BG250" s="418"/>
      <c r="BH250" s="418"/>
      <c r="BI250" s="315"/>
    </row>
    <row r="251" spans="1:61" ht="30" hidden="1" outlineLevel="1">
      <c r="A251" s="521">
        <v>10</v>
      </c>
      <c r="B251" s="519" t="str">
        <f>VLOOKUP(A251,'9. IESO programs'!$D$3:$E$91,2)</f>
        <v>Save on Energy Existing Building Commissioning Program</v>
      </c>
      <c r="C251" s="293" t="s">
        <v>25</v>
      </c>
      <c r="D251" s="297"/>
      <c r="E251" s="297"/>
      <c r="F251" s="297"/>
      <c r="G251" s="297"/>
      <c r="H251" s="297"/>
      <c r="I251" s="297"/>
      <c r="J251" s="297"/>
      <c r="K251" s="297"/>
      <c r="L251" s="297"/>
      <c r="M251" s="297"/>
      <c r="N251" s="297"/>
      <c r="O251" s="297"/>
      <c r="P251" s="297"/>
      <c r="Q251" s="297"/>
      <c r="R251" s="297"/>
      <c r="S251" s="297"/>
      <c r="T251" s="297"/>
      <c r="U251" s="297"/>
      <c r="V251" s="297"/>
      <c r="W251" s="297"/>
      <c r="X251" s="297"/>
      <c r="Y251" s="297">
        <v>3</v>
      </c>
      <c r="Z251" s="297"/>
      <c r="AA251" s="297"/>
      <c r="AB251" s="297"/>
      <c r="AC251" s="297"/>
      <c r="AD251" s="297"/>
      <c r="AE251" s="297"/>
      <c r="AF251" s="297"/>
      <c r="AG251" s="297"/>
      <c r="AH251" s="297"/>
      <c r="AI251" s="297"/>
      <c r="AJ251" s="297"/>
      <c r="AK251" s="297"/>
      <c r="AL251" s="297"/>
      <c r="AM251" s="297"/>
      <c r="AN251" s="297"/>
      <c r="AO251" s="297"/>
      <c r="AP251" s="297"/>
      <c r="AQ251" s="297"/>
      <c r="AR251" s="297"/>
      <c r="AS251" s="297"/>
      <c r="AT251" s="297"/>
      <c r="AU251" s="417"/>
      <c r="AV251" s="412"/>
      <c r="AW251" s="412"/>
      <c r="AX251" s="412"/>
      <c r="AY251" s="412"/>
      <c r="AZ251" s="412"/>
      <c r="BA251" s="412"/>
      <c r="BB251" s="417"/>
      <c r="BC251" s="417"/>
      <c r="BD251" s="417"/>
      <c r="BE251" s="417"/>
      <c r="BF251" s="417"/>
      <c r="BG251" s="417"/>
      <c r="BH251" s="417"/>
      <c r="BI251" s="298">
        <f>SUM(AU251:BH251)</f>
        <v>0</v>
      </c>
    </row>
    <row r="252" spans="1:61" hidden="1" outlineLevel="1">
      <c r="B252" s="296" t="s">
        <v>267</v>
      </c>
      <c r="C252" s="293" t="s">
        <v>142</v>
      </c>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f>Y251</f>
        <v>3</v>
      </c>
      <c r="Z252" s="297"/>
      <c r="AA252" s="297"/>
      <c r="AB252" s="297"/>
      <c r="AC252" s="297"/>
      <c r="AD252" s="297"/>
      <c r="AE252" s="297"/>
      <c r="AF252" s="297"/>
      <c r="AG252" s="297"/>
      <c r="AH252" s="297"/>
      <c r="AI252" s="297"/>
      <c r="AJ252" s="297"/>
      <c r="AK252" s="297"/>
      <c r="AL252" s="297"/>
      <c r="AM252" s="297"/>
      <c r="AN252" s="297"/>
      <c r="AO252" s="297"/>
      <c r="AP252" s="297"/>
      <c r="AQ252" s="297"/>
      <c r="AR252" s="297"/>
      <c r="AS252" s="297"/>
      <c r="AT252" s="297"/>
      <c r="AU252" s="413">
        <f>AU251</f>
        <v>0</v>
      </c>
      <c r="AV252" s="413">
        <f t="shared" ref="AV252" si="635">AV251</f>
        <v>0</v>
      </c>
      <c r="AW252" s="413">
        <f t="shared" ref="AW252" si="636">AW251</f>
        <v>0</v>
      </c>
      <c r="AX252" s="413">
        <f t="shared" ref="AX252" si="637">AX251</f>
        <v>0</v>
      </c>
      <c r="AY252" s="413">
        <f t="shared" ref="AY252" si="638">AY251</f>
        <v>0</v>
      </c>
      <c r="AZ252" s="413">
        <f t="shared" ref="AZ252" si="639">AZ251</f>
        <v>0</v>
      </c>
      <c r="BA252" s="413">
        <f t="shared" ref="BA252" si="640">BA251</f>
        <v>0</v>
      </c>
      <c r="BB252" s="413">
        <f t="shared" ref="BB252" si="641">BB251</f>
        <v>0</v>
      </c>
      <c r="BC252" s="413">
        <f t="shared" ref="BC252" si="642">BC251</f>
        <v>0</v>
      </c>
      <c r="BD252" s="413">
        <f t="shared" ref="BD252" si="643">BD251</f>
        <v>0</v>
      </c>
      <c r="BE252" s="413">
        <f t="shared" ref="BE252" si="644">BE251</f>
        <v>0</v>
      </c>
      <c r="BF252" s="413">
        <f t="shared" ref="BF252" si="645">BF251</f>
        <v>0</v>
      </c>
      <c r="BG252" s="413">
        <f t="shared" ref="BG252" si="646">BG251</f>
        <v>0</v>
      </c>
      <c r="BH252" s="413">
        <f t="shared" ref="BH252" si="647">BH251</f>
        <v>0</v>
      </c>
      <c r="BI252" s="313"/>
    </row>
    <row r="253" spans="1:61" hidden="1" outlineLevel="1">
      <c r="B253" s="316"/>
      <c r="C253" s="314"/>
      <c r="D253" s="318"/>
      <c r="E253" s="318"/>
      <c r="F253" s="318"/>
      <c r="G253" s="318"/>
      <c r="H253" s="318"/>
      <c r="I253" s="318"/>
      <c r="J253" s="318"/>
      <c r="K253" s="318"/>
      <c r="L253" s="318"/>
      <c r="M253" s="318"/>
      <c r="N253" s="318"/>
      <c r="O253" s="318"/>
      <c r="P253" s="318"/>
      <c r="Q253" s="318"/>
      <c r="R253" s="318"/>
      <c r="S253" s="318"/>
      <c r="T253" s="318"/>
      <c r="U253" s="318"/>
      <c r="V253" s="318"/>
      <c r="W253" s="318"/>
      <c r="X253" s="318"/>
      <c r="Y253" s="293"/>
      <c r="Z253" s="318"/>
      <c r="AA253" s="318"/>
      <c r="AB253" s="318"/>
      <c r="AC253" s="318"/>
      <c r="AD253" s="318"/>
      <c r="AE253" s="318"/>
      <c r="AF253" s="318"/>
      <c r="AG253" s="318"/>
      <c r="AH253" s="318"/>
      <c r="AI253" s="318"/>
      <c r="AJ253" s="318"/>
      <c r="AK253" s="318"/>
      <c r="AL253" s="318"/>
      <c r="AM253" s="318"/>
      <c r="AN253" s="318"/>
      <c r="AO253" s="318"/>
      <c r="AP253" s="318"/>
      <c r="AQ253" s="318"/>
      <c r="AR253" s="318"/>
      <c r="AS253" s="318"/>
      <c r="AT253" s="318"/>
      <c r="AU253" s="418"/>
      <c r="AV253" s="419"/>
      <c r="AW253" s="418"/>
      <c r="AX253" s="418"/>
      <c r="AY253" s="418"/>
      <c r="AZ253" s="418"/>
      <c r="BA253" s="418"/>
      <c r="BB253" s="418"/>
      <c r="BC253" s="418"/>
      <c r="BD253" s="418"/>
      <c r="BE253" s="418"/>
      <c r="BF253" s="418"/>
      <c r="BG253" s="418"/>
      <c r="BH253" s="418"/>
      <c r="BI253" s="315"/>
    </row>
    <row r="254" spans="1:61" ht="15.75" hidden="1" outlineLevel="1">
      <c r="B254" s="290" t="s">
        <v>10</v>
      </c>
      <c r="C254" s="291"/>
      <c r="D254" s="291"/>
      <c r="E254" s="291"/>
      <c r="F254" s="291"/>
      <c r="G254" s="291"/>
      <c r="H254" s="291"/>
      <c r="I254" s="291"/>
      <c r="J254" s="291"/>
      <c r="K254" s="291"/>
      <c r="L254" s="291"/>
      <c r="M254" s="291"/>
      <c r="N254" s="291"/>
      <c r="O254" s="291"/>
      <c r="P254" s="291"/>
      <c r="Q254" s="291"/>
      <c r="R254" s="291"/>
      <c r="S254" s="291"/>
      <c r="T254" s="291"/>
      <c r="U254" s="291"/>
      <c r="V254" s="291"/>
      <c r="W254" s="291"/>
      <c r="X254" s="291"/>
      <c r="Y254" s="292"/>
      <c r="Z254" s="291"/>
      <c r="AA254" s="291"/>
      <c r="AB254" s="291"/>
      <c r="AC254" s="291"/>
      <c r="AD254" s="291"/>
      <c r="AE254" s="291"/>
      <c r="AF254" s="291"/>
      <c r="AG254" s="291"/>
      <c r="AH254" s="291"/>
      <c r="AI254" s="291"/>
      <c r="AJ254" s="291"/>
      <c r="AK254" s="291"/>
      <c r="AL254" s="291"/>
      <c r="AM254" s="291"/>
      <c r="AN254" s="291"/>
      <c r="AO254" s="291"/>
      <c r="AP254" s="291"/>
      <c r="AQ254" s="291"/>
      <c r="AR254" s="291"/>
      <c r="AS254" s="291"/>
      <c r="AT254" s="291"/>
      <c r="AU254" s="416"/>
      <c r="AV254" s="416"/>
      <c r="AW254" s="416"/>
      <c r="AX254" s="416"/>
      <c r="AY254" s="416"/>
      <c r="AZ254" s="416"/>
      <c r="BA254" s="416"/>
      <c r="BB254" s="416"/>
      <c r="BC254" s="416"/>
      <c r="BD254" s="416"/>
      <c r="BE254" s="416"/>
      <c r="BF254" s="416"/>
      <c r="BG254" s="416"/>
      <c r="BH254" s="416"/>
      <c r="BI254" s="294"/>
    </row>
    <row r="255" spans="1:61" hidden="1" outlineLevel="1">
      <c r="A255" s="521">
        <v>99</v>
      </c>
      <c r="B255" s="519" t="str">
        <f>VLOOKUP(A255,'9. IESO programs'!$D$3:$E$91,2)</f>
        <v>Not used</v>
      </c>
      <c r="C255" s="293" t="s">
        <v>25</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v>12</v>
      </c>
      <c r="Z255" s="297"/>
      <c r="AA255" s="297"/>
      <c r="AB255" s="297"/>
      <c r="AC255" s="297"/>
      <c r="AD255" s="297"/>
      <c r="AE255" s="297"/>
      <c r="AF255" s="297"/>
      <c r="AG255" s="297"/>
      <c r="AH255" s="297"/>
      <c r="AI255" s="297"/>
      <c r="AJ255" s="297"/>
      <c r="AK255" s="297"/>
      <c r="AL255" s="297"/>
      <c r="AM255" s="297"/>
      <c r="AN255" s="297"/>
      <c r="AO255" s="297"/>
      <c r="AP255" s="297"/>
      <c r="AQ255" s="297"/>
      <c r="AR255" s="297"/>
      <c r="AS255" s="297"/>
      <c r="AT255" s="297"/>
      <c r="AU255" s="428"/>
      <c r="AV255" s="412"/>
      <c r="AW255" s="412"/>
      <c r="AX255" s="412"/>
      <c r="AY255" s="412"/>
      <c r="AZ255" s="412"/>
      <c r="BA255" s="412"/>
      <c r="BB255" s="417"/>
      <c r="BC255" s="417"/>
      <c r="BD255" s="417"/>
      <c r="BE255" s="417"/>
      <c r="BF255" s="417"/>
      <c r="BG255" s="417"/>
      <c r="BH255" s="417"/>
      <c r="BI255" s="298">
        <f>SUM(AU255:BH255)</f>
        <v>0</v>
      </c>
    </row>
    <row r="256" spans="1:61" hidden="1" outlineLevel="1">
      <c r="B256" s="296" t="s">
        <v>267</v>
      </c>
      <c r="C256" s="293" t="s">
        <v>142</v>
      </c>
      <c r="D256" s="297"/>
      <c r="E256" s="297"/>
      <c r="F256" s="297"/>
      <c r="G256" s="297"/>
      <c r="H256" s="297"/>
      <c r="I256" s="297"/>
      <c r="J256" s="297"/>
      <c r="K256" s="297"/>
      <c r="L256" s="297"/>
      <c r="M256" s="297"/>
      <c r="N256" s="297"/>
      <c r="O256" s="297"/>
      <c r="P256" s="297"/>
      <c r="Q256" s="297"/>
      <c r="R256" s="297"/>
      <c r="S256" s="297"/>
      <c r="T256" s="297"/>
      <c r="U256" s="297"/>
      <c r="V256" s="297"/>
      <c r="W256" s="297"/>
      <c r="X256" s="297"/>
      <c r="Y256" s="297">
        <f>Y255</f>
        <v>12</v>
      </c>
      <c r="Z256" s="297"/>
      <c r="AA256" s="297"/>
      <c r="AB256" s="297"/>
      <c r="AC256" s="297"/>
      <c r="AD256" s="297"/>
      <c r="AE256" s="297"/>
      <c r="AF256" s="297"/>
      <c r="AG256" s="297"/>
      <c r="AH256" s="297"/>
      <c r="AI256" s="297"/>
      <c r="AJ256" s="297"/>
      <c r="AK256" s="297"/>
      <c r="AL256" s="297"/>
      <c r="AM256" s="297"/>
      <c r="AN256" s="297"/>
      <c r="AO256" s="297"/>
      <c r="AP256" s="297"/>
      <c r="AQ256" s="297"/>
      <c r="AR256" s="297"/>
      <c r="AS256" s="297"/>
      <c r="AT256" s="297"/>
      <c r="AU256" s="413">
        <f>AU255</f>
        <v>0</v>
      </c>
      <c r="AV256" s="413">
        <f t="shared" ref="AV256" si="648">AV255</f>
        <v>0</v>
      </c>
      <c r="AW256" s="413">
        <f t="shared" ref="AW256" si="649">AW255</f>
        <v>0</v>
      </c>
      <c r="AX256" s="413">
        <f t="shared" ref="AX256" si="650">AX255</f>
        <v>0</v>
      </c>
      <c r="AY256" s="413">
        <f t="shared" ref="AY256" si="651">AY255</f>
        <v>0</v>
      </c>
      <c r="AZ256" s="413">
        <f t="shared" ref="AZ256" si="652">AZ255</f>
        <v>0</v>
      </c>
      <c r="BA256" s="413">
        <f t="shared" ref="BA256" si="653">BA255</f>
        <v>0</v>
      </c>
      <c r="BB256" s="413">
        <f t="shared" ref="BB256" si="654">BB255</f>
        <v>0</v>
      </c>
      <c r="BC256" s="413">
        <f t="shared" ref="BC256" si="655">BC255</f>
        <v>0</v>
      </c>
      <c r="BD256" s="413">
        <f t="shared" ref="BD256" si="656">BD255</f>
        <v>0</v>
      </c>
      <c r="BE256" s="413">
        <f t="shared" ref="BE256" si="657">BE255</f>
        <v>0</v>
      </c>
      <c r="BF256" s="413">
        <f t="shared" ref="BF256" si="658">BF255</f>
        <v>0</v>
      </c>
      <c r="BG256" s="413">
        <f t="shared" ref="BG256" si="659">BG255</f>
        <v>0</v>
      </c>
      <c r="BH256" s="413">
        <f t="shared" ref="BH256" si="660">BH255</f>
        <v>0</v>
      </c>
      <c r="BI256" s="299"/>
    </row>
    <row r="257" spans="1:62" hidden="1" outlineLevel="1">
      <c r="B257" s="317"/>
      <c r="C257" s="307"/>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293"/>
      <c r="Z257" s="293"/>
      <c r="AA257" s="293"/>
      <c r="AB257" s="293"/>
      <c r="AC257" s="293"/>
      <c r="AD257" s="293"/>
      <c r="AE257" s="293"/>
      <c r="AF257" s="293"/>
      <c r="AG257" s="293"/>
      <c r="AH257" s="293"/>
      <c r="AI257" s="293"/>
      <c r="AJ257" s="293"/>
      <c r="AK257" s="293"/>
      <c r="AL257" s="293"/>
      <c r="AM257" s="293"/>
      <c r="AN257" s="293"/>
      <c r="AO257" s="293"/>
      <c r="AP257" s="293"/>
      <c r="AQ257" s="293"/>
      <c r="AR257" s="293"/>
      <c r="AS257" s="293"/>
      <c r="AT257" s="293"/>
      <c r="AU257" s="414"/>
      <c r="AV257" s="423"/>
      <c r="AW257" s="423"/>
      <c r="AX257" s="423"/>
      <c r="AY257" s="423"/>
      <c r="AZ257" s="423"/>
      <c r="BA257" s="423"/>
      <c r="BB257" s="423"/>
      <c r="BC257" s="423"/>
      <c r="BD257" s="423"/>
      <c r="BE257" s="423"/>
      <c r="BF257" s="423"/>
      <c r="BG257" s="423"/>
      <c r="BH257" s="423"/>
      <c r="BI257" s="308"/>
    </row>
    <row r="258" spans="1:62" hidden="1" outlineLevel="1">
      <c r="A258" s="521">
        <v>99</v>
      </c>
      <c r="B258" s="519" t="str">
        <f>VLOOKUP(A258,'9. IESO programs'!$D$3:$E$91,2)</f>
        <v>Not used</v>
      </c>
      <c r="C258" s="293" t="s">
        <v>25</v>
      </c>
      <c r="D258" s="297"/>
      <c r="E258" s="297"/>
      <c r="F258" s="297"/>
      <c r="G258" s="297"/>
      <c r="H258" s="297"/>
      <c r="I258" s="297"/>
      <c r="J258" s="297"/>
      <c r="K258" s="297"/>
      <c r="L258" s="297"/>
      <c r="M258" s="297"/>
      <c r="N258" s="297"/>
      <c r="O258" s="297"/>
      <c r="P258" s="297"/>
      <c r="Q258" s="297"/>
      <c r="R258" s="297"/>
      <c r="S258" s="297"/>
      <c r="T258" s="297"/>
      <c r="U258" s="297"/>
      <c r="V258" s="297"/>
      <c r="W258" s="297"/>
      <c r="X258" s="297"/>
      <c r="Y258" s="297">
        <v>12</v>
      </c>
      <c r="Z258" s="297"/>
      <c r="AA258" s="297"/>
      <c r="AB258" s="297"/>
      <c r="AC258" s="297"/>
      <c r="AD258" s="297"/>
      <c r="AE258" s="297"/>
      <c r="AF258" s="297"/>
      <c r="AG258" s="297"/>
      <c r="AH258" s="297"/>
      <c r="AI258" s="297"/>
      <c r="AJ258" s="297"/>
      <c r="AK258" s="297"/>
      <c r="AL258" s="297"/>
      <c r="AM258" s="297"/>
      <c r="AN258" s="297"/>
      <c r="AO258" s="297"/>
      <c r="AP258" s="297"/>
      <c r="AQ258" s="297"/>
      <c r="AR258" s="297"/>
      <c r="AS258" s="297"/>
      <c r="AT258" s="297"/>
      <c r="AU258" s="412"/>
      <c r="AV258" s="412"/>
      <c r="AW258" s="412"/>
      <c r="AX258" s="412"/>
      <c r="AY258" s="412"/>
      <c r="AZ258" s="412"/>
      <c r="BA258" s="412"/>
      <c r="BB258" s="417"/>
      <c r="BC258" s="417"/>
      <c r="BD258" s="417"/>
      <c r="BE258" s="417"/>
      <c r="BF258" s="417"/>
      <c r="BG258" s="417"/>
      <c r="BH258" s="417"/>
      <c r="BI258" s="298">
        <f>SUM(AU258:BH258)</f>
        <v>0</v>
      </c>
    </row>
    <row r="259" spans="1:62" hidden="1" outlineLevel="1">
      <c r="B259" s="296" t="s">
        <v>267</v>
      </c>
      <c r="C259" s="293" t="s">
        <v>142</v>
      </c>
      <c r="D259" s="297"/>
      <c r="E259" s="297"/>
      <c r="F259" s="297"/>
      <c r="G259" s="297"/>
      <c r="H259" s="297"/>
      <c r="I259" s="297"/>
      <c r="J259" s="297"/>
      <c r="K259" s="297"/>
      <c r="L259" s="297"/>
      <c r="M259" s="297"/>
      <c r="N259" s="297"/>
      <c r="O259" s="297"/>
      <c r="P259" s="297"/>
      <c r="Q259" s="297"/>
      <c r="R259" s="297"/>
      <c r="S259" s="297"/>
      <c r="T259" s="297"/>
      <c r="U259" s="297"/>
      <c r="V259" s="297"/>
      <c r="W259" s="297"/>
      <c r="X259" s="297"/>
      <c r="Y259" s="297">
        <f>Y258</f>
        <v>12</v>
      </c>
      <c r="Z259" s="297"/>
      <c r="AA259" s="297"/>
      <c r="AB259" s="297"/>
      <c r="AC259" s="297"/>
      <c r="AD259" s="297"/>
      <c r="AE259" s="297"/>
      <c r="AF259" s="297"/>
      <c r="AG259" s="297"/>
      <c r="AH259" s="297"/>
      <c r="AI259" s="297"/>
      <c r="AJ259" s="297"/>
      <c r="AK259" s="297"/>
      <c r="AL259" s="297"/>
      <c r="AM259" s="297"/>
      <c r="AN259" s="297"/>
      <c r="AO259" s="297"/>
      <c r="AP259" s="297"/>
      <c r="AQ259" s="297"/>
      <c r="AR259" s="297"/>
      <c r="AS259" s="297"/>
      <c r="AT259" s="297"/>
      <c r="AU259" s="413">
        <f>AU258</f>
        <v>0</v>
      </c>
      <c r="AV259" s="413">
        <f t="shared" ref="AV259" si="661">AV258</f>
        <v>0</v>
      </c>
      <c r="AW259" s="413">
        <f t="shared" ref="AW259" si="662">AW258</f>
        <v>0</v>
      </c>
      <c r="AX259" s="413">
        <f t="shared" ref="AX259" si="663">AX258</f>
        <v>0</v>
      </c>
      <c r="AY259" s="413">
        <f t="shared" ref="AY259" si="664">AY258</f>
        <v>0</v>
      </c>
      <c r="AZ259" s="413">
        <f t="shared" ref="AZ259" si="665">AZ258</f>
        <v>0</v>
      </c>
      <c r="BA259" s="413">
        <f t="shared" ref="BA259" si="666">BA258</f>
        <v>0</v>
      </c>
      <c r="BB259" s="413">
        <f t="shared" ref="BB259" si="667">BB258</f>
        <v>0</v>
      </c>
      <c r="BC259" s="413">
        <f t="shared" ref="BC259" si="668">BC258</f>
        <v>0</v>
      </c>
      <c r="BD259" s="413">
        <f t="shared" ref="BD259" si="669">BD258</f>
        <v>0</v>
      </c>
      <c r="BE259" s="413">
        <f t="shared" ref="BE259" si="670">BE258</f>
        <v>0</v>
      </c>
      <c r="BF259" s="413">
        <f t="shared" ref="BF259" si="671">BF258</f>
        <v>0</v>
      </c>
      <c r="BG259" s="413">
        <f t="shared" ref="BG259" si="672">BG258</f>
        <v>0</v>
      </c>
      <c r="BH259" s="413">
        <f t="shared" ref="BH259" si="673">BH258</f>
        <v>0</v>
      </c>
      <c r="BI259" s="299"/>
    </row>
    <row r="260" spans="1:62" hidden="1" outlineLevel="1">
      <c r="B260" s="317"/>
      <c r="C260" s="307"/>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c r="Z260" s="293"/>
      <c r="AA260" s="293"/>
      <c r="AB260" s="293"/>
      <c r="AC260" s="293"/>
      <c r="AD260" s="293"/>
      <c r="AE260" s="293"/>
      <c r="AF260" s="293"/>
      <c r="AG260" s="293"/>
      <c r="AH260" s="293"/>
      <c r="AI260" s="293"/>
      <c r="AJ260" s="293"/>
      <c r="AK260" s="293"/>
      <c r="AL260" s="293"/>
      <c r="AM260" s="293"/>
      <c r="AN260" s="293"/>
      <c r="AO260" s="293"/>
      <c r="AP260" s="293"/>
      <c r="AQ260" s="293"/>
      <c r="AR260" s="293"/>
      <c r="AS260" s="293"/>
      <c r="AT260" s="293"/>
      <c r="AU260" s="424"/>
      <c r="AV260" s="424"/>
      <c r="AW260" s="414"/>
      <c r="AX260" s="414"/>
      <c r="AY260" s="414"/>
      <c r="AZ260" s="414"/>
      <c r="BA260" s="414"/>
      <c r="BB260" s="414"/>
      <c r="BC260" s="414"/>
      <c r="BD260" s="414"/>
      <c r="BE260" s="414"/>
      <c r="BF260" s="414"/>
      <c r="BG260" s="414"/>
      <c r="BH260" s="414"/>
      <c r="BI260" s="308"/>
    </row>
    <row r="261" spans="1:62" hidden="1" outlineLevel="1">
      <c r="A261" s="521">
        <v>99</v>
      </c>
      <c r="B261" s="519" t="str">
        <f>VLOOKUP(A261,'9. IESO programs'!$D$3:$E$91,2)</f>
        <v>Not used</v>
      </c>
      <c r="C261" s="293" t="s">
        <v>25</v>
      </c>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v>12</v>
      </c>
      <c r="Z261" s="297"/>
      <c r="AA261" s="297"/>
      <c r="AB261" s="297"/>
      <c r="AC261" s="297"/>
      <c r="AD261" s="297"/>
      <c r="AE261" s="297"/>
      <c r="AF261" s="297"/>
      <c r="AG261" s="297"/>
      <c r="AH261" s="297"/>
      <c r="AI261" s="297"/>
      <c r="AJ261" s="297"/>
      <c r="AK261" s="297"/>
      <c r="AL261" s="297"/>
      <c r="AM261" s="297"/>
      <c r="AN261" s="297"/>
      <c r="AO261" s="297"/>
      <c r="AP261" s="297"/>
      <c r="AQ261" s="297"/>
      <c r="AR261" s="297"/>
      <c r="AS261" s="297"/>
      <c r="AT261" s="297"/>
      <c r="AU261" s="412"/>
      <c r="AV261" s="412"/>
      <c r="AW261" s="412"/>
      <c r="AX261" s="412"/>
      <c r="AY261" s="412"/>
      <c r="AZ261" s="412"/>
      <c r="BA261" s="412"/>
      <c r="BB261" s="417"/>
      <c r="BC261" s="417"/>
      <c r="BD261" s="417"/>
      <c r="BE261" s="417"/>
      <c r="BF261" s="417"/>
      <c r="BG261" s="417"/>
      <c r="BH261" s="417"/>
      <c r="BI261" s="298">
        <f>SUM(AU261:BH261)</f>
        <v>0</v>
      </c>
    </row>
    <row r="262" spans="1:62" hidden="1" outlineLevel="1">
      <c r="B262" s="296" t="s">
        <v>267</v>
      </c>
      <c r="C262" s="293" t="s">
        <v>142</v>
      </c>
      <c r="D262" s="297"/>
      <c r="E262" s="297"/>
      <c r="F262" s="297"/>
      <c r="G262" s="297"/>
      <c r="H262" s="297"/>
      <c r="I262" s="297"/>
      <c r="J262" s="297"/>
      <c r="K262" s="297"/>
      <c r="L262" s="297"/>
      <c r="M262" s="297"/>
      <c r="N262" s="297"/>
      <c r="O262" s="297"/>
      <c r="P262" s="297"/>
      <c r="Q262" s="297"/>
      <c r="R262" s="297"/>
      <c r="S262" s="297"/>
      <c r="T262" s="297"/>
      <c r="U262" s="297"/>
      <c r="V262" s="297"/>
      <c r="W262" s="297"/>
      <c r="X262" s="297"/>
      <c r="Y262" s="297">
        <f>Y261</f>
        <v>12</v>
      </c>
      <c r="Z262" s="297"/>
      <c r="AA262" s="297"/>
      <c r="AB262" s="297"/>
      <c r="AC262" s="297"/>
      <c r="AD262" s="297"/>
      <c r="AE262" s="297"/>
      <c r="AF262" s="297"/>
      <c r="AG262" s="297"/>
      <c r="AH262" s="297"/>
      <c r="AI262" s="297"/>
      <c r="AJ262" s="297"/>
      <c r="AK262" s="297"/>
      <c r="AL262" s="297"/>
      <c r="AM262" s="297"/>
      <c r="AN262" s="297"/>
      <c r="AO262" s="297"/>
      <c r="AP262" s="297"/>
      <c r="AQ262" s="297"/>
      <c r="AR262" s="297"/>
      <c r="AS262" s="297"/>
      <c r="AT262" s="297"/>
      <c r="AU262" s="413">
        <f>AU261</f>
        <v>0</v>
      </c>
      <c r="AV262" s="413">
        <f t="shared" ref="AV262" si="674">AV261</f>
        <v>0</v>
      </c>
      <c r="AW262" s="413">
        <f t="shared" ref="AW262" si="675">AW261</f>
        <v>0</v>
      </c>
      <c r="AX262" s="413">
        <f t="shared" ref="AX262" si="676">AX261</f>
        <v>0</v>
      </c>
      <c r="AY262" s="413">
        <f t="shared" ref="AY262" si="677">AY261</f>
        <v>0</v>
      </c>
      <c r="AZ262" s="413">
        <f t="shared" ref="AZ262" si="678">AZ261</f>
        <v>0</v>
      </c>
      <c r="BA262" s="413">
        <f t="shared" ref="BA262" si="679">BA261</f>
        <v>0</v>
      </c>
      <c r="BB262" s="413">
        <f t="shared" ref="BB262" si="680">BB261</f>
        <v>0</v>
      </c>
      <c r="BC262" s="413">
        <f t="shared" ref="BC262" si="681">BC261</f>
        <v>0</v>
      </c>
      <c r="BD262" s="413">
        <f t="shared" ref="BD262" si="682">BD261</f>
        <v>0</v>
      </c>
      <c r="BE262" s="413">
        <f t="shared" ref="BE262" si="683">BE261</f>
        <v>0</v>
      </c>
      <c r="BF262" s="413">
        <f t="shared" ref="BF262" si="684">BF261</f>
        <v>0</v>
      </c>
      <c r="BG262" s="413">
        <f t="shared" ref="BG262" si="685">BG261</f>
        <v>0</v>
      </c>
      <c r="BH262" s="413">
        <f t="shared" ref="BH262" si="686">BH261</f>
        <v>0</v>
      </c>
      <c r="BI262" s="308"/>
    </row>
    <row r="263" spans="1:62" hidden="1" outlineLevel="1">
      <c r="B263" s="317"/>
      <c r="C263" s="307"/>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c r="AA263" s="293"/>
      <c r="AB263" s="293"/>
      <c r="AC263" s="293"/>
      <c r="AD263" s="293"/>
      <c r="AE263" s="293"/>
      <c r="AF263" s="293"/>
      <c r="AG263" s="293"/>
      <c r="AH263" s="293"/>
      <c r="AI263" s="293"/>
      <c r="AJ263" s="293"/>
      <c r="AK263" s="293"/>
      <c r="AL263" s="293"/>
      <c r="AM263" s="293"/>
      <c r="AN263" s="293"/>
      <c r="AO263" s="293"/>
      <c r="AP263" s="293"/>
      <c r="AQ263" s="293"/>
      <c r="AR263" s="293"/>
      <c r="AS263" s="293"/>
      <c r="AT263" s="293"/>
      <c r="AU263" s="414"/>
      <c r="AV263" s="414"/>
      <c r="AW263" s="414"/>
      <c r="AX263" s="414"/>
      <c r="AY263" s="414"/>
      <c r="AZ263" s="414"/>
      <c r="BA263" s="414"/>
      <c r="BB263" s="414"/>
      <c r="BC263" s="414"/>
      <c r="BD263" s="414"/>
      <c r="BE263" s="414"/>
      <c r="BF263" s="414"/>
      <c r="BG263" s="414"/>
      <c r="BH263" s="414"/>
      <c r="BI263" s="308"/>
    </row>
    <row r="264" spans="1:62" ht="15.75" hidden="1" outlineLevel="1">
      <c r="B264" s="290" t="s">
        <v>107</v>
      </c>
      <c r="C264" s="291"/>
      <c r="D264" s="292"/>
      <c r="E264" s="292"/>
      <c r="F264" s="292"/>
      <c r="G264" s="292"/>
      <c r="H264" s="292"/>
      <c r="I264" s="292"/>
      <c r="J264" s="292"/>
      <c r="K264" s="292"/>
      <c r="L264" s="292"/>
      <c r="M264" s="292"/>
      <c r="N264" s="292"/>
      <c r="O264" s="292"/>
      <c r="P264" s="292"/>
      <c r="Q264" s="292"/>
      <c r="R264" s="292"/>
      <c r="S264" s="292"/>
      <c r="T264" s="292"/>
      <c r="U264" s="292"/>
      <c r="V264" s="292"/>
      <c r="W264" s="292"/>
      <c r="X264" s="292"/>
      <c r="Y264" s="292"/>
      <c r="Z264" s="292"/>
      <c r="AA264" s="291"/>
      <c r="AB264" s="291"/>
      <c r="AC264" s="291"/>
      <c r="AD264" s="291"/>
      <c r="AE264" s="291"/>
      <c r="AF264" s="291"/>
      <c r="AG264" s="291"/>
      <c r="AH264" s="291"/>
      <c r="AI264" s="291"/>
      <c r="AJ264" s="291"/>
      <c r="AK264" s="291"/>
      <c r="AL264" s="291"/>
      <c r="AM264" s="291"/>
      <c r="AN264" s="291"/>
      <c r="AO264" s="291"/>
      <c r="AP264" s="291"/>
      <c r="AQ264" s="291"/>
      <c r="AR264" s="291"/>
      <c r="AS264" s="291"/>
      <c r="AT264" s="291"/>
      <c r="AU264" s="416"/>
      <c r="AV264" s="416"/>
      <c r="AW264" s="416"/>
      <c r="AX264" s="416"/>
      <c r="AY264" s="416"/>
      <c r="AZ264" s="416"/>
      <c r="BA264" s="416"/>
      <c r="BB264" s="416"/>
      <c r="BC264" s="416"/>
      <c r="BD264" s="416"/>
      <c r="BE264" s="416"/>
      <c r="BF264" s="416"/>
      <c r="BG264" s="416"/>
      <c r="BH264" s="416"/>
      <c r="BI264" s="294"/>
    </row>
    <row r="265" spans="1:62" hidden="1" outlineLevel="1">
      <c r="A265" s="521">
        <v>99</v>
      </c>
      <c r="B265" s="519" t="str">
        <f>VLOOKUP(A265,'9. IESO programs'!$D$3:$E$91,2)</f>
        <v>Not used</v>
      </c>
      <c r="C265" s="293" t="s">
        <v>25</v>
      </c>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v>12</v>
      </c>
      <c r="Z265" s="297"/>
      <c r="AA265" s="297"/>
      <c r="AB265" s="297"/>
      <c r="AC265" s="297"/>
      <c r="AD265" s="297"/>
      <c r="AE265" s="297"/>
      <c r="AF265" s="297"/>
      <c r="AG265" s="297"/>
      <c r="AH265" s="297"/>
      <c r="AI265" s="297"/>
      <c r="AJ265" s="297"/>
      <c r="AK265" s="297"/>
      <c r="AL265" s="297"/>
      <c r="AM265" s="297"/>
      <c r="AN265" s="297"/>
      <c r="AO265" s="297"/>
      <c r="AP265" s="297"/>
      <c r="AQ265" s="297"/>
      <c r="AR265" s="297"/>
      <c r="AS265" s="297"/>
      <c r="AT265" s="297"/>
      <c r="AU265" s="412"/>
      <c r="AV265" s="412"/>
      <c r="AW265" s="412"/>
      <c r="AX265" s="412"/>
      <c r="AY265" s="412"/>
      <c r="AZ265" s="412"/>
      <c r="BA265" s="412"/>
      <c r="BB265" s="412"/>
      <c r="BC265" s="412"/>
      <c r="BD265" s="412"/>
      <c r="BE265" s="412"/>
      <c r="BF265" s="412"/>
      <c r="BG265" s="412"/>
      <c r="BH265" s="412"/>
      <c r="BI265" s="298">
        <f>SUM(AU265:BH265)</f>
        <v>0</v>
      </c>
    </row>
    <row r="266" spans="1:62" hidden="1" outlineLevel="1">
      <c r="B266" s="296" t="s">
        <v>267</v>
      </c>
      <c r="C266" s="293" t="s">
        <v>142</v>
      </c>
      <c r="D266" s="297"/>
      <c r="E266" s="297"/>
      <c r="F266" s="297"/>
      <c r="G266" s="297"/>
      <c r="H266" s="297"/>
      <c r="I266" s="297"/>
      <c r="J266" s="297"/>
      <c r="K266" s="297"/>
      <c r="L266" s="297"/>
      <c r="M266" s="297"/>
      <c r="N266" s="297"/>
      <c r="O266" s="297"/>
      <c r="P266" s="297"/>
      <c r="Q266" s="297"/>
      <c r="R266" s="297"/>
      <c r="S266" s="297"/>
      <c r="T266" s="297"/>
      <c r="U266" s="297"/>
      <c r="V266" s="297"/>
      <c r="W266" s="297"/>
      <c r="X266" s="297"/>
      <c r="Y266" s="297">
        <f>Y265</f>
        <v>12</v>
      </c>
      <c r="Z266" s="297"/>
      <c r="AA266" s="297"/>
      <c r="AB266" s="297"/>
      <c r="AC266" s="297"/>
      <c r="AD266" s="297"/>
      <c r="AE266" s="297"/>
      <c r="AF266" s="297"/>
      <c r="AG266" s="297"/>
      <c r="AH266" s="297"/>
      <c r="AI266" s="297"/>
      <c r="AJ266" s="297"/>
      <c r="AK266" s="297"/>
      <c r="AL266" s="297"/>
      <c r="AM266" s="297"/>
      <c r="AN266" s="297"/>
      <c r="AO266" s="297"/>
      <c r="AP266" s="297"/>
      <c r="AQ266" s="297"/>
      <c r="AR266" s="297"/>
      <c r="AS266" s="297"/>
      <c r="AT266" s="297"/>
      <c r="AU266" s="413">
        <f>AU265</f>
        <v>0</v>
      </c>
      <c r="AV266" s="413">
        <f t="shared" ref="AV266" si="687">AV265</f>
        <v>0</v>
      </c>
      <c r="AW266" s="413">
        <f t="shared" ref="AW266" si="688">AW265</f>
        <v>0</v>
      </c>
      <c r="AX266" s="413">
        <f t="shared" ref="AX266" si="689">AX265</f>
        <v>0</v>
      </c>
      <c r="AY266" s="413">
        <f t="shared" ref="AY266" si="690">AY265</f>
        <v>0</v>
      </c>
      <c r="AZ266" s="413">
        <f t="shared" ref="AZ266" si="691">AZ265</f>
        <v>0</v>
      </c>
      <c r="BA266" s="413">
        <f t="shared" ref="BA266" si="692">BA265</f>
        <v>0</v>
      </c>
      <c r="BB266" s="413">
        <f t="shared" ref="BB266" si="693">BB265</f>
        <v>0</v>
      </c>
      <c r="BC266" s="413">
        <f t="shared" ref="BC266" si="694">BC265</f>
        <v>0</v>
      </c>
      <c r="BD266" s="413">
        <f t="shared" ref="BD266" si="695">BD265</f>
        <v>0</v>
      </c>
      <c r="BE266" s="413">
        <f t="shared" ref="BE266" si="696">BE265</f>
        <v>0</v>
      </c>
      <c r="BF266" s="413">
        <f t="shared" ref="BF266" si="697">BF265</f>
        <v>0</v>
      </c>
      <c r="BG266" s="413">
        <f t="shared" ref="BG266" si="698">BG265</f>
        <v>0</v>
      </c>
      <c r="BH266" s="413">
        <f t="shared" ref="BH266" si="699">BH265</f>
        <v>0</v>
      </c>
      <c r="BI266" s="299"/>
    </row>
    <row r="267" spans="1:62" hidden="1" outlineLevel="1">
      <c r="A267" s="522"/>
      <c r="B267" s="317"/>
      <c r="C267" s="307"/>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469"/>
      <c r="Z267" s="293"/>
      <c r="AA267" s="293"/>
      <c r="AB267" s="293"/>
      <c r="AC267" s="293"/>
      <c r="AD267" s="293"/>
      <c r="AE267" s="293"/>
      <c r="AF267" s="293"/>
      <c r="AG267" s="293"/>
      <c r="AH267" s="293"/>
      <c r="AI267" s="293"/>
      <c r="AJ267" s="293"/>
      <c r="AK267" s="293"/>
      <c r="AL267" s="293"/>
      <c r="AM267" s="293"/>
      <c r="AN267" s="293"/>
      <c r="AO267" s="293"/>
      <c r="AP267" s="293"/>
      <c r="AQ267" s="293"/>
      <c r="AR267" s="293"/>
      <c r="AS267" s="293"/>
      <c r="AT267" s="293"/>
      <c r="AU267" s="414"/>
      <c r="AV267" s="414"/>
      <c r="AW267" s="414"/>
      <c r="AX267" s="414"/>
      <c r="AY267" s="414"/>
      <c r="AZ267" s="414"/>
      <c r="BA267" s="414"/>
      <c r="BB267" s="414"/>
      <c r="BC267" s="414"/>
      <c r="BD267" s="414"/>
      <c r="BE267" s="414"/>
      <c r="BF267" s="414"/>
      <c r="BG267" s="414"/>
      <c r="BH267" s="414"/>
      <c r="BI267" s="303"/>
      <c r="BJ267" s="621"/>
    </row>
    <row r="268" spans="1:62" s="311" customFormat="1" ht="15.75" hidden="1" outlineLevel="1">
      <c r="A268" s="522"/>
      <c r="B268" s="290" t="s">
        <v>464</v>
      </c>
      <c r="C268" s="293"/>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c r="AA268" s="293"/>
      <c r="AB268" s="293"/>
      <c r="AC268" s="293"/>
      <c r="AD268" s="293"/>
      <c r="AE268" s="293"/>
      <c r="AF268" s="293"/>
      <c r="AG268" s="293"/>
      <c r="AH268" s="293"/>
      <c r="AI268" s="293"/>
      <c r="AJ268" s="293"/>
      <c r="AK268" s="293"/>
      <c r="AL268" s="293"/>
      <c r="AM268" s="293"/>
      <c r="AN268" s="293"/>
      <c r="AO268" s="293"/>
      <c r="AP268" s="293"/>
      <c r="AQ268" s="293"/>
      <c r="AR268" s="293"/>
      <c r="AS268" s="293"/>
      <c r="AT268" s="293"/>
      <c r="AU268" s="414"/>
      <c r="AV268" s="414"/>
      <c r="AW268" s="414"/>
      <c r="AX268" s="414"/>
      <c r="AY268" s="414"/>
      <c r="AZ268" s="414"/>
      <c r="BA268" s="418"/>
      <c r="BB268" s="418"/>
      <c r="BC268" s="418"/>
      <c r="BD268" s="418"/>
      <c r="BE268" s="418"/>
      <c r="BF268" s="418"/>
      <c r="BG268" s="418"/>
      <c r="BH268" s="418"/>
      <c r="BI268" s="516"/>
      <c r="BJ268" s="622"/>
    </row>
    <row r="269" spans="1:62" hidden="1" outlineLevel="1">
      <c r="A269" s="521">
        <v>99</v>
      </c>
      <c r="B269" s="519" t="str">
        <f>VLOOKUP(A269,'9. IESO programs'!$D$3:$E$91,2)</f>
        <v>Not used</v>
      </c>
      <c r="C269" s="293" t="s">
        <v>25</v>
      </c>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v>0</v>
      </c>
      <c r="Z269" s="297"/>
      <c r="AA269" s="297"/>
      <c r="AB269" s="297"/>
      <c r="AC269" s="297"/>
      <c r="AD269" s="297"/>
      <c r="AE269" s="297"/>
      <c r="AF269" s="297"/>
      <c r="AG269" s="297"/>
      <c r="AH269" s="297"/>
      <c r="AI269" s="297"/>
      <c r="AJ269" s="297"/>
      <c r="AK269" s="297"/>
      <c r="AL269" s="297"/>
      <c r="AM269" s="297"/>
      <c r="AN269" s="297"/>
      <c r="AO269" s="297"/>
      <c r="AP269" s="297"/>
      <c r="AQ269" s="297"/>
      <c r="AR269" s="297"/>
      <c r="AS269" s="297"/>
      <c r="AT269" s="297"/>
      <c r="AU269" s="412"/>
      <c r="AV269" s="412"/>
      <c r="AW269" s="412"/>
      <c r="AX269" s="412"/>
      <c r="AY269" s="412"/>
      <c r="AZ269" s="412"/>
      <c r="BA269" s="412"/>
      <c r="BB269" s="412"/>
      <c r="BC269" s="412"/>
      <c r="BD269" s="412"/>
      <c r="BE269" s="412"/>
      <c r="BF269" s="412"/>
      <c r="BG269" s="412"/>
      <c r="BH269" s="412"/>
      <c r="BI269" s="298">
        <f>SUM(AU269:BH269)</f>
        <v>0</v>
      </c>
    </row>
    <row r="270" spans="1:62" hidden="1" outlineLevel="1">
      <c r="B270" s="296" t="s">
        <v>267</v>
      </c>
      <c r="C270" s="293" t="s">
        <v>142</v>
      </c>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f>Y269</f>
        <v>0</v>
      </c>
      <c r="Z270" s="297"/>
      <c r="AA270" s="297"/>
      <c r="AB270" s="297"/>
      <c r="AC270" s="297"/>
      <c r="AD270" s="297"/>
      <c r="AE270" s="297"/>
      <c r="AF270" s="297"/>
      <c r="AG270" s="297"/>
      <c r="AH270" s="297"/>
      <c r="AI270" s="297"/>
      <c r="AJ270" s="297"/>
      <c r="AK270" s="297"/>
      <c r="AL270" s="297"/>
      <c r="AM270" s="297"/>
      <c r="AN270" s="297"/>
      <c r="AO270" s="297"/>
      <c r="AP270" s="297"/>
      <c r="AQ270" s="297"/>
      <c r="AR270" s="297"/>
      <c r="AS270" s="297"/>
      <c r="AT270" s="297"/>
      <c r="AU270" s="413">
        <f>AU269</f>
        <v>0</v>
      </c>
      <c r="AV270" s="413">
        <f t="shared" ref="AV270:BH270" si="700">AV269</f>
        <v>0</v>
      </c>
      <c r="AW270" s="413">
        <f t="shared" si="700"/>
        <v>0</v>
      </c>
      <c r="AX270" s="413">
        <f t="shared" si="700"/>
        <v>0</v>
      </c>
      <c r="AY270" s="413">
        <f t="shared" si="700"/>
        <v>0</v>
      </c>
      <c r="AZ270" s="413">
        <f t="shared" si="700"/>
        <v>0</v>
      </c>
      <c r="BA270" s="413">
        <f t="shared" si="700"/>
        <v>0</v>
      </c>
      <c r="BB270" s="413">
        <f t="shared" si="700"/>
        <v>0</v>
      </c>
      <c r="BC270" s="413">
        <f t="shared" si="700"/>
        <v>0</v>
      </c>
      <c r="BD270" s="413">
        <f t="shared" si="700"/>
        <v>0</v>
      </c>
      <c r="BE270" s="413">
        <f t="shared" si="700"/>
        <v>0</v>
      </c>
      <c r="BF270" s="413">
        <f t="shared" si="700"/>
        <v>0</v>
      </c>
      <c r="BG270" s="413">
        <f t="shared" si="700"/>
        <v>0</v>
      </c>
      <c r="BH270" s="413">
        <f t="shared" si="700"/>
        <v>0</v>
      </c>
      <c r="BI270" s="299"/>
    </row>
    <row r="271" spans="1:62" hidden="1" outlineLevel="1">
      <c r="B271" s="317"/>
      <c r="C271" s="307"/>
      <c r="D271" s="293"/>
      <c r="E271" s="293"/>
      <c r="F271" s="293"/>
      <c r="G271" s="293"/>
      <c r="H271" s="293"/>
      <c r="I271" s="293"/>
      <c r="J271" s="293"/>
      <c r="K271" s="293"/>
      <c r="L271" s="293"/>
      <c r="M271" s="293"/>
      <c r="N271" s="293"/>
      <c r="O271" s="293"/>
      <c r="P271" s="293"/>
      <c r="Q271" s="293"/>
      <c r="R271" s="293"/>
      <c r="S271" s="293"/>
      <c r="T271" s="293"/>
      <c r="U271" s="293"/>
      <c r="V271" s="293"/>
      <c r="W271" s="293"/>
      <c r="X271" s="293"/>
      <c r="Y271" s="293"/>
      <c r="Z271" s="293"/>
      <c r="AA271" s="293"/>
      <c r="AB271" s="293"/>
      <c r="AC271" s="293"/>
      <c r="AD271" s="293"/>
      <c r="AE271" s="293"/>
      <c r="AF271" s="293"/>
      <c r="AG271" s="293"/>
      <c r="AH271" s="293"/>
      <c r="AI271" s="293"/>
      <c r="AJ271" s="293"/>
      <c r="AK271" s="293"/>
      <c r="AL271" s="293"/>
      <c r="AM271" s="293"/>
      <c r="AN271" s="293"/>
      <c r="AO271" s="293"/>
      <c r="AP271" s="293"/>
      <c r="AQ271" s="293"/>
      <c r="AR271" s="293"/>
      <c r="AS271" s="293"/>
      <c r="AT271" s="293"/>
      <c r="AU271" s="414"/>
      <c r="AV271" s="414"/>
      <c r="AW271" s="414"/>
      <c r="AX271" s="414"/>
      <c r="AY271" s="414"/>
      <c r="AZ271" s="414"/>
      <c r="BA271" s="414"/>
      <c r="BB271" s="414"/>
      <c r="BC271" s="414"/>
      <c r="BD271" s="414"/>
      <c r="BE271" s="414"/>
      <c r="BF271" s="414"/>
      <c r="BG271" s="414"/>
      <c r="BH271" s="414"/>
      <c r="BI271" s="308"/>
    </row>
    <row r="272" spans="1:62" s="285" customFormat="1" hidden="1" outlineLevel="1">
      <c r="A272" s="521">
        <v>99</v>
      </c>
      <c r="B272" s="519" t="str">
        <f>VLOOKUP(A272,'9. IESO programs'!$D$3:$E$91,2)</f>
        <v>Not used</v>
      </c>
      <c r="C272" s="293" t="s">
        <v>25</v>
      </c>
      <c r="D272" s="297"/>
      <c r="E272" s="297"/>
      <c r="F272" s="297"/>
      <c r="G272" s="297"/>
      <c r="H272" s="297"/>
      <c r="I272" s="297"/>
      <c r="J272" s="297"/>
      <c r="K272" s="297"/>
      <c r="L272" s="297"/>
      <c r="M272" s="297"/>
      <c r="N272" s="297"/>
      <c r="O272" s="297"/>
      <c r="P272" s="297"/>
      <c r="Q272" s="297"/>
      <c r="R272" s="297"/>
      <c r="S272" s="297"/>
      <c r="T272" s="297"/>
      <c r="U272" s="297"/>
      <c r="V272" s="297"/>
      <c r="W272" s="297"/>
      <c r="X272" s="297"/>
      <c r="Y272" s="297">
        <v>0</v>
      </c>
      <c r="Z272" s="297"/>
      <c r="AA272" s="297"/>
      <c r="AB272" s="297"/>
      <c r="AC272" s="297"/>
      <c r="AD272" s="297"/>
      <c r="AE272" s="297"/>
      <c r="AF272" s="297"/>
      <c r="AG272" s="297"/>
      <c r="AH272" s="297"/>
      <c r="AI272" s="297"/>
      <c r="AJ272" s="297"/>
      <c r="AK272" s="297"/>
      <c r="AL272" s="297"/>
      <c r="AM272" s="297"/>
      <c r="AN272" s="297"/>
      <c r="AO272" s="297"/>
      <c r="AP272" s="297"/>
      <c r="AQ272" s="297"/>
      <c r="AR272" s="297"/>
      <c r="AS272" s="297"/>
      <c r="AT272" s="297"/>
      <c r="AU272" s="412"/>
      <c r="AV272" s="412"/>
      <c r="AW272" s="412"/>
      <c r="AX272" s="412"/>
      <c r="AY272" s="412"/>
      <c r="AZ272" s="412"/>
      <c r="BA272" s="412"/>
      <c r="BB272" s="412"/>
      <c r="BC272" s="412"/>
      <c r="BD272" s="412"/>
      <c r="BE272" s="412"/>
      <c r="BF272" s="412"/>
      <c r="BG272" s="412"/>
      <c r="BH272" s="412"/>
      <c r="BI272" s="298">
        <f>SUM(AU272:BH272)</f>
        <v>0</v>
      </c>
    </row>
    <row r="273" spans="1:61" s="285" customFormat="1" hidden="1" outlineLevel="1">
      <c r="A273" s="521"/>
      <c r="B273" s="326" t="s">
        <v>267</v>
      </c>
      <c r="C273" s="293" t="s">
        <v>142</v>
      </c>
      <c r="D273" s="297"/>
      <c r="E273" s="297"/>
      <c r="F273" s="297"/>
      <c r="G273" s="297"/>
      <c r="H273" s="297"/>
      <c r="I273" s="297"/>
      <c r="J273" s="297"/>
      <c r="K273" s="297"/>
      <c r="L273" s="297"/>
      <c r="M273" s="297"/>
      <c r="N273" s="297"/>
      <c r="O273" s="297"/>
      <c r="P273" s="297"/>
      <c r="Q273" s="297"/>
      <c r="R273" s="297"/>
      <c r="S273" s="297"/>
      <c r="T273" s="297"/>
      <c r="U273" s="297"/>
      <c r="V273" s="297"/>
      <c r="W273" s="297"/>
      <c r="X273" s="297"/>
      <c r="Y273" s="297">
        <f>Y272</f>
        <v>0</v>
      </c>
      <c r="Z273" s="297"/>
      <c r="AA273" s="297"/>
      <c r="AB273" s="297"/>
      <c r="AC273" s="297"/>
      <c r="AD273" s="297"/>
      <c r="AE273" s="297"/>
      <c r="AF273" s="297"/>
      <c r="AG273" s="297"/>
      <c r="AH273" s="297"/>
      <c r="AI273" s="297"/>
      <c r="AJ273" s="297"/>
      <c r="AK273" s="297"/>
      <c r="AL273" s="297"/>
      <c r="AM273" s="297"/>
      <c r="AN273" s="297"/>
      <c r="AO273" s="297"/>
      <c r="AP273" s="297"/>
      <c r="AQ273" s="297"/>
      <c r="AR273" s="297"/>
      <c r="AS273" s="297"/>
      <c r="AT273" s="297"/>
      <c r="AU273" s="413">
        <f>AU272</f>
        <v>0</v>
      </c>
      <c r="AV273" s="413">
        <f t="shared" ref="AV273:BH273" si="701">AV272</f>
        <v>0</v>
      </c>
      <c r="AW273" s="413">
        <f t="shared" si="701"/>
        <v>0</v>
      </c>
      <c r="AX273" s="413">
        <f t="shared" si="701"/>
        <v>0</v>
      </c>
      <c r="AY273" s="413">
        <f t="shared" si="701"/>
        <v>0</v>
      </c>
      <c r="AZ273" s="413">
        <f t="shared" si="701"/>
        <v>0</v>
      </c>
      <c r="BA273" s="413">
        <f t="shared" si="701"/>
        <v>0</v>
      </c>
      <c r="BB273" s="413">
        <f t="shared" si="701"/>
        <v>0</v>
      </c>
      <c r="BC273" s="413">
        <f t="shared" si="701"/>
        <v>0</v>
      </c>
      <c r="BD273" s="413">
        <f t="shared" si="701"/>
        <v>0</v>
      </c>
      <c r="BE273" s="413">
        <f t="shared" si="701"/>
        <v>0</v>
      </c>
      <c r="BF273" s="413">
        <f t="shared" si="701"/>
        <v>0</v>
      </c>
      <c r="BG273" s="413">
        <f t="shared" si="701"/>
        <v>0</v>
      </c>
      <c r="BH273" s="413">
        <f t="shared" si="701"/>
        <v>0</v>
      </c>
      <c r="BI273" s="299"/>
    </row>
    <row r="274" spans="1:61" s="285" customFormat="1" hidden="1" outlineLevel="1">
      <c r="A274" s="521"/>
      <c r="B274" s="326"/>
      <c r="C274" s="293"/>
      <c r="D274" s="293"/>
      <c r="E274" s="293"/>
      <c r="F274" s="293"/>
      <c r="G274" s="293"/>
      <c r="H274" s="293"/>
      <c r="I274" s="293"/>
      <c r="J274" s="293"/>
      <c r="K274" s="293"/>
      <c r="L274" s="293"/>
      <c r="M274" s="293"/>
      <c r="N274" s="293"/>
      <c r="O274" s="293"/>
      <c r="P274" s="293"/>
      <c r="Q274" s="293"/>
      <c r="R274" s="293"/>
      <c r="S274" s="293"/>
      <c r="T274" s="293"/>
      <c r="U274" s="293"/>
      <c r="V274" s="293"/>
      <c r="W274" s="293"/>
      <c r="X274" s="293"/>
      <c r="Y274" s="293"/>
      <c r="Z274" s="293"/>
      <c r="AA274" s="293"/>
      <c r="AB274" s="293"/>
      <c r="AC274" s="293"/>
      <c r="AD274" s="293"/>
      <c r="AE274" s="293"/>
      <c r="AF274" s="293"/>
      <c r="AG274" s="293"/>
      <c r="AH274" s="293"/>
      <c r="AI274" s="293"/>
      <c r="AJ274" s="293"/>
      <c r="AK274" s="293"/>
      <c r="AL274" s="293"/>
      <c r="AM274" s="293"/>
      <c r="AN274" s="293"/>
      <c r="AO274" s="293"/>
      <c r="AP274" s="293"/>
      <c r="AQ274" s="293"/>
      <c r="AR274" s="293"/>
      <c r="AS274" s="293"/>
      <c r="AT274" s="293"/>
      <c r="AU274" s="414"/>
      <c r="AV274" s="414"/>
      <c r="AW274" s="414"/>
      <c r="AX274" s="414"/>
      <c r="AY274" s="414"/>
      <c r="AZ274" s="414"/>
      <c r="BA274" s="418"/>
      <c r="BB274" s="418"/>
      <c r="BC274" s="418"/>
      <c r="BD274" s="418"/>
      <c r="BE274" s="418"/>
      <c r="BF274" s="418"/>
      <c r="BG274" s="418"/>
      <c r="BH274" s="418"/>
      <c r="BI274" s="315"/>
    </row>
    <row r="275" spans="1:61" ht="15.75" hidden="1" outlineLevel="1">
      <c r="B275" s="518" t="s">
        <v>470</v>
      </c>
      <c r="C275" s="322"/>
      <c r="D275" s="292"/>
      <c r="E275" s="291"/>
      <c r="F275" s="291"/>
      <c r="G275" s="291"/>
      <c r="H275" s="291"/>
      <c r="I275" s="291"/>
      <c r="J275" s="291"/>
      <c r="K275" s="291"/>
      <c r="L275" s="291"/>
      <c r="M275" s="291"/>
      <c r="N275" s="291"/>
      <c r="O275" s="291"/>
      <c r="P275" s="291"/>
      <c r="Q275" s="291"/>
      <c r="R275" s="291"/>
      <c r="S275" s="291"/>
      <c r="T275" s="291"/>
      <c r="U275" s="291"/>
      <c r="V275" s="291"/>
      <c r="W275" s="291"/>
      <c r="X275" s="291"/>
      <c r="Y275" s="292"/>
      <c r="Z275" s="291"/>
      <c r="AA275" s="291"/>
      <c r="AB275" s="291"/>
      <c r="AC275" s="291"/>
      <c r="AD275" s="291"/>
      <c r="AE275" s="291"/>
      <c r="AF275" s="291"/>
      <c r="AG275" s="291"/>
      <c r="AH275" s="291"/>
      <c r="AI275" s="291"/>
      <c r="AJ275" s="291"/>
      <c r="AK275" s="291"/>
      <c r="AL275" s="291"/>
      <c r="AM275" s="291"/>
      <c r="AN275" s="291"/>
      <c r="AO275" s="291"/>
      <c r="AP275" s="291"/>
      <c r="AQ275" s="291"/>
      <c r="AR275" s="291"/>
      <c r="AS275" s="291"/>
      <c r="AT275" s="291"/>
      <c r="AU275" s="416"/>
      <c r="AV275" s="416"/>
      <c r="AW275" s="416"/>
      <c r="AX275" s="416"/>
      <c r="AY275" s="416"/>
      <c r="AZ275" s="416"/>
      <c r="BA275" s="416"/>
      <c r="BB275" s="416"/>
      <c r="BC275" s="416"/>
      <c r="BD275" s="416"/>
      <c r="BE275" s="416"/>
      <c r="BF275" s="416"/>
      <c r="BG275" s="416"/>
      <c r="BH275" s="416"/>
      <c r="BI275" s="294"/>
    </row>
    <row r="276" spans="1:61" hidden="1" outlineLevel="1">
      <c r="A276" s="521">
        <v>99</v>
      </c>
      <c r="B276" s="519" t="str">
        <f>VLOOKUP(A276,'9. IESO programs'!$D$3:$E$91,2)</f>
        <v>Not used</v>
      </c>
      <c r="C276" s="293" t="s">
        <v>25</v>
      </c>
      <c r="D276" s="297"/>
      <c r="E276" s="297"/>
      <c r="F276" s="297"/>
      <c r="G276" s="297"/>
      <c r="H276" s="297"/>
      <c r="I276" s="297"/>
      <c r="J276" s="297"/>
      <c r="K276" s="297"/>
      <c r="L276" s="297"/>
      <c r="M276" s="297"/>
      <c r="N276" s="297"/>
      <c r="O276" s="297"/>
      <c r="P276" s="297"/>
      <c r="Q276" s="297"/>
      <c r="R276" s="297"/>
      <c r="S276" s="297"/>
      <c r="T276" s="297"/>
      <c r="U276" s="297"/>
      <c r="V276" s="297"/>
      <c r="W276" s="297"/>
      <c r="X276" s="297"/>
      <c r="Y276" s="297">
        <v>0</v>
      </c>
      <c r="Z276" s="297"/>
      <c r="AA276" s="297"/>
      <c r="AB276" s="297"/>
      <c r="AC276" s="297"/>
      <c r="AD276" s="297"/>
      <c r="AE276" s="297"/>
      <c r="AF276" s="297"/>
      <c r="AG276" s="297"/>
      <c r="AH276" s="297"/>
      <c r="AI276" s="297"/>
      <c r="AJ276" s="297"/>
      <c r="AK276" s="297"/>
      <c r="AL276" s="297"/>
      <c r="AM276" s="297"/>
      <c r="AN276" s="297"/>
      <c r="AO276" s="297"/>
      <c r="AP276" s="297"/>
      <c r="AQ276" s="297"/>
      <c r="AR276" s="297"/>
      <c r="AS276" s="297"/>
      <c r="AT276" s="297"/>
      <c r="AU276" s="428"/>
      <c r="AV276" s="412"/>
      <c r="AW276" s="412"/>
      <c r="AX276" s="412"/>
      <c r="AY276" s="412"/>
      <c r="AZ276" s="412"/>
      <c r="BA276" s="412"/>
      <c r="BB276" s="417"/>
      <c r="BC276" s="417"/>
      <c r="BD276" s="417"/>
      <c r="BE276" s="417"/>
      <c r="BF276" s="417"/>
      <c r="BG276" s="417"/>
      <c r="BH276" s="417"/>
      <c r="BI276" s="298">
        <f>SUM(AU276:BH276)</f>
        <v>0</v>
      </c>
    </row>
    <row r="277" spans="1:61" hidden="1" outlineLevel="1">
      <c r="B277" s="296" t="s">
        <v>267</v>
      </c>
      <c r="C277" s="293" t="s">
        <v>142</v>
      </c>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f>Y276</f>
        <v>0</v>
      </c>
      <c r="Z277" s="297"/>
      <c r="AA277" s="297"/>
      <c r="AB277" s="297"/>
      <c r="AC277" s="297"/>
      <c r="AD277" s="297"/>
      <c r="AE277" s="297"/>
      <c r="AF277" s="297"/>
      <c r="AG277" s="297"/>
      <c r="AH277" s="297"/>
      <c r="AI277" s="297"/>
      <c r="AJ277" s="297"/>
      <c r="AK277" s="297"/>
      <c r="AL277" s="297"/>
      <c r="AM277" s="297"/>
      <c r="AN277" s="297"/>
      <c r="AO277" s="297"/>
      <c r="AP277" s="297"/>
      <c r="AQ277" s="297"/>
      <c r="AR277" s="297"/>
      <c r="AS277" s="297"/>
      <c r="AT277" s="297"/>
      <c r="AU277" s="413">
        <f>AU276</f>
        <v>0</v>
      </c>
      <c r="AV277" s="413">
        <f t="shared" ref="AV277:BH277" si="702">AV276</f>
        <v>0</v>
      </c>
      <c r="AW277" s="413">
        <f t="shared" si="702"/>
        <v>0</v>
      </c>
      <c r="AX277" s="413">
        <f t="shared" si="702"/>
        <v>0</v>
      </c>
      <c r="AY277" s="413">
        <f t="shared" si="702"/>
        <v>0</v>
      </c>
      <c r="AZ277" s="413">
        <f t="shared" si="702"/>
        <v>0</v>
      </c>
      <c r="BA277" s="413">
        <f t="shared" si="702"/>
        <v>0</v>
      </c>
      <c r="BB277" s="413">
        <f t="shared" si="702"/>
        <v>0</v>
      </c>
      <c r="BC277" s="413">
        <f t="shared" si="702"/>
        <v>0</v>
      </c>
      <c r="BD277" s="413">
        <f t="shared" si="702"/>
        <v>0</v>
      </c>
      <c r="BE277" s="413">
        <f t="shared" si="702"/>
        <v>0</v>
      </c>
      <c r="BF277" s="413">
        <f t="shared" si="702"/>
        <v>0</v>
      </c>
      <c r="BG277" s="413">
        <f t="shared" si="702"/>
        <v>0</v>
      </c>
      <c r="BH277" s="413">
        <f t="shared" si="702"/>
        <v>0</v>
      </c>
      <c r="BI277" s="308"/>
    </row>
    <row r="278" spans="1:61" hidden="1" outlineLevel="1">
      <c r="B278" s="296"/>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293"/>
      <c r="Y278" s="293"/>
      <c r="Z278" s="293"/>
      <c r="AA278" s="293"/>
      <c r="AB278" s="293"/>
      <c r="AC278" s="293"/>
      <c r="AD278" s="293"/>
      <c r="AE278" s="293"/>
      <c r="AF278" s="293"/>
      <c r="AG278" s="293"/>
      <c r="AH278" s="293"/>
      <c r="AI278" s="293"/>
      <c r="AJ278" s="293"/>
      <c r="AK278" s="293"/>
      <c r="AL278" s="293"/>
      <c r="AM278" s="293"/>
      <c r="AN278" s="293"/>
      <c r="AO278" s="293"/>
      <c r="AP278" s="293"/>
      <c r="AQ278" s="293"/>
      <c r="AR278" s="293"/>
      <c r="AS278" s="293"/>
      <c r="AT278" s="293"/>
      <c r="AU278" s="424"/>
      <c r="AV278" s="427"/>
      <c r="AW278" s="427"/>
      <c r="AX278" s="427"/>
      <c r="AY278" s="427"/>
      <c r="AZ278" s="427"/>
      <c r="BA278" s="427"/>
      <c r="BB278" s="427"/>
      <c r="BC278" s="427"/>
      <c r="BD278" s="427"/>
      <c r="BE278" s="427"/>
      <c r="BF278" s="427"/>
      <c r="BG278" s="427"/>
      <c r="BH278" s="427"/>
      <c r="BI278" s="308"/>
    </row>
    <row r="279" spans="1:61" hidden="1" outlineLevel="1">
      <c r="A279" s="521">
        <v>99</v>
      </c>
      <c r="B279" s="519" t="str">
        <f>VLOOKUP(A279,'9. IESO programs'!$D$3:$E$91,2)</f>
        <v>Not used</v>
      </c>
      <c r="C279" s="293" t="s">
        <v>25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v>0</v>
      </c>
      <c r="Z279" s="297"/>
      <c r="AA279" s="297"/>
      <c r="AB279" s="297"/>
      <c r="AC279" s="297"/>
      <c r="AD279" s="297"/>
      <c r="AE279" s="297"/>
      <c r="AF279" s="297"/>
      <c r="AG279" s="297"/>
      <c r="AH279" s="297"/>
      <c r="AI279" s="297"/>
      <c r="AJ279" s="297"/>
      <c r="AK279" s="297"/>
      <c r="AL279" s="297"/>
      <c r="AM279" s="297"/>
      <c r="AN279" s="297"/>
      <c r="AO279" s="297"/>
      <c r="AP279" s="297"/>
      <c r="AQ279" s="297"/>
      <c r="AR279" s="297"/>
      <c r="AS279" s="297"/>
      <c r="AT279" s="297"/>
      <c r="AU279" s="428"/>
      <c r="AV279" s="412"/>
      <c r="AW279" s="412"/>
      <c r="AX279" s="412"/>
      <c r="AY279" s="412"/>
      <c r="AZ279" s="412"/>
      <c r="BA279" s="412"/>
      <c r="BB279" s="417"/>
      <c r="BC279" s="417"/>
      <c r="BD279" s="417"/>
      <c r="BE279" s="417"/>
      <c r="BF279" s="417"/>
      <c r="BG279" s="417"/>
      <c r="BH279" s="417"/>
      <c r="BI279" s="298">
        <f>SUM(AU279:BH279)</f>
        <v>0</v>
      </c>
    </row>
    <row r="280" spans="1:61" hidden="1" outlineLevel="1">
      <c r="B280" s="296" t="s">
        <v>267</v>
      </c>
      <c r="C280" s="293" t="s">
        <v>142</v>
      </c>
      <c r="D280" s="297"/>
      <c r="E280" s="297"/>
      <c r="F280" s="297"/>
      <c r="G280" s="297"/>
      <c r="H280" s="297"/>
      <c r="I280" s="297"/>
      <c r="J280" s="297"/>
      <c r="K280" s="297"/>
      <c r="L280" s="297"/>
      <c r="M280" s="297"/>
      <c r="N280" s="297"/>
      <c r="O280" s="297"/>
      <c r="P280" s="297"/>
      <c r="Q280" s="297"/>
      <c r="R280" s="297"/>
      <c r="S280" s="297"/>
      <c r="T280" s="297"/>
      <c r="U280" s="297"/>
      <c r="V280" s="297"/>
      <c r="W280" s="297"/>
      <c r="X280" s="297"/>
      <c r="Y280" s="297">
        <f>Y279</f>
        <v>0</v>
      </c>
      <c r="Z280" s="297"/>
      <c r="AA280" s="297"/>
      <c r="AB280" s="297"/>
      <c r="AC280" s="297"/>
      <c r="AD280" s="297"/>
      <c r="AE280" s="297"/>
      <c r="AF280" s="297"/>
      <c r="AG280" s="297"/>
      <c r="AH280" s="297"/>
      <c r="AI280" s="297"/>
      <c r="AJ280" s="297"/>
      <c r="AK280" s="297"/>
      <c r="AL280" s="297"/>
      <c r="AM280" s="297"/>
      <c r="AN280" s="297"/>
      <c r="AO280" s="297"/>
      <c r="AP280" s="297"/>
      <c r="AQ280" s="297"/>
      <c r="AR280" s="297"/>
      <c r="AS280" s="297"/>
      <c r="AT280" s="297"/>
      <c r="AU280" s="413">
        <f>AU279</f>
        <v>0</v>
      </c>
      <c r="AV280" s="413">
        <f t="shared" ref="AV280:BH280" si="703">AV279</f>
        <v>0</v>
      </c>
      <c r="AW280" s="413">
        <f t="shared" si="703"/>
        <v>0</v>
      </c>
      <c r="AX280" s="413">
        <f t="shared" si="703"/>
        <v>0</v>
      </c>
      <c r="AY280" s="413">
        <f t="shared" si="703"/>
        <v>0</v>
      </c>
      <c r="AZ280" s="413">
        <f t="shared" si="703"/>
        <v>0</v>
      </c>
      <c r="BA280" s="413">
        <f t="shared" si="703"/>
        <v>0</v>
      </c>
      <c r="BB280" s="413">
        <f t="shared" si="703"/>
        <v>0</v>
      </c>
      <c r="BC280" s="413">
        <f t="shared" si="703"/>
        <v>0</v>
      </c>
      <c r="BD280" s="413">
        <f t="shared" si="703"/>
        <v>0</v>
      </c>
      <c r="BE280" s="413">
        <f t="shared" si="703"/>
        <v>0</v>
      </c>
      <c r="BF280" s="413">
        <f t="shared" si="703"/>
        <v>0</v>
      </c>
      <c r="BG280" s="413">
        <f t="shared" si="703"/>
        <v>0</v>
      </c>
      <c r="BH280" s="413">
        <f t="shared" si="703"/>
        <v>0</v>
      </c>
      <c r="BI280" s="308"/>
    </row>
    <row r="281" spans="1:61" hidden="1" outlineLevel="1">
      <c r="B281" s="324"/>
      <c r="C281" s="293"/>
      <c r="D281" s="293"/>
      <c r="E281" s="293"/>
      <c r="F281" s="293"/>
      <c r="G281" s="293"/>
      <c r="H281" s="293"/>
      <c r="I281" s="293"/>
      <c r="J281" s="293"/>
      <c r="K281" s="293"/>
      <c r="L281" s="293"/>
      <c r="M281" s="293"/>
      <c r="N281" s="293"/>
      <c r="O281" s="293"/>
      <c r="P281" s="293"/>
      <c r="Q281" s="293"/>
      <c r="R281" s="293"/>
      <c r="S281" s="293"/>
      <c r="T281" s="293"/>
      <c r="U281" s="293"/>
      <c r="V281" s="293"/>
      <c r="W281" s="293"/>
      <c r="X281" s="293"/>
      <c r="Y281" s="293"/>
      <c r="Z281" s="293"/>
      <c r="AA281" s="293"/>
      <c r="AB281" s="293"/>
      <c r="AC281" s="293"/>
      <c r="AD281" s="293"/>
      <c r="AE281" s="293"/>
      <c r="AF281" s="293"/>
      <c r="AG281" s="293"/>
      <c r="AH281" s="293"/>
      <c r="AI281" s="293"/>
      <c r="AJ281" s="293"/>
      <c r="AK281" s="293"/>
      <c r="AL281" s="293"/>
      <c r="AM281" s="293"/>
      <c r="AN281" s="293"/>
      <c r="AO281" s="293"/>
      <c r="AP281" s="293"/>
      <c r="AQ281" s="293"/>
      <c r="AR281" s="293"/>
      <c r="AS281" s="293"/>
      <c r="AT281" s="293"/>
      <c r="AU281" s="425"/>
      <c r="AV281" s="426"/>
      <c r="AW281" s="426"/>
      <c r="AX281" s="426"/>
      <c r="AY281" s="426"/>
      <c r="AZ281" s="426"/>
      <c r="BA281" s="426"/>
      <c r="BB281" s="426"/>
      <c r="BC281" s="426"/>
      <c r="BD281" s="426"/>
      <c r="BE281" s="426"/>
      <c r="BF281" s="426"/>
      <c r="BG281" s="426"/>
      <c r="BH281" s="426"/>
      <c r="BI281" s="299"/>
    </row>
    <row r="282" spans="1:61" hidden="1" outlineLevel="1">
      <c r="A282" s="521">
        <v>99</v>
      </c>
      <c r="B282" s="519" t="str">
        <f>VLOOKUP(A282,'9. IESO programs'!$D$3:$E$91,2)</f>
        <v>Not used</v>
      </c>
      <c r="C282" s="293" t="s">
        <v>25</v>
      </c>
      <c r="D282" s="297"/>
      <c r="E282" s="297"/>
      <c r="F282" s="297"/>
      <c r="G282" s="297"/>
      <c r="H282" s="297"/>
      <c r="I282" s="297"/>
      <c r="J282" s="297"/>
      <c r="K282" s="297"/>
      <c r="L282" s="297"/>
      <c r="M282" s="297"/>
      <c r="N282" s="297"/>
      <c r="O282" s="297"/>
      <c r="P282" s="297"/>
      <c r="Q282" s="297"/>
      <c r="R282" s="297"/>
      <c r="S282" s="297"/>
      <c r="T282" s="297"/>
      <c r="U282" s="297"/>
      <c r="V282" s="297"/>
      <c r="W282" s="297"/>
      <c r="X282" s="297"/>
      <c r="Y282" s="297">
        <v>0</v>
      </c>
      <c r="Z282" s="297"/>
      <c r="AA282" s="297"/>
      <c r="AB282" s="297"/>
      <c r="AC282" s="297"/>
      <c r="AD282" s="297"/>
      <c r="AE282" s="297"/>
      <c r="AF282" s="297"/>
      <c r="AG282" s="297"/>
      <c r="AH282" s="297"/>
      <c r="AI282" s="297"/>
      <c r="AJ282" s="297"/>
      <c r="AK282" s="297"/>
      <c r="AL282" s="297"/>
      <c r="AM282" s="297"/>
      <c r="AN282" s="297"/>
      <c r="AO282" s="297"/>
      <c r="AP282" s="297"/>
      <c r="AQ282" s="297"/>
      <c r="AR282" s="297"/>
      <c r="AS282" s="297"/>
      <c r="AT282" s="297"/>
      <c r="AU282" s="428"/>
      <c r="AV282" s="412"/>
      <c r="AW282" s="412"/>
      <c r="AX282" s="412"/>
      <c r="AY282" s="412"/>
      <c r="AZ282" s="412"/>
      <c r="BA282" s="412"/>
      <c r="BB282" s="417"/>
      <c r="BC282" s="417"/>
      <c r="BD282" s="417"/>
      <c r="BE282" s="417"/>
      <c r="BF282" s="417"/>
      <c r="BG282" s="417"/>
      <c r="BH282" s="417"/>
      <c r="BI282" s="298">
        <f>SUM(AU282:BH282)</f>
        <v>0</v>
      </c>
    </row>
    <row r="283" spans="1:61" hidden="1" outlineLevel="1">
      <c r="B283" s="296" t="s">
        <v>267</v>
      </c>
      <c r="C283" s="293" t="s">
        <v>142</v>
      </c>
      <c r="D283" s="297"/>
      <c r="E283" s="297"/>
      <c r="F283" s="297"/>
      <c r="G283" s="297"/>
      <c r="H283" s="297"/>
      <c r="I283" s="297"/>
      <c r="J283" s="297"/>
      <c r="K283" s="297"/>
      <c r="L283" s="297"/>
      <c r="M283" s="297"/>
      <c r="N283" s="297"/>
      <c r="O283" s="297"/>
      <c r="P283" s="297"/>
      <c r="Q283" s="297"/>
      <c r="R283" s="297"/>
      <c r="S283" s="297"/>
      <c r="T283" s="297"/>
      <c r="U283" s="297"/>
      <c r="V283" s="297"/>
      <c r="W283" s="297"/>
      <c r="X283" s="297"/>
      <c r="Y283" s="297">
        <f>Y282</f>
        <v>0</v>
      </c>
      <c r="Z283" s="297"/>
      <c r="AA283" s="297"/>
      <c r="AB283" s="297"/>
      <c r="AC283" s="297"/>
      <c r="AD283" s="297"/>
      <c r="AE283" s="297"/>
      <c r="AF283" s="297"/>
      <c r="AG283" s="297"/>
      <c r="AH283" s="297"/>
      <c r="AI283" s="297"/>
      <c r="AJ283" s="297"/>
      <c r="AK283" s="297"/>
      <c r="AL283" s="297"/>
      <c r="AM283" s="297"/>
      <c r="AN283" s="297"/>
      <c r="AO283" s="297"/>
      <c r="AP283" s="297"/>
      <c r="AQ283" s="297"/>
      <c r="AR283" s="297"/>
      <c r="AS283" s="297"/>
      <c r="AT283" s="297"/>
      <c r="AU283" s="413">
        <f>AU282</f>
        <v>0</v>
      </c>
      <c r="AV283" s="413">
        <f t="shared" ref="AV283:BH283" si="704">AV282</f>
        <v>0</v>
      </c>
      <c r="AW283" s="413">
        <f t="shared" si="704"/>
        <v>0</v>
      </c>
      <c r="AX283" s="413">
        <f t="shared" si="704"/>
        <v>0</v>
      </c>
      <c r="AY283" s="413">
        <f t="shared" si="704"/>
        <v>0</v>
      </c>
      <c r="AZ283" s="413">
        <f t="shared" si="704"/>
        <v>0</v>
      </c>
      <c r="BA283" s="413">
        <f t="shared" si="704"/>
        <v>0</v>
      </c>
      <c r="BB283" s="413">
        <f t="shared" si="704"/>
        <v>0</v>
      </c>
      <c r="BC283" s="413">
        <f t="shared" si="704"/>
        <v>0</v>
      </c>
      <c r="BD283" s="413">
        <f t="shared" si="704"/>
        <v>0</v>
      </c>
      <c r="BE283" s="413">
        <f t="shared" si="704"/>
        <v>0</v>
      </c>
      <c r="BF283" s="413">
        <f t="shared" si="704"/>
        <v>0</v>
      </c>
      <c r="BG283" s="413">
        <f t="shared" si="704"/>
        <v>0</v>
      </c>
      <c r="BH283" s="413">
        <f t="shared" si="704"/>
        <v>0</v>
      </c>
      <c r="BI283" s="299"/>
    </row>
    <row r="284" spans="1:61" hidden="1" outlineLevel="1">
      <c r="B284" s="324"/>
      <c r="C284" s="293"/>
      <c r="D284" s="293"/>
      <c r="E284" s="293"/>
      <c r="F284" s="293"/>
      <c r="G284" s="293"/>
      <c r="H284" s="293"/>
      <c r="I284" s="293"/>
      <c r="J284" s="293"/>
      <c r="K284" s="293"/>
      <c r="L284" s="293"/>
      <c r="M284" s="293"/>
      <c r="N284" s="293"/>
      <c r="O284" s="293"/>
      <c r="P284" s="293"/>
      <c r="Q284" s="293"/>
      <c r="R284" s="293"/>
      <c r="S284" s="293"/>
      <c r="T284" s="293"/>
      <c r="U284" s="293"/>
      <c r="V284" s="293"/>
      <c r="W284" s="293"/>
      <c r="X284" s="293"/>
      <c r="Y284" s="293"/>
      <c r="Z284" s="293"/>
      <c r="AA284" s="293"/>
      <c r="AB284" s="293"/>
      <c r="AC284" s="293"/>
      <c r="AD284" s="293"/>
      <c r="AE284" s="293"/>
      <c r="AF284" s="293"/>
      <c r="AG284" s="293"/>
      <c r="AH284" s="293"/>
      <c r="AI284" s="293"/>
      <c r="AJ284" s="293"/>
      <c r="AK284" s="293"/>
      <c r="AL284" s="293"/>
      <c r="AM284" s="293"/>
      <c r="AN284" s="293"/>
      <c r="AO284" s="293"/>
      <c r="AP284" s="293"/>
      <c r="AQ284" s="293"/>
      <c r="AR284" s="293"/>
      <c r="AS284" s="293"/>
      <c r="AT284" s="293"/>
      <c r="AU284" s="414"/>
      <c r="AV284" s="414"/>
      <c r="AW284" s="414"/>
      <c r="AX284" s="414"/>
      <c r="AY284" s="414"/>
      <c r="AZ284" s="414"/>
      <c r="BA284" s="414"/>
      <c r="BB284" s="414"/>
      <c r="BC284" s="414"/>
      <c r="BD284" s="414"/>
      <c r="BE284" s="414"/>
      <c r="BF284" s="414"/>
      <c r="BG284" s="414"/>
      <c r="BH284" s="414"/>
      <c r="BI284" s="308"/>
    </row>
    <row r="285" spans="1:61" hidden="1" outlineLevel="1">
      <c r="A285" s="521">
        <v>99</v>
      </c>
      <c r="B285" s="519" t="str">
        <f>VLOOKUP(A285,'9. IESO programs'!$D$3:$E$91,2)</f>
        <v>Not used</v>
      </c>
      <c r="C285" s="293" t="s">
        <v>25</v>
      </c>
      <c r="D285" s="297"/>
      <c r="E285" s="297"/>
      <c r="F285" s="297"/>
      <c r="G285" s="297"/>
      <c r="H285" s="297"/>
      <c r="I285" s="297"/>
      <c r="J285" s="297"/>
      <c r="K285" s="297"/>
      <c r="L285" s="297"/>
      <c r="M285" s="297"/>
      <c r="N285" s="297"/>
      <c r="O285" s="297"/>
      <c r="P285" s="297"/>
      <c r="Q285" s="297"/>
      <c r="R285" s="297"/>
      <c r="S285" s="297"/>
      <c r="T285" s="297"/>
      <c r="U285" s="297"/>
      <c r="V285" s="297"/>
      <c r="W285" s="297"/>
      <c r="X285" s="297"/>
      <c r="Y285" s="297">
        <v>0</v>
      </c>
      <c r="Z285" s="297"/>
      <c r="AA285" s="297"/>
      <c r="AB285" s="297"/>
      <c r="AC285" s="297"/>
      <c r="AD285" s="297"/>
      <c r="AE285" s="297"/>
      <c r="AF285" s="297"/>
      <c r="AG285" s="297"/>
      <c r="AH285" s="297"/>
      <c r="AI285" s="297"/>
      <c r="AJ285" s="297"/>
      <c r="AK285" s="297"/>
      <c r="AL285" s="297"/>
      <c r="AM285" s="297"/>
      <c r="AN285" s="297"/>
      <c r="AO285" s="297"/>
      <c r="AP285" s="297"/>
      <c r="AQ285" s="297"/>
      <c r="AR285" s="297"/>
      <c r="AS285" s="297"/>
      <c r="AT285" s="297"/>
      <c r="AU285" s="428"/>
      <c r="AV285" s="412"/>
      <c r="AW285" s="412"/>
      <c r="AX285" s="412"/>
      <c r="AY285" s="412"/>
      <c r="AZ285" s="412"/>
      <c r="BA285" s="412"/>
      <c r="BB285" s="417"/>
      <c r="BC285" s="417"/>
      <c r="BD285" s="417"/>
      <c r="BE285" s="417"/>
      <c r="BF285" s="417"/>
      <c r="BG285" s="417"/>
      <c r="BH285" s="417"/>
      <c r="BI285" s="298">
        <f>SUM(AU285:BH285)</f>
        <v>0</v>
      </c>
    </row>
    <row r="286" spans="1:61" hidden="1" outlineLevel="1">
      <c r="B286" s="296" t="s">
        <v>267</v>
      </c>
      <c r="C286" s="293" t="s">
        <v>142</v>
      </c>
      <c r="D286" s="297"/>
      <c r="E286" s="297"/>
      <c r="F286" s="297"/>
      <c r="G286" s="297"/>
      <c r="H286" s="297"/>
      <c r="I286" s="297"/>
      <c r="J286" s="297"/>
      <c r="K286" s="297"/>
      <c r="L286" s="297"/>
      <c r="M286" s="297"/>
      <c r="N286" s="297"/>
      <c r="O286" s="297"/>
      <c r="P286" s="297"/>
      <c r="Q286" s="297"/>
      <c r="R286" s="297"/>
      <c r="S286" s="297"/>
      <c r="T286" s="297"/>
      <c r="U286" s="297"/>
      <c r="V286" s="297"/>
      <c r="W286" s="297"/>
      <c r="X286" s="297"/>
      <c r="Y286" s="297">
        <f>Y285</f>
        <v>0</v>
      </c>
      <c r="Z286" s="297"/>
      <c r="AA286" s="297"/>
      <c r="AB286" s="297"/>
      <c r="AC286" s="297"/>
      <c r="AD286" s="297"/>
      <c r="AE286" s="297"/>
      <c r="AF286" s="297"/>
      <c r="AG286" s="297"/>
      <c r="AH286" s="297"/>
      <c r="AI286" s="297"/>
      <c r="AJ286" s="297"/>
      <c r="AK286" s="297"/>
      <c r="AL286" s="297"/>
      <c r="AM286" s="297"/>
      <c r="AN286" s="297"/>
      <c r="AO286" s="297"/>
      <c r="AP286" s="297"/>
      <c r="AQ286" s="297"/>
      <c r="AR286" s="297"/>
      <c r="AS286" s="297"/>
      <c r="AT286" s="297"/>
      <c r="AU286" s="413">
        <f t="shared" ref="AU286:BH286" si="705">AU285</f>
        <v>0</v>
      </c>
      <c r="AV286" s="413">
        <f t="shared" si="705"/>
        <v>0</v>
      </c>
      <c r="AW286" s="413">
        <f t="shared" si="705"/>
        <v>0</v>
      </c>
      <c r="AX286" s="413">
        <f t="shared" si="705"/>
        <v>0</v>
      </c>
      <c r="AY286" s="413">
        <f t="shared" si="705"/>
        <v>0</v>
      </c>
      <c r="AZ286" s="413">
        <f t="shared" si="705"/>
        <v>0</v>
      </c>
      <c r="BA286" s="413">
        <f t="shared" si="705"/>
        <v>0</v>
      </c>
      <c r="BB286" s="413">
        <f t="shared" si="705"/>
        <v>0</v>
      </c>
      <c r="BC286" s="413">
        <f t="shared" si="705"/>
        <v>0</v>
      </c>
      <c r="BD286" s="413">
        <f t="shared" si="705"/>
        <v>0</v>
      </c>
      <c r="BE286" s="413">
        <f t="shared" si="705"/>
        <v>0</v>
      </c>
      <c r="BF286" s="413">
        <f t="shared" si="705"/>
        <v>0</v>
      </c>
      <c r="BG286" s="413">
        <f t="shared" si="705"/>
        <v>0</v>
      </c>
      <c r="BH286" s="413">
        <f t="shared" si="705"/>
        <v>0</v>
      </c>
      <c r="BI286" s="308"/>
    </row>
    <row r="287" spans="1:61" ht="15.75" hidden="1" outlineLevel="1">
      <c r="B287" s="325"/>
      <c r="C287" s="302"/>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302"/>
      <c r="Z287" s="293"/>
      <c r="AA287" s="293"/>
      <c r="AB287" s="293"/>
      <c r="AC287" s="293"/>
      <c r="AD287" s="293"/>
      <c r="AE287" s="293"/>
      <c r="AF287" s="293"/>
      <c r="AG287" s="293"/>
      <c r="AH287" s="293"/>
      <c r="AI287" s="293"/>
      <c r="AJ287" s="293"/>
      <c r="AK287" s="293"/>
      <c r="AL287" s="293"/>
      <c r="AM287" s="293"/>
      <c r="AN287" s="293"/>
      <c r="AO287" s="293"/>
      <c r="AP287" s="293"/>
      <c r="AQ287" s="293"/>
      <c r="AR287" s="293"/>
      <c r="AS287" s="293"/>
      <c r="AT287" s="293"/>
      <c r="AU287" s="414"/>
      <c r="AV287" s="414"/>
      <c r="AW287" s="414"/>
      <c r="AX287" s="414"/>
      <c r="AY287" s="414"/>
      <c r="AZ287" s="414"/>
      <c r="BA287" s="414"/>
      <c r="BB287" s="414"/>
      <c r="BC287" s="414"/>
      <c r="BD287" s="414"/>
      <c r="BE287" s="414"/>
      <c r="BF287" s="414"/>
      <c r="BG287" s="414"/>
      <c r="BH287" s="414"/>
      <c r="BI287" s="308"/>
    </row>
    <row r="288" spans="1:61" ht="15.75" hidden="1" outlineLevel="1">
      <c r="B288" s="517" t="s">
        <v>477</v>
      </c>
      <c r="C288" s="293"/>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293"/>
      <c r="AA288" s="293"/>
      <c r="AB288" s="293"/>
      <c r="AC288" s="293"/>
      <c r="AD288" s="293"/>
      <c r="AE288" s="293"/>
      <c r="AF288" s="293"/>
      <c r="AG288" s="293"/>
      <c r="AH288" s="293"/>
      <c r="AI288" s="293"/>
      <c r="AJ288" s="293"/>
      <c r="AK288" s="293"/>
      <c r="AL288" s="293"/>
      <c r="AM288" s="293"/>
      <c r="AN288" s="293"/>
      <c r="AO288" s="293"/>
      <c r="AP288" s="293"/>
      <c r="AQ288" s="293"/>
      <c r="AR288" s="293"/>
      <c r="AS288" s="293"/>
      <c r="AT288" s="293"/>
      <c r="AU288" s="424"/>
      <c r="AV288" s="427"/>
      <c r="AW288" s="427"/>
      <c r="AX288" s="427"/>
      <c r="AY288" s="427"/>
      <c r="AZ288" s="427"/>
      <c r="BA288" s="427"/>
      <c r="BB288" s="427"/>
      <c r="BC288" s="427"/>
      <c r="BD288" s="427"/>
      <c r="BE288" s="427"/>
      <c r="BF288" s="427"/>
      <c r="BG288" s="427"/>
      <c r="BH288" s="427"/>
      <c r="BI288" s="308"/>
    </row>
    <row r="289" spans="1:61" ht="15.75" hidden="1" outlineLevel="1">
      <c r="B289" s="290" t="s">
        <v>473</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293"/>
      <c r="Z289" s="293"/>
      <c r="AA289" s="293"/>
      <c r="AB289" s="293"/>
      <c r="AC289" s="293"/>
      <c r="AD289" s="293"/>
      <c r="AE289" s="293"/>
      <c r="AF289" s="293"/>
      <c r="AG289" s="293"/>
      <c r="AH289" s="293"/>
      <c r="AI289" s="293"/>
      <c r="AJ289" s="293"/>
      <c r="AK289" s="293"/>
      <c r="AL289" s="293"/>
      <c r="AM289" s="293"/>
      <c r="AN289" s="293"/>
      <c r="AO289" s="293"/>
      <c r="AP289" s="293"/>
      <c r="AQ289" s="293"/>
      <c r="AR289" s="293"/>
      <c r="AS289" s="293"/>
      <c r="AT289" s="293"/>
      <c r="AU289" s="424"/>
      <c r="AV289" s="427"/>
      <c r="AW289" s="427"/>
      <c r="AX289" s="427"/>
      <c r="AY289" s="427"/>
      <c r="AZ289" s="427"/>
      <c r="BA289" s="427"/>
      <c r="BB289" s="427"/>
      <c r="BC289" s="427"/>
      <c r="BD289" s="427"/>
      <c r="BE289" s="427"/>
      <c r="BF289" s="427"/>
      <c r="BG289" s="427"/>
      <c r="BH289" s="427"/>
      <c r="BI289" s="308"/>
    </row>
    <row r="290" spans="1:61" hidden="1" outlineLevel="1">
      <c r="A290" s="521">
        <v>99</v>
      </c>
      <c r="B290" s="519" t="str">
        <f>VLOOKUP(A290,'9. IESO programs'!$D$3:$E$91,2)</f>
        <v>Not used</v>
      </c>
      <c r="C290" s="293" t="s">
        <v>25</v>
      </c>
      <c r="D290" s="297"/>
      <c r="E290" s="297"/>
      <c r="F290" s="297"/>
      <c r="G290" s="297"/>
      <c r="H290" s="297"/>
      <c r="I290" s="297"/>
      <c r="J290" s="297"/>
      <c r="K290" s="297"/>
      <c r="L290" s="297"/>
      <c r="M290" s="297"/>
      <c r="N290" s="297"/>
      <c r="O290" s="297"/>
      <c r="P290" s="297"/>
      <c r="Q290" s="297"/>
      <c r="R290" s="297"/>
      <c r="S290" s="297"/>
      <c r="T290" s="297"/>
      <c r="U290" s="297"/>
      <c r="V290" s="297"/>
      <c r="W290" s="297"/>
      <c r="X290" s="297"/>
      <c r="Y290" s="293"/>
      <c r="Z290" s="297"/>
      <c r="AA290" s="297"/>
      <c r="AB290" s="297"/>
      <c r="AC290" s="297"/>
      <c r="AD290" s="297"/>
      <c r="AE290" s="297"/>
      <c r="AF290" s="297"/>
      <c r="AG290" s="297"/>
      <c r="AH290" s="297"/>
      <c r="AI290" s="297"/>
      <c r="AJ290" s="297"/>
      <c r="AK290" s="297"/>
      <c r="AL290" s="297"/>
      <c r="AM290" s="297"/>
      <c r="AN290" s="297"/>
      <c r="AO290" s="297"/>
      <c r="AP290" s="297"/>
      <c r="AQ290" s="297"/>
      <c r="AR290" s="297"/>
      <c r="AS290" s="297"/>
      <c r="AT290" s="297"/>
      <c r="AU290" s="412"/>
      <c r="AV290" s="412"/>
      <c r="AW290" s="412"/>
      <c r="AX290" s="412"/>
      <c r="AY290" s="412"/>
      <c r="AZ290" s="412"/>
      <c r="BA290" s="412"/>
      <c r="BB290" s="412"/>
      <c r="BC290" s="412"/>
      <c r="BD290" s="412"/>
      <c r="BE290" s="412"/>
      <c r="BF290" s="412"/>
      <c r="BG290" s="412"/>
      <c r="BH290" s="412"/>
      <c r="BI290" s="298">
        <f>SUM(AU290:BH290)</f>
        <v>0</v>
      </c>
    </row>
    <row r="291" spans="1:61" hidden="1" outlineLevel="1">
      <c r="B291" s="296" t="s">
        <v>267</v>
      </c>
      <c r="C291" s="293" t="s">
        <v>142</v>
      </c>
      <c r="D291" s="297"/>
      <c r="E291" s="297"/>
      <c r="F291" s="297"/>
      <c r="G291" s="297"/>
      <c r="H291" s="297"/>
      <c r="I291" s="297"/>
      <c r="J291" s="297"/>
      <c r="K291" s="297"/>
      <c r="L291" s="297"/>
      <c r="M291" s="297"/>
      <c r="N291" s="297"/>
      <c r="O291" s="297"/>
      <c r="P291" s="297"/>
      <c r="Q291" s="297"/>
      <c r="R291" s="297"/>
      <c r="S291" s="297"/>
      <c r="T291" s="297"/>
      <c r="U291" s="297"/>
      <c r="V291" s="297"/>
      <c r="W291" s="297"/>
      <c r="X291" s="297"/>
      <c r="Y291" s="293"/>
      <c r="Z291" s="297"/>
      <c r="AA291" s="297"/>
      <c r="AB291" s="297"/>
      <c r="AC291" s="297"/>
      <c r="AD291" s="297"/>
      <c r="AE291" s="297"/>
      <c r="AF291" s="297"/>
      <c r="AG291" s="297"/>
      <c r="AH291" s="297"/>
      <c r="AI291" s="297"/>
      <c r="AJ291" s="297"/>
      <c r="AK291" s="297"/>
      <c r="AL291" s="297"/>
      <c r="AM291" s="297"/>
      <c r="AN291" s="297"/>
      <c r="AO291" s="297"/>
      <c r="AP291" s="297"/>
      <c r="AQ291" s="297"/>
      <c r="AR291" s="297"/>
      <c r="AS291" s="297"/>
      <c r="AT291" s="297"/>
      <c r="AU291" s="413">
        <f>AU290</f>
        <v>0</v>
      </c>
      <c r="AV291" s="413">
        <f t="shared" ref="AV291" si="706">AV290</f>
        <v>0</v>
      </c>
      <c r="AW291" s="413">
        <f t="shared" ref="AW291" si="707">AW290</f>
        <v>0</v>
      </c>
      <c r="AX291" s="413">
        <f t="shared" ref="AX291" si="708">AX290</f>
        <v>0</v>
      </c>
      <c r="AY291" s="413">
        <f t="shared" ref="AY291" si="709">AY290</f>
        <v>0</v>
      </c>
      <c r="AZ291" s="413">
        <f t="shared" ref="AZ291" si="710">AZ290</f>
        <v>0</v>
      </c>
      <c r="BA291" s="413">
        <f t="shared" ref="BA291" si="711">BA290</f>
        <v>0</v>
      </c>
      <c r="BB291" s="413">
        <f t="shared" ref="BB291" si="712">BB290</f>
        <v>0</v>
      </c>
      <c r="BC291" s="413">
        <f t="shared" ref="BC291" si="713">BC290</f>
        <v>0</v>
      </c>
      <c r="BD291" s="413">
        <f t="shared" ref="BD291" si="714">BD290</f>
        <v>0</v>
      </c>
      <c r="BE291" s="413">
        <f t="shared" ref="BE291" si="715">BE290</f>
        <v>0</v>
      </c>
      <c r="BF291" s="413">
        <f t="shared" ref="BF291" si="716">BF290</f>
        <v>0</v>
      </c>
      <c r="BG291" s="413">
        <f t="shared" ref="BG291" si="717">BG290</f>
        <v>0</v>
      </c>
      <c r="BH291" s="413">
        <f t="shared" ref="BH291" si="718">BH290</f>
        <v>0</v>
      </c>
      <c r="BI291" s="308"/>
    </row>
    <row r="292" spans="1:61" hidden="1" outlineLevel="1">
      <c r="B292" s="296"/>
      <c r="C292" s="293"/>
      <c r="D292" s="293"/>
      <c r="E292" s="293"/>
      <c r="F292" s="293"/>
      <c r="G292" s="293"/>
      <c r="H292" s="293"/>
      <c r="I292" s="293"/>
      <c r="J292" s="293"/>
      <c r="K292" s="293"/>
      <c r="L292" s="293"/>
      <c r="M292" s="293"/>
      <c r="N292" s="293"/>
      <c r="O292" s="293"/>
      <c r="P292" s="293"/>
      <c r="Q292" s="293"/>
      <c r="R292" s="293"/>
      <c r="S292" s="293"/>
      <c r="T292" s="293"/>
      <c r="U292" s="293"/>
      <c r="V292" s="293"/>
      <c r="W292" s="293"/>
      <c r="X292" s="293"/>
      <c r="Y292" s="293"/>
      <c r="Z292" s="293"/>
      <c r="AA292" s="293"/>
      <c r="AB292" s="293"/>
      <c r="AC292" s="293"/>
      <c r="AD292" s="293"/>
      <c r="AE292" s="293"/>
      <c r="AF292" s="293"/>
      <c r="AG292" s="293"/>
      <c r="AH292" s="293"/>
      <c r="AI292" s="293"/>
      <c r="AJ292" s="293"/>
      <c r="AK292" s="293"/>
      <c r="AL292" s="293"/>
      <c r="AM292" s="293"/>
      <c r="AN292" s="293"/>
      <c r="AO292" s="293"/>
      <c r="AP292" s="293"/>
      <c r="AQ292" s="293"/>
      <c r="AR292" s="293"/>
      <c r="AS292" s="293"/>
      <c r="AT292" s="293"/>
      <c r="AU292" s="424"/>
      <c r="AV292" s="427"/>
      <c r="AW292" s="427"/>
      <c r="AX292" s="427"/>
      <c r="AY292" s="427"/>
      <c r="AZ292" s="427"/>
      <c r="BA292" s="427"/>
      <c r="BB292" s="427"/>
      <c r="BC292" s="427"/>
      <c r="BD292" s="427"/>
      <c r="BE292" s="427"/>
      <c r="BF292" s="427"/>
      <c r="BG292" s="427"/>
      <c r="BH292" s="427"/>
      <c r="BI292" s="308"/>
    </row>
    <row r="293" spans="1:61" hidden="1" outlineLevel="1">
      <c r="A293" s="521">
        <v>99</v>
      </c>
      <c r="B293" s="519" t="str">
        <f>VLOOKUP(A293,'9. IESO programs'!$D$3:$E$91,2)</f>
        <v>Not used</v>
      </c>
      <c r="C293" s="293" t="s">
        <v>25</v>
      </c>
      <c r="D293" s="297"/>
      <c r="E293" s="297"/>
      <c r="F293" s="297"/>
      <c r="G293" s="297"/>
      <c r="H293" s="297"/>
      <c r="I293" s="297"/>
      <c r="J293" s="297"/>
      <c r="K293" s="297"/>
      <c r="L293" s="297"/>
      <c r="M293" s="297"/>
      <c r="N293" s="297"/>
      <c r="O293" s="297"/>
      <c r="P293" s="297"/>
      <c r="Q293" s="297"/>
      <c r="R293" s="297"/>
      <c r="S293" s="297"/>
      <c r="T293" s="297"/>
      <c r="U293" s="297"/>
      <c r="V293" s="297"/>
      <c r="W293" s="297"/>
      <c r="X293" s="297"/>
      <c r="Y293" s="293"/>
      <c r="Z293" s="297"/>
      <c r="AA293" s="297"/>
      <c r="AB293" s="297"/>
      <c r="AC293" s="297"/>
      <c r="AD293" s="297"/>
      <c r="AE293" s="297"/>
      <c r="AF293" s="297"/>
      <c r="AG293" s="297"/>
      <c r="AH293" s="297"/>
      <c r="AI293" s="297"/>
      <c r="AJ293" s="297"/>
      <c r="AK293" s="297"/>
      <c r="AL293" s="297"/>
      <c r="AM293" s="297"/>
      <c r="AN293" s="297"/>
      <c r="AO293" s="297"/>
      <c r="AP293" s="297"/>
      <c r="AQ293" s="297"/>
      <c r="AR293" s="297"/>
      <c r="AS293" s="297"/>
      <c r="AT293" s="297"/>
      <c r="AU293" s="412"/>
      <c r="AV293" s="412"/>
      <c r="AW293" s="412"/>
      <c r="AX293" s="412"/>
      <c r="AY293" s="412"/>
      <c r="AZ293" s="412"/>
      <c r="BA293" s="412"/>
      <c r="BB293" s="412"/>
      <c r="BC293" s="412"/>
      <c r="BD293" s="412"/>
      <c r="BE293" s="412"/>
      <c r="BF293" s="412"/>
      <c r="BG293" s="412"/>
      <c r="BH293" s="412"/>
      <c r="BI293" s="298">
        <f>SUM(AU293:BH293)</f>
        <v>0</v>
      </c>
    </row>
    <row r="294" spans="1:61" hidden="1" outlineLevel="1">
      <c r="B294" s="296" t="s">
        <v>267</v>
      </c>
      <c r="C294" s="293" t="s">
        <v>142</v>
      </c>
      <c r="D294" s="297"/>
      <c r="E294" s="297"/>
      <c r="F294" s="297"/>
      <c r="G294" s="297"/>
      <c r="H294" s="297"/>
      <c r="I294" s="297"/>
      <c r="J294" s="297"/>
      <c r="K294" s="297"/>
      <c r="L294" s="297"/>
      <c r="M294" s="297"/>
      <c r="N294" s="297"/>
      <c r="O294" s="297"/>
      <c r="P294" s="297"/>
      <c r="Q294" s="297"/>
      <c r="R294" s="297"/>
      <c r="S294" s="297"/>
      <c r="T294" s="297"/>
      <c r="U294" s="297"/>
      <c r="V294" s="297"/>
      <c r="W294" s="297"/>
      <c r="X294" s="297"/>
      <c r="Y294" s="293"/>
      <c r="Z294" s="297"/>
      <c r="AA294" s="297"/>
      <c r="AB294" s="297"/>
      <c r="AC294" s="297"/>
      <c r="AD294" s="297"/>
      <c r="AE294" s="297"/>
      <c r="AF294" s="297"/>
      <c r="AG294" s="297"/>
      <c r="AH294" s="297"/>
      <c r="AI294" s="297"/>
      <c r="AJ294" s="297"/>
      <c r="AK294" s="297"/>
      <c r="AL294" s="297"/>
      <c r="AM294" s="297"/>
      <c r="AN294" s="297"/>
      <c r="AO294" s="297"/>
      <c r="AP294" s="297"/>
      <c r="AQ294" s="297"/>
      <c r="AR294" s="297"/>
      <c r="AS294" s="297"/>
      <c r="AT294" s="297"/>
      <c r="AU294" s="413">
        <f>AU293</f>
        <v>0</v>
      </c>
      <c r="AV294" s="413">
        <f t="shared" ref="AV294" si="719">AV293</f>
        <v>0</v>
      </c>
      <c r="AW294" s="413">
        <f t="shared" ref="AW294" si="720">AW293</f>
        <v>0</v>
      </c>
      <c r="AX294" s="413">
        <f t="shared" ref="AX294" si="721">AX293</f>
        <v>0</v>
      </c>
      <c r="AY294" s="413">
        <f t="shared" ref="AY294" si="722">AY293</f>
        <v>0</v>
      </c>
      <c r="AZ294" s="413">
        <f t="shared" ref="AZ294" si="723">AZ293</f>
        <v>0</v>
      </c>
      <c r="BA294" s="413">
        <f t="shared" ref="BA294" si="724">BA293</f>
        <v>0</v>
      </c>
      <c r="BB294" s="413">
        <f t="shared" ref="BB294" si="725">BB293</f>
        <v>0</v>
      </c>
      <c r="BC294" s="413">
        <f t="shared" ref="BC294" si="726">BC293</f>
        <v>0</v>
      </c>
      <c r="BD294" s="413">
        <f t="shared" ref="BD294" si="727">BD293</f>
        <v>0</v>
      </c>
      <c r="BE294" s="413">
        <f t="shared" ref="BE294" si="728">BE293</f>
        <v>0</v>
      </c>
      <c r="BF294" s="413">
        <f t="shared" ref="BF294" si="729">BF293</f>
        <v>0</v>
      </c>
      <c r="BG294" s="413">
        <f t="shared" ref="BG294" si="730">BG293</f>
        <v>0</v>
      </c>
      <c r="BH294" s="413">
        <f t="shared" ref="BH294" si="731">BH293</f>
        <v>0</v>
      </c>
      <c r="BI294" s="308"/>
    </row>
    <row r="295" spans="1:61" hidden="1" outlineLevel="1">
      <c r="B295" s="296"/>
      <c r="C295" s="293"/>
      <c r="D295" s="293"/>
      <c r="E295" s="293"/>
      <c r="F295" s="293"/>
      <c r="G295" s="293"/>
      <c r="H295" s="293"/>
      <c r="I295" s="293"/>
      <c r="J295" s="293"/>
      <c r="K295" s="293"/>
      <c r="L295" s="293"/>
      <c r="M295" s="293"/>
      <c r="N295" s="293"/>
      <c r="O295" s="293"/>
      <c r="P295" s="293"/>
      <c r="Q295" s="293"/>
      <c r="R295" s="293"/>
      <c r="S295" s="293"/>
      <c r="T295" s="293"/>
      <c r="U295" s="293"/>
      <c r="V295" s="293"/>
      <c r="W295" s="293"/>
      <c r="X295" s="293"/>
      <c r="Y295" s="293"/>
      <c r="Z295" s="293"/>
      <c r="AA295" s="293"/>
      <c r="AB295" s="293"/>
      <c r="AC295" s="293"/>
      <c r="AD295" s="293"/>
      <c r="AE295" s="293"/>
      <c r="AF295" s="293"/>
      <c r="AG295" s="293"/>
      <c r="AH295" s="293"/>
      <c r="AI295" s="293"/>
      <c r="AJ295" s="293"/>
      <c r="AK295" s="293"/>
      <c r="AL295" s="293"/>
      <c r="AM295" s="293"/>
      <c r="AN295" s="293"/>
      <c r="AO295" s="293"/>
      <c r="AP295" s="293"/>
      <c r="AQ295" s="293"/>
      <c r="AR295" s="293"/>
      <c r="AS295" s="293"/>
      <c r="AT295" s="293"/>
      <c r="AU295" s="424"/>
      <c r="AV295" s="427"/>
      <c r="AW295" s="427"/>
      <c r="AX295" s="427"/>
      <c r="AY295" s="427"/>
      <c r="AZ295" s="427"/>
      <c r="BA295" s="427"/>
      <c r="BB295" s="427"/>
      <c r="BC295" s="427"/>
      <c r="BD295" s="427"/>
      <c r="BE295" s="427"/>
      <c r="BF295" s="427"/>
      <c r="BG295" s="427"/>
      <c r="BH295" s="427"/>
      <c r="BI295" s="308"/>
    </row>
    <row r="296" spans="1:61" hidden="1" outlineLevel="1">
      <c r="A296" s="521">
        <v>99</v>
      </c>
      <c r="B296" s="519" t="str">
        <f>VLOOKUP(A296,'9. IESO programs'!$D$3:$E$91,2)</f>
        <v>Not used</v>
      </c>
      <c r="C296" s="293" t="s">
        <v>25</v>
      </c>
      <c r="D296" s="297"/>
      <c r="E296" s="297"/>
      <c r="F296" s="297"/>
      <c r="G296" s="297"/>
      <c r="H296" s="297"/>
      <c r="I296" s="297"/>
      <c r="J296" s="297"/>
      <c r="K296" s="297"/>
      <c r="L296" s="297"/>
      <c r="M296" s="297"/>
      <c r="N296" s="297"/>
      <c r="O296" s="297"/>
      <c r="P296" s="297"/>
      <c r="Q296" s="297"/>
      <c r="R296" s="297"/>
      <c r="S296" s="297"/>
      <c r="T296" s="297"/>
      <c r="U296" s="297"/>
      <c r="V296" s="297"/>
      <c r="W296" s="297"/>
      <c r="X296" s="297"/>
      <c r="Y296" s="293"/>
      <c r="Z296" s="297"/>
      <c r="AA296" s="297"/>
      <c r="AB296" s="297"/>
      <c r="AC296" s="297"/>
      <c r="AD296" s="297"/>
      <c r="AE296" s="297"/>
      <c r="AF296" s="297"/>
      <c r="AG296" s="297"/>
      <c r="AH296" s="297"/>
      <c r="AI296" s="297"/>
      <c r="AJ296" s="297"/>
      <c r="AK296" s="297"/>
      <c r="AL296" s="297"/>
      <c r="AM296" s="297"/>
      <c r="AN296" s="297"/>
      <c r="AO296" s="297"/>
      <c r="AP296" s="297"/>
      <c r="AQ296" s="297"/>
      <c r="AR296" s="297"/>
      <c r="AS296" s="297"/>
      <c r="AT296" s="297"/>
      <c r="AU296" s="412"/>
      <c r="AV296" s="412"/>
      <c r="AW296" s="412"/>
      <c r="AX296" s="412"/>
      <c r="AY296" s="412"/>
      <c r="AZ296" s="412"/>
      <c r="BA296" s="412"/>
      <c r="BB296" s="412"/>
      <c r="BC296" s="412"/>
      <c r="BD296" s="412"/>
      <c r="BE296" s="412"/>
      <c r="BF296" s="412"/>
      <c r="BG296" s="412"/>
      <c r="BH296" s="412"/>
      <c r="BI296" s="298">
        <f>SUM(AU296:BH296)</f>
        <v>0</v>
      </c>
    </row>
    <row r="297" spans="1:61" hidden="1" outlineLevel="1">
      <c r="B297" s="296" t="s">
        <v>267</v>
      </c>
      <c r="C297" s="293" t="s">
        <v>142</v>
      </c>
      <c r="D297" s="297"/>
      <c r="E297" s="297"/>
      <c r="F297" s="297"/>
      <c r="G297" s="297"/>
      <c r="H297" s="297"/>
      <c r="I297" s="297"/>
      <c r="J297" s="297"/>
      <c r="K297" s="297"/>
      <c r="L297" s="297"/>
      <c r="M297" s="297"/>
      <c r="N297" s="297"/>
      <c r="O297" s="297"/>
      <c r="P297" s="297"/>
      <c r="Q297" s="297"/>
      <c r="R297" s="297"/>
      <c r="S297" s="297"/>
      <c r="T297" s="297"/>
      <c r="U297" s="297"/>
      <c r="V297" s="297"/>
      <c r="W297" s="297"/>
      <c r="X297" s="297"/>
      <c r="Y297" s="293"/>
      <c r="Z297" s="297"/>
      <c r="AA297" s="297"/>
      <c r="AB297" s="297"/>
      <c r="AC297" s="297"/>
      <c r="AD297" s="297"/>
      <c r="AE297" s="297"/>
      <c r="AF297" s="297"/>
      <c r="AG297" s="297"/>
      <c r="AH297" s="297"/>
      <c r="AI297" s="297"/>
      <c r="AJ297" s="297"/>
      <c r="AK297" s="297"/>
      <c r="AL297" s="297"/>
      <c r="AM297" s="297"/>
      <c r="AN297" s="297"/>
      <c r="AO297" s="297"/>
      <c r="AP297" s="297"/>
      <c r="AQ297" s="297"/>
      <c r="AR297" s="297"/>
      <c r="AS297" s="297"/>
      <c r="AT297" s="297"/>
      <c r="AU297" s="413">
        <f>AU296</f>
        <v>0</v>
      </c>
      <c r="AV297" s="413">
        <f t="shared" ref="AV297" si="732">AV296</f>
        <v>0</v>
      </c>
      <c r="AW297" s="413">
        <f t="shared" ref="AW297" si="733">AW296</f>
        <v>0</v>
      </c>
      <c r="AX297" s="413">
        <f t="shared" ref="AX297" si="734">AX296</f>
        <v>0</v>
      </c>
      <c r="AY297" s="413">
        <f t="shared" ref="AY297" si="735">AY296</f>
        <v>0</v>
      </c>
      <c r="AZ297" s="413">
        <f t="shared" ref="AZ297" si="736">AZ296</f>
        <v>0</v>
      </c>
      <c r="BA297" s="413">
        <f t="shared" ref="BA297" si="737">BA296</f>
        <v>0</v>
      </c>
      <c r="BB297" s="413">
        <f t="shared" ref="BB297" si="738">BB296</f>
        <v>0</v>
      </c>
      <c r="BC297" s="413">
        <f t="shared" ref="BC297" si="739">BC296</f>
        <v>0</v>
      </c>
      <c r="BD297" s="413">
        <f t="shared" ref="BD297" si="740">BD296</f>
        <v>0</v>
      </c>
      <c r="BE297" s="413">
        <f t="shared" ref="BE297" si="741">BE296</f>
        <v>0</v>
      </c>
      <c r="BF297" s="413">
        <f t="shared" ref="BF297" si="742">BF296</f>
        <v>0</v>
      </c>
      <c r="BG297" s="413">
        <f t="shared" ref="BG297" si="743">BG296</f>
        <v>0</v>
      </c>
      <c r="BH297" s="413">
        <f t="shared" ref="BH297" si="744">BH296</f>
        <v>0</v>
      </c>
      <c r="BI297" s="308"/>
    </row>
    <row r="298" spans="1:61" hidden="1" outlineLevel="1">
      <c r="B298" s="324"/>
      <c r="C298" s="293"/>
      <c r="D298" s="293"/>
      <c r="E298" s="293"/>
      <c r="F298" s="293"/>
      <c r="G298" s="293"/>
      <c r="H298" s="293"/>
      <c r="I298" s="293"/>
      <c r="J298" s="293"/>
      <c r="K298" s="293"/>
      <c r="L298" s="293"/>
      <c r="M298" s="293"/>
      <c r="N298" s="293"/>
      <c r="O298" s="293"/>
      <c r="P298" s="293"/>
      <c r="Q298" s="293"/>
      <c r="R298" s="293"/>
      <c r="S298" s="293"/>
      <c r="T298" s="293"/>
      <c r="U298" s="293"/>
      <c r="V298" s="293"/>
      <c r="W298" s="293"/>
      <c r="X298" s="293"/>
      <c r="Y298" s="293"/>
      <c r="Z298" s="293"/>
      <c r="AA298" s="293"/>
      <c r="AB298" s="293"/>
      <c r="AC298" s="293"/>
      <c r="AD298" s="293"/>
      <c r="AE298" s="293"/>
      <c r="AF298" s="293"/>
      <c r="AG298" s="293"/>
      <c r="AH298" s="293"/>
      <c r="AI298" s="293"/>
      <c r="AJ298" s="293"/>
      <c r="AK298" s="293"/>
      <c r="AL298" s="293"/>
      <c r="AM298" s="293"/>
      <c r="AN298" s="293"/>
      <c r="AO298" s="293"/>
      <c r="AP298" s="293"/>
      <c r="AQ298" s="293"/>
      <c r="AR298" s="293"/>
      <c r="AS298" s="293"/>
      <c r="AT298" s="293"/>
      <c r="AU298" s="424"/>
      <c r="AV298" s="427"/>
      <c r="AW298" s="427"/>
      <c r="AX298" s="427"/>
      <c r="AY298" s="427"/>
      <c r="AZ298" s="427"/>
      <c r="BA298" s="427"/>
      <c r="BB298" s="427"/>
      <c r="BC298" s="427"/>
      <c r="BD298" s="427"/>
      <c r="BE298" s="427"/>
      <c r="BF298" s="427"/>
      <c r="BG298" s="427"/>
      <c r="BH298" s="427"/>
      <c r="BI298" s="308"/>
    </row>
    <row r="299" spans="1:61" hidden="1" outlineLevel="1">
      <c r="A299" s="521">
        <v>99</v>
      </c>
      <c r="B299" s="519" t="str">
        <f>VLOOKUP(A299,'9. IESO programs'!$D$3:$E$91,2)</f>
        <v>Not used</v>
      </c>
      <c r="C299" s="293" t="s">
        <v>25</v>
      </c>
      <c r="D299" s="297"/>
      <c r="E299" s="297"/>
      <c r="F299" s="297"/>
      <c r="G299" s="297"/>
      <c r="H299" s="297"/>
      <c r="I299" s="297"/>
      <c r="J299" s="297"/>
      <c r="K299" s="297"/>
      <c r="L299" s="297"/>
      <c r="M299" s="297"/>
      <c r="N299" s="297"/>
      <c r="O299" s="297"/>
      <c r="P299" s="297"/>
      <c r="Q299" s="297"/>
      <c r="R299" s="297"/>
      <c r="S299" s="297"/>
      <c r="T299" s="297"/>
      <c r="U299" s="297"/>
      <c r="V299" s="297"/>
      <c r="W299" s="297"/>
      <c r="X299" s="297"/>
      <c r="Y299" s="293"/>
      <c r="Z299" s="297"/>
      <c r="AA299" s="297"/>
      <c r="AB299" s="297"/>
      <c r="AC299" s="297"/>
      <c r="AD299" s="297"/>
      <c r="AE299" s="297"/>
      <c r="AF299" s="297"/>
      <c r="AG299" s="297"/>
      <c r="AH299" s="297"/>
      <c r="AI299" s="297"/>
      <c r="AJ299" s="297"/>
      <c r="AK299" s="297"/>
      <c r="AL299" s="297"/>
      <c r="AM299" s="297"/>
      <c r="AN299" s="297"/>
      <c r="AO299" s="297"/>
      <c r="AP299" s="297"/>
      <c r="AQ299" s="297"/>
      <c r="AR299" s="297"/>
      <c r="AS299" s="297"/>
      <c r="AT299" s="297"/>
      <c r="AU299" s="412"/>
      <c r="AV299" s="412"/>
      <c r="AW299" s="412"/>
      <c r="AX299" s="412"/>
      <c r="AY299" s="412"/>
      <c r="AZ299" s="412"/>
      <c r="BA299" s="412"/>
      <c r="BB299" s="412"/>
      <c r="BC299" s="412"/>
      <c r="BD299" s="412"/>
      <c r="BE299" s="412"/>
      <c r="BF299" s="412"/>
      <c r="BG299" s="412"/>
      <c r="BH299" s="412"/>
      <c r="BI299" s="298">
        <f>SUM(AU299:BH299)</f>
        <v>0</v>
      </c>
    </row>
    <row r="300" spans="1:61" hidden="1" outlineLevel="1">
      <c r="B300" s="296" t="s">
        <v>267</v>
      </c>
      <c r="C300" s="293" t="s">
        <v>142</v>
      </c>
      <c r="D300" s="297"/>
      <c r="E300" s="297"/>
      <c r="F300" s="297"/>
      <c r="G300" s="297"/>
      <c r="H300" s="297"/>
      <c r="I300" s="297"/>
      <c r="J300" s="297"/>
      <c r="K300" s="297"/>
      <c r="L300" s="297"/>
      <c r="M300" s="297"/>
      <c r="N300" s="297"/>
      <c r="O300" s="297"/>
      <c r="P300" s="297"/>
      <c r="Q300" s="297"/>
      <c r="R300" s="297"/>
      <c r="S300" s="297"/>
      <c r="T300" s="297"/>
      <c r="U300" s="297"/>
      <c r="V300" s="297"/>
      <c r="W300" s="297"/>
      <c r="X300" s="297"/>
      <c r="Y300" s="293"/>
      <c r="Z300" s="297"/>
      <c r="AA300" s="297"/>
      <c r="AB300" s="297"/>
      <c r="AC300" s="297"/>
      <c r="AD300" s="297"/>
      <c r="AE300" s="297"/>
      <c r="AF300" s="297"/>
      <c r="AG300" s="297"/>
      <c r="AH300" s="297"/>
      <c r="AI300" s="297"/>
      <c r="AJ300" s="297"/>
      <c r="AK300" s="297"/>
      <c r="AL300" s="297"/>
      <c r="AM300" s="297"/>
      <c r="AN300" s="297"/>
      <c r="AO300" s="297"/>
      <c r="AP300" s="297"/>
      <c r="AQ300" s="297"/>
      <c r="AR300" s="297"/>
      <c r="AS300" s="297"/>
      <c r="AT300" s="297"/>
      <c r="AU300" s="413">
        <f>AU299</f>
        <v>0</v>
      </c>
      <c r="AV300" s="413">
        <f t="shared" ref="AV300" si="745">AV299</f>
        <v>0</v>
      </c>
      <c r="AW300" s="413">
        <f t="shared" ref="AW300" si="746">AW299</f>
        <v>0</v>
      </c>
      <c r="AX300" s="413">
        <f t="shared" ref="AX300" si="747">AX299</f>
        <v>0</v>
      </c>
      <c r="AY300" s="413">
        <f t="shared" ref="AY300" si="748">AY299</f>
        <v>0</v>
      </c>
      <c r="AZ300" s="413">
        <f t="shared" ref="AZ300" si="749">AZ299</f>
        <v>0</v>
      </c>
      <c r="BA300" s="413">
        <f t="shared" ref="BA300" si="750">BA299</f>
        <v>0</v>
      </c>
      <c r="BB300" s="413">
        <f t="shared" ref="BB300" si="751">BB299</f>
        <v>0</v>
      </c>
      <c r="BC300" s="413">
        <f t="shared" ref="BC300" si="752">BC299</f>
        <v>0</v>
      </c>
      <c r="BD300" s="413">
        <f t="shared" ref="BD300" si="753">BD299</f>
        <v>0</v>
      </c>
      <c r="BE300" s="413">
        <f t="shared" ref="BE300" si="754">BE299</f>
        <v>0</v>
      </c>
      <c r="BF300" s="413">
        <f t="shared" ref="BF300" si="755">BF299</f>
        <v>0</v>
      </c>
      <c r="BG300" s="413">
        <f t="shared" ref="BG300" si="756">BG299</f>
        <v>0</v>
      </c>
      <c r="BH300" s="413">
        <f t="shared" ref="BH300" si="757">BH299</f>
        <v>0</v>
      </c>
      <c r="BI300" s="308"/>
    </row>
    <row r="301" spans="1:61" hidden="1" outlineLevel="1">
      <c r="B301" s="296"/>
      <c r="C301" s="293"/>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293"/>
      <c r="AA301" s="293"/>
      <c r="AB301" s="293"/>
      <c r="AC301" s="293"/>
      <c r="AD301" s="293"/>
      <c r="AE301" s="293"/>
      <c r="AF301" s="293"/>
      <c r="AG301" s="293"/>
      <c r="AH301" s="293"/>
      <c r="AI301" s="293"/>
      <c r="AJ301" s="293"/>
      <c r="AK301" s="293"/>
      <c r="AL301" s="293"/>
      <c r="AM301" s="293"/>
      <c r="AN301" s="293"/>
      <c r="AO301" s="293"/>
      <c r="AP301" s="293"/>
      <c r="AQ301" s="293"/>
      <c r="AR301" s="293"/>
      <c r="AS301" s="293"/>
      <c r="AT301" s="293"/>
      <c r="AU301" s="414"/>
      <c r="AV301" s="427"/>
      <c r="AW301" s="427"/>
      <c r="AX301" s="427"/>
      <c r="AY301" s="427"/>
      <c r="AZ301" s="427"/>
      <c r="BA301" s="427"/>
      <c r="BB301" s="427"/>
      <c r="BC301" s="427"/>
      <c r="BD301" s="427"/>
      <c r="BE301" s="427"/>
      <c r="BF301" s="427"/>
      <c r="BG301" s="427"/>
      <c r="BH301" s="427"/>
      <c r="BI301" s="308"/>
    </row>
    <row r="302" spans="1:61" ht="15.75" hidden="1" outlineLevel="1">
      <c r="B302" s="290" t="s">
        <v>474</v>
      </c>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3"/>
      <c r="AA302" s="293"/>
      <c r="AB302" s="293"/>
      <c r="AC302" s="293"/>
      <c r="AD302" s="293"/>
      <c r="AE302" s="293"/>
      <c r="AF302" s="293"/>
      <c r="AG302" s="293"/>
      <c r="AH302" s="293"/>
      <c r="AI302" s="293"/>
      <c r="AJ302" s="293"/>
      <c r="AK302" s="293"/>
      <c r="AL302" s="293"/>
      <c r="AM302" s="293"/>
      <c r="AN302" s="293"/>
      <c r="AO302" s="293"/>
      <c r="AP302" s="293"/>
      <c r="AQ302" s="293"/>
      <c r="AR302" s="293"/>
      <c r="AS302" s="293"/>
      <c r="AT302" s="293"/>
      <c r="AU302" s="414"/>
      <c r="AV302" s="427"/>
      <c r="AW302" s="427"/>
      <c r="AX302" s="427"/>
      <c r="AY302" s="427"/>
      <c r="AZ302" s="427"/>
      <c r="BA302" s="427"/>
      <c r="BB302" s="427"/>
      <c r="BC302" s="427"/>
      <c r="BD302" s="427"/>
      <c r="BE302" s="427"/>
      <c r="BF302" s="427"/>
      <c r="BG302" s="427"/>
      <c r="BH302" s="427"/>
      <c r="BI302" s="308"/>
    </row>
    <row r="303" spans="1:61" hidden="1" outlineLevel="1">
      <c r="A303" s="521">
        <v>99</v>
      </c>
      <c r="B303" s="519" t="str">
        <f>VLOOKUP(A303,'9. IESO programs'!$D$3:$E$91,2)</f>
        <v>Not used</v>
      </c>
      <c r="C303" s="293" t="s">
        <v>25</v>
      </c>
      <c r="D303" s="297"/>
      <c r="E303" s="297"/>
      <c r="F303" s="297"/>
      <c r="G303" s="297"/>
      <c r="H303" s="297"/>
      <c r="I303" s="297"/>
      <c r="J303" s="297"/>
      <c r="K303" s="297"/>
      <c r="L303" s="297"/>
      <c r="M303" s="297"/>
      <c r="N303" s="297"/>
      <c r="O303" s="297"/>
      <c r="P303" s="297"/>
      <c r="Q303" s="297"/>
      <c r="R303" s="297"/>
      <c r="S303" s="297"/>
      <c r="T303" s="297"/>
      <c r="U303" s="297"/>
      <c r="V303" s="297"/>
      <c r="W303" s="297"/>
      <c r="X303" s="297"/>
      <c r="Y303" s="297">
        <v>12</v>
      </c>
      <c r="Z303" s="297"/>
      <c r="AA303" s="297"/>
      <c r="AB303" s="297"/>
      <c r="AC303" s="297"/>
      <c r="AD303" s="297"/>
      <c r="AE303" s="297"/>
      <c r="AF303" s="297"/>
      <c r="AG303" s="297"/>
      <c r="AH303" s="297"/>
      <c r="AI303" s="297"/>
      <c r="AJ303" s="297"/>
      <c r="AK303" s="297"/>
      <c r="AL303" s="297"/>
      <c r="AM303" s="297"/>
      <c r="AN303" s="297"/>
      <c r="AO303" s="297"/>
      <c r="AP303" s="297"/>
      <c r="AQ303" s="297"/>
      <c r="AR303" s="297"/>
      <c r="AS303" s="297"/>
      <c r="AT303" s="297"/>
      <c r="AU303" s="428"/>
      <c r="AV303" s="412"/>
      <c r="AW303" s="412"/>
      <c r="AX303" s="412"/>
      <c r="AY303" s="412"/>
      <c r="AZ303" s="412"/>
      <c r="BA303" s="412"/>
      <c r="BB303" s="412"/>
      <c r="BC303" s="417"/>
      <c r="BD303" s="417"/>
      <c r="BE303" s="417"/>
      <c r="BF303" s="417"/>
      <c r="BG303" s="417"/>
      <c r="BH303" s="417"/>
      <c r="BI303" s="298">
        <f>SUM(AU303:BH303)</f>
        <v>0</v>
      </c>
    </row>
    <row r="304" spans="1:61" hidden="1" outlineLevel="1">
      <c r="B304" s="296" t="s">
        <v>267</v>
      </c>
      <c r="C304" s="293" t="s">
        <v>142</v>
      </c>
      <c r="D304" s="297"/>
      <c r="E304" s="297"/>
      <c r="F304" s="297"/>
      <c r="G304" s="297"/>
      <c r="H304" s="297"/>
      <c r="I304" s="297"/>
      <c r="J304" s="297"/>
      <c r="K304" s="297"/>
      <c r="L304" s="297"/>
      <c r="M304" s="297"/>
      <c r="N304" s="297"/>
      <c r="O304" s="297"/>
      <c r="P304" s="297"/>
      <c r="Q304" s="297"/>
      <c r="R304" s="297"/>
      <c r="S304" s="297"/>
      <c r="T304" s="297"/>
      <c r="U304" s="297"/>
      <c r="V304" s="297"/>
      <c r="W304" s="297"/>
      <c r="X304" s="297"/>
      <c r="Y304" s="297">
        <f>Y303</f>
        <v>12</v>
      </c>
      <c r="Z304" s="297"/>
      <c r="AA304" s="297"/>
      <c r="AB304" s="297"/>
      <c r="AC304" s="297"/>
      <c r="AD304" s="297"/>
      <c r="AE304" s="297"/>
      <c r="AF304" s="297"/>
      <c r="AG304" s="297"/>
      <c r="AH304" s="297"/>
      <c r="AI304" s="297"/>
      <c r="AJ304" s="297"/>
      <c r="AK304" s="297"/>
      <c r="AL304" s="297"/>
      <c r="AM304" s="297"/>
      <c r="AN304" s="297"/>
      <c r="AO304" s="297"/>
      <c r="AP304" s="297"/>
      <c r="AQ304" s="297"/>
      <c r="AR304" s="297"/>
      <c r="AS304" s="297"/>
      <c r="AT304" s="297"/>
      <c r="AU304" s="413">
        <f>AU303</f>
        <v>0</v>
      </c>
      <c r="AV304" s="413">
        <f t="shared" ref="AV304" si="758">AV303</f>
        <v>0</v>
      </c>
      <c r="AW304" s="413">
        <f t="shared" ref="AW304" si="759">AW303</f>
        <v>0</v>
      </c>
      <c r="AX304" s="413">
        <f t="shared" ref="AX304" si="760">AX303</f>
        <v>0</v>
      </c>
      <c r="AY304" s="413">
        <f t="shared" ref="AY304" si="761">AY303</f>
        <v>0</v>
      </c>
      <c r="AZ304" s="413">
        <f t="shared" ref="AZ304" si="762">AZ303</f>
        <v>0</v>
      </c>
      <c r="BA304" s="413">
        <f t="shared" ref="BA304" si="763">BA303</f>
        <v>0</v>
      </c>
      <c r="BB304" s="413">
        <f t="shared" ref="BB304" si="764">BB303</f>
        <v>0</v>
      </c>
      <c r="BC304" s="413">
        <f t="shared" ref="BC304" si="765">BC303</f>
        <v>0</v>
      </c>
      <c r="BD304" s="413">
        <f t="shared" ref="BD304" si="766">BD303</f>
        <v>0</v>
      </c>
      <c r="BE304" s="413">
        <f t="shared" ref="BE304" si="767">BE303</f>
        <v>0</v>
      </c>
      <c r="BF304" s="413">
        <f t="shared" ref="BF304" si="768">BF303</f>
        <v>0</v>
      </c>
      <c r="BG304" s="413">
        <f t="shared" ref="BG304" si="769">BG303</f>
        <v>0</v>
      </c>
      <c r="BH304" s="413">
        <f t="shared" ref="BH304" si="770">BH303</f>
        <v>0</v>
      </c>
      <c r="BI304" s="308"/>
    </row>
    <row r="305" spans="1:61" hidden="1" outlineLevel="1">
      <c r="B305" s="296"/>
      <c r="C305" s="293"/>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293"/>
      <c r="Z305" s="293"/>
      <c r="AA305" s="293"/>
      <c r="AB305" s="293"/>
      <c r="AC305" s="293"/>
      <c r="AD305" s="293"/>
      <c r="AE305" s="293"/>
      <c r="AF305" s="293"/>
      <c r="AG305" s="293"/>
      <c r="AH305" s="293"/>
      <c r="AI305" s="293"/>
      <c r="AJ305" s="293"/>
      <c r="AK305" s="293"/>
      <c r="AL305" s="293"/>
      <c r="AM305" s="293"/>
      <c r="AN305" s="293"/>
      <c r="AO305" s="293"/>
      <c r="AP305" s="293"/>
      <c r="AQ305" s="293"/>
      <c r="AR305" s="293"/>
      <c r="AS305" s="293"/>
      <c r="AT305" s="293"/>
      <c r="AU305" s="414"/>
      <c r="AV305" s="427"/>
      <c r="AW305" s="427"/>
      <c r="AX305" s="427"/>
      <c r="AY305" s="427"/>
      <c r="AZ305" s="427"/>
      <c r="BA305" s="427"/>
      <c r="BB305" s="427"/>
      <c r="BC305" s="427"/>
      <c r="BD305" s="427"/>
      <c r="BE305" s="427"/>
      <c r="BF305" s="427"/>
      <c r="BG305" s="427"/>
      <c r="BH305" s="427"/>
      <c r="BI305" s="308"/>
    </row>
    <row r="306" spans="1:61" hidden="1" outlineLevel="1">
      <c r="A306" s="521">
        <v>99</v>
      </c>
      <c r="B306" s="519" t="str">
        <f>VLOOKUP(A306,'9. IESO programs'!$D$3:$E$91,2)</f>
        <v>Not used</v>
      </c>
      <c r="C306" s="293" t="s">
        <v>25</v>
      </c>
      <c r="D306" s="297"/>
      <c r="E306" s="297"/>
      <c r="F306" s="297"/>
      <c r="G306" s="297"/>
      <c r="H306" s="297"/>
      <c r="I306" s="297"/>
      <c r="J306" s="297"/>
      <c r="K306" s="297"/>
      <c r="L306" s="297"/>
      <c r="M306" s="297"/>
      <c r="N306" s="297"/>
      <c r="O306" s="297"/>
      <c r="P306" s="297"/>
      <c r="Q306" s="297"/>
      <c r="R306" s="297"/>
      <c r="S306" s="297"/>
      <c r="T306" s="297"/>
      <c r="U306" s="297"/>
      <c r="V306" s="297"/>
      <c r="W306" s="297"/>
      <c r="X306" s="297"/>
      <c r="Y306" s="297">
        <v>12</v>
      </c>
      <c r="Z306" s="297"/>
      <c r="AA306" s="297"/>
      <c r="AB306" s="297"/>
      <c r="AC306" s="297"/>
      <c r="AD306" s="297"/>
      <c r="AE306" s="297"/>
      <c r="AF306" s="297"/>
      <c r="AG306" s="297"/>
      <c r="AH306" s="297"/>
      <c r="AI306" s="297"/>
      <c r="AJ306" s="297"/>
      <c r="AK306" s="297"/>
      <c r="AL306" s="297"/>
      <c r="AM306" s="297"/>
      <c r="AN306" s="297"/>
      <c r="AO306" s="297"/>
      <c r="AP306" s="297"/>
      <c r="AQ306" s="297"/>
      <c r="AR306" s="297"/>
      <c r="AS306" s="297"/>
      <c r="AT306" s="297"/>
      <c r="AU306" s="428"/>
      <c r="AV306" s="412"/>
      <c r="AW306" s="412"/>
      <c r="AX306" s="412"/>
      <c r="AY306" s="412"/>
      <c r="AZ306" s="412"/>
      <c r="BA306" s="412"/>
      <c r="BB306" s="412"/>
      <c r="BC306" s="417"/>
      <c r="BD306" s="417"/>
      <c r="BE306" s="417"/>
      <c r="BF306" s="417"/>
      <c r="BG306" s="417"/>
      <c r="BH306" s="417"/>
      <c r="BI306" s="298">
        <f>SUM(AU306:BH306)</f>
        <v>0</v>
      </c>
    </row>
    <row r="307" spans="1:61" hidden="1" outlineLevel="1">
      <c r="B307" s="296" t="s">
        <v>267</v>
      </c>
      <c r="C307" s="293" t="s">
        <v>142</v>
      </c>
      <c r="D307" s="297"/>
      <c r="E307" s="297"/>
      <c r="F307" s="297"/>
      <c r="G307" s="297"/>
      <c r="H307" s="297"/>
      <c r="I307" s="297"/>
      <c r="J307" s="297"/>
      <c r="K307" s="297"/>
      <c r="L307" s="297"/>
      <c r="M307" s="297"/>
      <c r="N307" s="297"/>
      <c r="O307" s="297"/>
      <c r="P307" s="297"/>
      <c r="Q307" s="297"/>
      <c r="R307" s="297"/>
      <c r="S307" s="297"/>
      <c r="T307" s="297"/>
      <c r="U307" s="297"/>
      <c r="V307" s="297"/>
      <c r="W307" s="297"/>
      <c r="X307" s="297"/>
      <c r="Y307" s="297">
        <f>Y306</f>
        <v>12</v>
      </c>
      <c r="Z307" s="297"/>
      <c r="AA307" s="297"/>
      <c r="AB307" s="297"/>
      <c r="AC307" s="297"/>
      <c r="AD307" s="297"/>
      <c r="AE307" s="297"/>
      <c r="AF307" s="297"/>
      <c r="AG307" s="297"/>
      <c r="AH307" s="297"/>
      <c r="AI307" s="297"/>
      <c r="AJ307" s="297"/>
      <c r="AK307" s="297"/>
      <c r="AL307" s="297"/>
      <c r="AM307" s="297"/>
      <c r="AN307" s="297"/>
      <c r="AO307" s="297"/>
      <c r="AP307" s="297"/>
      <c r="AQ307" s="297"/>
      <c r="AR307" s="297"/>
      <c r="AS307" s="297"/>
      <c r="AT307" s="297"/>
      <c r="AU307" s="413">
        <f>AU306</f>
        <v>0</v>
      </c>
      <c r="AV307" s="413">
        <f t="shared" ref="AV307" si="771">AV306</f>
        <v>0</v>
      </c>
      <c r="AW307" s="413">
        <f t="shared" ref="AW307" si="772">AW306</f>
        <v>0</v>
      </c>
      <c r="AX307" s="413">
        <f t="shared" ref="AX307" si="773">AX306</f>
        <v>0</v>
      </c>
      <c r="AY307" s="413">
        <f t="shared" ref="AY307" si="774">AY306</f>
        <v>0</v>
      </c>
      <c r="AZ307" s="413">
        <f t="shared" ref="AZ307" si="775">AZ306</f>
        <v>0</v>
      </c>
      <c r="BA307" s="413">
        <f t="shared" ref="BA307" si="776">BA306</f>
        <v>0</v>
      </c>
      <c r="BB307" s="413">
        <f t="shared" ref="BB307" si="777">BB306</f>
        <v>0</v>
      </c>
      <c r="BC307" s="413">
        <f t="shared" ref="BC307" si="778">BC306</f>
        <v>0</v>
      </c>
      <c r="BD307" s="413">
        <f t="shared" ref="BD307" si="779">BD306</f>
        <v>0</v>
      </c>
      <c r="BE307" s="413">
        <f t="shared" ref="BE307" si="780">BE306</f>
        <v>0</v>
      </c>
      <c r="BF307" s="413">
        <f t="shared" ref="BF307" si="781">BF306</f>
        <v>0</v>
      </c>
      <c r="BG307" s="413">
        <f t="shared" ref="BG307" si="782">BG306</f>
        <v>0</v>
      </c>
      <c r="BH307" s="413">
        <f t="shared" ref="BH307" si="783">BH306</f>
        <v>0</v>
      </c>
      <c r="BI307" s="308"/>
    </row>
    <row r="308" spans="1:61" hidden="1" outlineLevel="1">
      <c r="B308" s="296"/>
      <c r="C308" s="293"/>
      <c r="D308" s="293"/>
      <c r="E308" s="293"/>
      <c r="F308" s="293"/>
      <c r="G308" s="293"/>
      <c r="H308" s="293"/>
      <c r="I308" s="293"/>
      <c r="J308" s="293"/>
      <c r="K308" s="293"/>
      <c r="L308" s="293"/>
      <c r="M308" s="293"/>
      <c r="N308" s="293"/>
      <c r="O308" s="293"/>
      <c r="P308" s="293"/>
      <c r="Q308" s="293"/>
      <c r="R308" s="293"/>
      <c r="S308" s="293"/>
      <c r="T308" s="293"/>
      <c r="U308" s="293"/>
      <c r="V308" s="293"/>
      <c r="W308" s="293"/>
      <c r="X308" s="293"/>
      <c r="Y308" s="293"/>
      <c r="Z308" s="293"/>
      <c r="AA308" s="293"/>
      <c r="AB308" s="293"/>
      <c r="AC308" s="293"/>
      <c r="AD308" s="293"/>
      <c r="AE308" s="293"/>
      <c r="AF308" s="293"/>
      <c r="AG308" s="293"/>
      <c r="AH308" s="293"/>
      <c r="AI308" s="293"/>
      <c r="AJ308" s="293"/>
      <c r="AK308" s="293"/>
      <c r="AL308" s="293"/>
      <c r="AM308" s="293"/>
      <c r="AN308" s="293"/>
      <c r="AO308" s="293"/>
      <c r="AP308" s="293"/>
      <c r="AQ308" s="293"/>
      <c r="AR308" s="293"/>
      <c r="AS308" s="293"/>
      <c r="AT308" s="293"/>
      <c r="AU308" s="414"/>
      <c r="AV308" s="427"/>
      <c r="AW308" s="427"/>
      <c r="AX308" s="427"/>
      <c r="AY308" s="427"/>
      <c r="AZ308" s="427"/>
      <c r="BA308" s="427"/>
      <c r="BB308" s="427"/>
      <c r="BC308" s="427"/>
      <c r="BD308" s="427"/>
      <c r="BE308" s="427"/>
      <c r="BF308" s="427"/>
      <c r="BG308" s="427"/>
      <c r="BH308" s="427"/>
      <c r="BI308" s="308"/>
    </row>
    <row r="309" spans="1:61" hidden="1" outlineLevel="1">
      <c r="A309" s="521">
        <v>99</v>
      </c>
      <c r="B309" s="519" t="str">
        <f>VLOOKUP(A309,'9. IESO programs'!$D$3:$E$91,2)</f>
        <v>Not used</v>
      </c>
      <c r="C309" s="293" t="s">
        <v>25</v>
      </c>
      <c r="D309" s="297"/>
      <c r="E309" s="297"/>
      <c r="F309" s="297"/>
      <c r="G309" s="297"/>
      <c r="H309" s="297"/>
      <c r="I309" s="297"/>
      <c r="J309" s="297"/>
      <c r="K309" s="297"/>
      <c r="L309" s="297"/>
      <c r="M309" s="297"/>
      <c r="N309" s="297"/>
      <c r="O309" s="297"/>
      <c r="P309" s="297"/>
      <c r="Q309" s="297"/>
      <c r="R309" s="297"/>
      <c r="S309" s="297"/>
      <c r="T309" s="297"/>
      <c r="U309" s="297"/>
      <c r="V309" s="297"/>
      <c r="W309" s="297"/>
      <c r="X309" s="297"/>
      <c r="Y309" s="297">
        <v>12</v>
      </c>
      <c r="Z309" s="297"/>
      <c r="AA309" s="297"/>
      <c r="AB309" s="297"/>
      <c r="AC309" s="297"/>
      <c r="AD309" s="297"/>
      <c r="AE309" s="297"/>
      <c r="AF309" s="297"/>
      <c r="AG309" s="297"/>
      <c r="AH309" s="297"/>
      <c r="AI309" s="297"/>
      <c r="AJ309" s="297"/>
      <c r="AK309" s="297"/>
      <c r="AL309" s="297"/>
      <c r="AM309" s="297"/>
      <c r="AN309" s="297"/>
      <c r="AO309" s="297"/>
      <c r="AP309" s="297"/>
      <c r="AQ309" s="297"/>
      <c r="AR309" s="297"/>
      <c r="AS309" s="297"/>
      <c r="AT309" s="297"/>
      <c r="AU309" s="428"/>
      <c r="AV309" s="412"/>
      <c r="AW309" s="412"/>
      <c r="AX309" s="412"/>
      <c r="AY309" s="412"/>
      <c r="AZ309" s="412"/>
      <c r="BA309" s="412"/>
      <c r="BB309" s="412"/>
      <c r="BC309" s="417"/>
      <c r="BD309" s="417"/>
      <c r="BE309" s="417"/>
      <c r="BF309" s="417"/>
      <c r="BG309" s="417"/>
      <c r="BH309" s="417"/>
      <c r="BI309" s="298">
        <f>SUM(AU309:BH309)</f>
        <v>0</v>
      </c>
    </row>
    <row r="310" spans="1:61" hidden="1" outlineLevel="1">
      <c r="B310" s="296" t="s">
        <v>267</v>
      </c>
      <c r="C310" s="293" t="s">
        <v>142</v>
      </c>
      <c r="D310" s="297"/>
      <c r="E310" s="297"/>
      <c r="F310" s="297"/>
      <c r="G310" s="297"/>
      <c r="H310" s="297"/>
      <c r="I310" s="297"/>
      <c r="J310" s="297"/>
      <c r="K310" s="297"/>
      <c r="L310" s="297"/>
      <c r="M310" s="297"/>
      <c r="N310" s="297"/>
      <c r="O310" s="297"/>
      <c r="P310" s="297"/>
      <c r="Q310" s="297"/>
      <c r="R310" s="297"/>
      <c r="S310" s="297"/>
      <c r="T310" s="297"/>
      <c r="U310" s="297"/>
      <c r="V310" s="297"/>
      <c r="W310" s="297"/>
      <c r="X310" s="297"/>
      <c r="Y310" s="297">
        <f>Y309</f>
        <v>12</v>
      </c>
      <c r="Z310" s="297"/>
      <c r="AA310" s="297"/>
      <c r="AB310" s="297"/>
      <c r="AC310" s="297"/>
      <c r="AD310" s="297"/>
      <c r="AE310" s="297"/>
      <c r="AF310" s="297"/>
      <c r="AG310" s="297"/>
      <c r="AH310" s="297"/>
      <c r="AI310" s="297"/>
      <c r="AJ310" s="297"/>
      <c r="AK310" s="297"/>
      <c r="AL310" s="297"/>
      <c r="AM310" s="297"/>
      <c r="AN310" s="297"/>
      <c r="AO310" s="297"/>
      <c r="AP310" s="297"/>
      <c r="AQ310" s="297"/>
      <c r="AR310" s="297"/>
      <c r="AS310" s="297"/>
      <c r="AT310" s="297"/>
      <c r="AU310" s="413">
        <f>AU309</f>
        <v>0</v>
      </c>
      <c r="AV310" s="413">
        <f t="shared" ref="AV310" si="784">AV309</f>
        <v>0</v>
      </c>
      <c r="AW310" s="413">
        <f t="shared" ref="AW310" si="785">AW309</f>
        <v>0</v>
      </c>
      <c r="AX310" s="413">
        <f t="shared" ref="AX310" si="786">AX309</f>
        <v>0</v>
      </c>
      <c r="AY310" s="413">
        <f t="shared" ref="AY310" si="787">AY309</f>
        <v>0</v>
      </c>
      <c r="AZ310" s="413">
        <f t="shared" ref="AZ310" si="788">AZ309</f>
        <v>0</v>
      </c>
      <c r="BA310" s="413">
        <f t="shared" ref="BA310" si="789">BA309</f>
        <v>0</v>
      </c>
      <c r="BB310" s="413">
        <f t="shared" ref="BB310" si="790">BB309</f>
        <v>0</v>
      </c>
      <c r="BC310" s="413">
        <f t="shared" ref="BC310" si="791">BC309</f>
        <v>0</v>
      </c>
      <c r="BD310" s="413">
        <f t="shared" ref="BD310" si="792">BD309</f>
        <v>0</v>
      </c>
      <c r="BE310" s="413">
        <f t="shared" ref="BE310" si="793">BE309</f>
        <v>0</v>
      </c>
      <c r="BF310" s="413">
        <f t="shared" ref="BF310" si="794">BF309</f>
        <v>0</v>
      </c>
      <c r="BG310" s="413">
        <f t="shared" ref="BG310" si="795">BG309</f>
        <v>0</v>
      </c>
      <c r="BH310" s="413">
        <f t="shared" ref="BH310" si="796">BH309</f>
        <v>0</v>
      </c>
      <c r="BI310" s="308"/>
    </row>
    <row r="311" spans="1:61" hidden="1" outlineLevel="1">
      <c r="B311" s="296"/>
      <c r="C311" s="293"/>
      <c r="D311" s="293"/>
      <c r="E311" s="293"/>
      <c r="F311" s="293"/>
      <c r="G311" s="293"/>
      <c r="H311" s="293"/>
      <c r="I311" s="293"/>
      <c r="J311" s="293"/>
      <c r="K311" s="293"/>
      <c r="L311" s="293"/>
      <c r="M311" s="293"/>
      <c r="N311" s="293"/>
      <c r="O311" s="293"/>
      <c r="P311" s="293"/>
      <c r="Q311" s="293"/>
      <c r="R311" s="293"/>
      <c r="S311" s="293"/>
      <c r="T311" s="293"/>
      <c r="U311" s="293"/>
      <c r="V311" s="293"/>
      <c r="W311" s="293"/>
      <c r="X311" s="293"/>
      <c r="Y311" s="293"/>
      <c r="Z311" s="293"/>
      <c r="AA311" s="293"/>
      <c r="AB311" s="293"/>
      <c r="AC311" s="293"/>
      <c r="AD311" s="293"/>
      <c r="AE311" s="293"/>
      <c r="AF311" s="293"/>
      <c r="AG311" s="293"/>
      <c r="AH311" s="293"/>
      <c r="AI311" s="293"/>
      <c r="AJ311" s="293"/>
      <c r="AK311" s="293"/>
      <c r="AL311" s="293"/>
      <c r="AM311" s="293"/>
      <c r="AN311" s="293"/>
      <c r="AO311" s="293"/>
      <c r="AP311" s="293"/>
      <c r="AQ311" s="293"/>
      <c r="AR311" s="293"/>
      <c r="AS311" s="293"/>
      <c r="AT311" s="293"/>
      <c r="AU311" s="414"/>
      <c r="AV311" s="427"/>
      <c r="AW311" s="427"/>
      <c r="AX311" s="427"/>
      <c r="AY311" s="427"/>
      <c r="AZ311" s="427"/>
      <c r="BA311" s="427"/>
      <c r="BB311" s="427"/>
      <c r="BC311" s="427"/>
      <c r="BD311" s="427"/>
      <c r="BE311" s="427"/>
      <c r="BF311" s="427"/>
      <c r="BG311" s="427"/>
      <c r="BH311" s="427"/>
      <c r="BI311" s="308"/>
    </row>
    <row r="312" spans="1:61" hidden="1" outlineLevel="1">
      <c r="A312" s="521">
        <v>99</v>
      </c>
      <c r="B312" s="519" t="str">
        <f>VLOOKUP(A312,'9. IESO programs'!$D$3:$E$91,2)</f>
        <v>Not used</v>
      </c>
      <c r="C312" s="293" t="s">
        <v>25</v>
      </c>
      <c r="D312" s="297"/>
      <c r="E312" s="297"/>
      <c r="F312" s="297"/>
      <c r="G312" s="297"/>
      <c r="H312" s="297"/>
      <c r="I312" s="297"/>
      <c r="J312" s="297"/>
      <c r="K312" s="297"/>
      <c r="L312" s="297"/>
      <c r="M312" s="297"/>
      <c r="N312" s="297"/>
      <c r="O312" s="297"/>
      <c r="P312" s="297"/>
      <c r="Q312" s="297"/>
      <c r="R312" s="297"/>
      <c r="S312" s="297"/>
      <c r="T312" s="297"/>
      <c r="U312" s="297"/>
      <c r="V312" s="297"/>
      <c r="W312" s="297"/>
      <c r="X312" s="297"/>
      <c r="Y312" s="297">
        <v>12</v>
      </c>
      <c r="Z312" s="297"/>
      <c r="AA312" s="297"/>
      <c r="AB312" s="297"/>
      <c r="AC312" s="297"/>
      <c r="AD312" s="297"/>
      <c r="AE312" s="297"/>
      <c r="AF312" s="297"/>
      <c r="AG312" s="297"/>
      <c r="AH312" s="297"/>
      <c r="AI312" s="297"/>
      <c r="AJ312" s="297"/>
      <c r="AK312" s="297"/>
      <c r="AL312" s="297"/>
      <c r="AM312" s="297"/>
      <c r="AN312" s="297"/>
      <c r="AO312" s="297"/>
      <c r="AP312" s="297"/>
      <c r="AQ312" s="297"/>
      <c r="AR312" s="297"/>
      <c r="AS312" s="297"/>
      <c r="AT312" s="297"/>
      <c r="AU312" s="428"/>
      <c r="AV312" s="412"/>
      <c r="AW312" s="412"/>
      <c r="AX312" s="412"/>
      <c r="AY312" s="412"/>
      <c r="AZ312" s="412"/>
      <c r="BA312" s="412"/>
      <c r="BB312" s="412"/>
      <c r="BC312" s="417"/>
      <c r="BD312" s="417"/>
      <c r="BE312" s="417"/>
      <c r="BF312" s="417"/>
      <c r="BG312" s="417"/>
      <c r="BH312" s="417"/>
      <c r="BI312" s="298">
        <f>SUM(AU312:BH312)</f>
        <v>0</v>
      </c>
    </row>
    <row r="313" spans="1:61" hidden="1" outlineLevel="1">
      <c r="B313" s="296" t="s">
        <v>267</v>
      </c>
      <c r="C313" s="293" t="s">
        <v>142</v>
      </c>
      <c r="D313" s="297"/>
      <c r="E313" s="297"/>
      <c r="F313" s="297"/>
      <c r="G313" s="297"/>
      <c r="H313" s="297"/>
      <c r="I313" s="297"/>
      <c r="J313" s="297"/>
      <c r="K313" s="297"/>
      <c r="L313" s="297"/>
      <c r="M313" s="297"/>
      <c r="N313" s="297"/>
      <c r="O313" s="297"/>
      <c r="P313" s="297"/>
      <c r="Q313" s="297"/>
      <c r="R313" s="297"/>
      <c r="S313" s="297"/>
      <c r="T313" s="297"/>
      <c r="U313" s="297"/>
      <c r="V313" s="297"/>
      <c r="W313" s="297"/>
      <c r="X313" s="297"/>
      <c r="Y313" s="297">
        <f>Y312</f>
        <v>12</v>
      </c>
      <c r="Z313" s="297"/>
      <c r="AA313" s="297"/>
      <c r="AB313" s="297"/>
      <c r="AC313" s="297"/>
      <c r="AD313" s="297"/>
      <c r="AE313" s="297"/>
      <c r="AF313" s="297"/>
      <c r="AG313" s="297"/>
      <c r="AH313" s="297"/>
      <c r="AI313" s="297"/>
      <c r="AJ313" s="297"/>
      <c r="AK313" s="297"/>
      <c r="AL313" s="297"/>
      <c r="AM313" s="297"/>
      <c r="AN313" s="297"/>
      <c r="AO313" s="297"/>
      <c r="AP313" s="297"/>
      <c r="AQ313" s="297"/>
      <c r="AR313" s="297"/>
      <c r="AS313" s="297"/>
      <c r="AT313" s="297"/>
      <c r="AU313" s="413">
        <f>AU312</f>
        <v>0</v>
      </c>
      <c r="AV313" s="413">
        <f t="shared" ref="AV313" si="797">AV312</f>
        <v>0</v>
      </c>
      <c r="AW313" s="413">
        <f t="shared" ref="AW313" si="798">AW312</f>
        <v>0</v>
      </c>
      <c r="AX313" s="413">
        <f t="shared" ref="AX313" si="799">AX312</f>
        <v>0</v>
      </c>
      <c r="AY313" s="413">
        <f t="shared" ref="AY313" si="800">AY312</f>
        <v>0</v>
      </c>
      <c r="AZ313" s="413">
        <f t="shared" ref="AZ313" si="801">AZ312</f>
        <v>0</v>
      </c>
      <c r="BA313" s="413">
        <f t="shared" ref="BA313" si="802">BA312</f>
        <v>0</v>
      </c>
      <c r="BB313" s="413">
        <f t="shared" ref="BB313" si="803">BB312</f>
        <v>0</v>
      </c>
      <c r="BC313" s="413">
        <f t="shared" ref="BC313" si="804">BC312</f>
        <v>0</v>
      </c>
      <c r="BD313" s="413">
        <f t="shared" ref="BD313" si="805">BD312</f>
        <v>0</v>
      </c>
      <c r="BE313" s="413">
        <f t="shared" ref="BE313" si="806">BE312</f>
        <v>0</v>
      </c>
      <c r="BF313" s="413">
        <f t="shared" ref="BF313" si="807">BF312</f>
        <v>0</v>
      </c>
      <c r="BG313" s="413">
        <f t="shared" ref="BG313" si="808">BG312</f>
        <v>0</v>
      </c>
      <c r="BH313" s="413">
        <f t="shared" ref="BH313" si="809">BH312</f>
        <v>0</v>
      </c>
      <c r="BI313" s="308"/>
    </row>
    <row r="314" spans="1:61" hidden="1" outlineLevel="1">
      <c r="B314" s="296"/>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c r="Z314" s="293"/>
      <c r="AA314" s="293"/>
      <c r="AB314" s="293"/>
      <c r="AC314" s="293"/>
      <c r="AD314" s="293"/>
      <c r="AE314" s="293"/>
      <c r="AF314" s="293"/>
      <c r="AG314" s="293"/>
      <c r="AH314" s="293"/>
      <c r="AI314" s="293"/>
      <c r="AJ314" s="293"/>
      <c r="AK314" s="293"/>
      <c r="AL314" s="293"/>
      <c r="AM314" s="293"/>
      <c r="AN314" s="293"/>
      <c r="AO314" s="293"/>
      <c r="AP314" s="293"/>
      <c r="AQ314" s="293"/>
      <c r="AR314" s="293"/>
      <c r="AS314" s="293"/>
      <c r="AT314" s="293"/>
      <c r="AU314" s="414"/>
      <c r="AV314" s="427"/>
      <c r="AW314" s="427"/>
      <c r="AX314" s="427"/>
      <c r="AY314" s="427"/>
      <c r="AZ314" s="427"/>
      <c r="BA314" s="427"/>
      <c r="BB314" s="427"/>
      <c r="BC314" s="427"/>
      <c r="BD314" s="427"/>
      <c r="BE314" s="427"/>
      <c r="BF314" s="427"/>
      <c r="BG314" s="427"/>
      <c r="BH314" s="427"/>
      <c r="BI314" s="308"/>
    </row>
    <row r="315" spans="1:61" hidden="1" outlineLevel="1">
      <c r="A315" s="521">
        <v>99</v>
      </c>
      <c r="B315" s="519" t="str">
        <f>VLOOKUP(A315,'9. IESO programs'!$D$3:$E$91,2)</f>
        <v>Not used</v>
      </c>
      <c r="C315" s="293" t="s">
        <v>25</v>
      </c>
      <c r="D315" s="297"/>
      <c r="E315" s="297"/>
      <c r="F315" s="297"/>
      <c r="G315" s="297"/>
      <c r="H315" s="297"/>
      <c r="I315" s="297"/>
      <c r="J315" s="297"/>
      <c r="K315" s="297"/>
      <c r="L315" s="297"/>
      <c r="M315" s="297"/>
      <c r="N315" s="297"/>
      <c r="O315" s="297"/>
      <c r="P315" s="297"/>
      <c r="Q315" s="297"/>
      <c r="R315" s="297"/>
      <c r="S315" s="297"/>
      <c r="T315" s="297"/>
      <c r="U315" s="297"/>
      <c r="V315" s="297"/>
      <c r="W315" s="297"/>
      <c r="X315" s="297"/>
      <c r="Y315" s="297">
        <v>3</v>
      </c>
      <c r="Z315" s="297"/>
      <c r="AA315" s="297"/>
      <c r="AB315" s="297"/>
      <c r="AC315" s="297"/>
      <c r="AD315" s="297"/>
      <c r="AE315" s="297"/>
      <c r="AF315" s="297"/>
      <c r="AG315" s="297"/>
      <c r="AH315" s="297"/>
      <c r="AI315" s="297"/>
      <c r="AJ315" s="297"/>
      <c r="AK315" s="297"/>
      <c r="AL315" s="297"/>
      <c r="AM315" s="297"/>
      <c r="AN315" s="297"/>
      <c r="AO315" s="297"/>
      <c r="AP315" s="297"/>
      <c r="AQ315" s="297"/>
      <c r="AR315" s="297"/>
      <c r="AS315" s="297"/>
      <c r="AT315" s="297"/>
      <c r="AU315" s="428"/>
      <c r="AV315" s="412"/>
      <c r="AW315" s="412"/>
      <c r="AX315" s="412"/>
      <c r="AY315" s="412"/>
      <c r="AZ315" s="412"/>
      <c r="BA315" s="412"/>
      <c r="BB315" s="412"/>
      <c r="BC315" s="417"/>
      <c r="BD315" s="417"/>
      <c r="BE315" s="417"/>
      <c r="BF315" s="417"/>
      <c r="BG315" s="417"/>
      <c r="BH315" s="417"/>
      <c r="BI315" s="298">
        <f>SUM(AU315:BH315)</f>
        <v>0</v>
      </c>
    </row>
    <row r="316" spans="1:61" hidden="1" outlineLevel="1">
      <c r="B316" s="296" t="s">
        <v>267</v>
      </c>
      <c r="C316" s="293" t="s">
        <v>142</v>
      </c>
      <c r="D316" s="297"/>
      <c r="E316" s="297"/>
      <c r="F316" s="297"/>
      <c r="G316" s="297"/>
      <c r="H316" s="297"/>
      <c r="I316" s="297"/>
      <c r="J316" s="297"/>
      <c r="K316" s="297"/>
      <c r="L316" s="297"/>
      <c r="M316" s="297"/>
      <c r="N316" s="297"/>
      <c r="O316" s="297"/>
      <c r="P316" s="297"/>
      <c r="Q316" s="297"/>
      <c r="R316" s="297"/>
      <c r="S316" s="297"/>
      <c r="T316" s="297"/>
      <c r="U316" s="297"/>
      <c r="V316" s="297"/>
      <c r="W316" s="297"/>
      <c r="X316" s="297"/>
      <c r="Y316" s="297">
        <f>Y315</f>
        <v>3</v>
      </c>
      <c r="Z316" s="297"/>
      <c r="AA316" s="297"/>
      <c r="AB316" s="297"/>
      <c r="AC316" s="297"/>
      <c r="AD316" s="297"/>
      <c r="AE316" s="297"/>
      <c r="AF316" s="297"/>
      <c r="AG316" s="297"/>
      <c r="AH316" s="297"/>
      <c r="AI316" s="297"/>
      <c r="AJ316" s="297"/>
      <c r="AK316" s="297"/>
      <c r="AL316" s="297"/>
      <c r="AM316" s="297"/>
      <c r="AN316" s="297"/>
      <c r="AO316" s="297"/>
      <c r="AP316" s="297"/>
      <c r="AQ316" s="297"/>
      <c r="AR316" s="297"/>
      <c r="AS316" s="297"/>
      <c r="AT316" s="297"/>
      <c r="AU316" s="413">
        <f>AU315</f>
        <v>0</v>
      </c>
      <c r="AV316" s="413">
        <f t="shared" ref="AV316" si="810">AV315</f>
        <v>0</v>
      </c>
      <c r="AW316" s="413">
        <f t="shared" ref="AW316" si="811">AW315</f>
        <v>0</v>
      </c>
      <c r="AX316" s="413">
        <f t="shared" ref="AX316" si="812">AX315</f>
        <v>0</v>
      </c>
      <c r="AY316" s="413">
        <f t="shared" ref="AY316" si="813">AY315</f>
        <v>0</v>
      </c>
      <c r="AZ316" s="413">
        <f t="shared" ref="AZ316" si="814">AZ315</f>
        <v>0</v>
      </c>
      <c r="BA316" s="413">
        <f t="shared" ref="BA316" si="815">BA315</f>
        <v>0</v>
      </c>
      <c r="BB316" s="413">
        <f t="shared" ref="BB316" si="816">BB315</f>
        <v>0</v>
      </c>
      <c r="BC316" s="413">
        <f t="shared" ref="BC316" si="817">BC315</f>
        <v>0</v>
      </c>
      <c r="BD316" s="413">
        <f t="shared" ref="BD316" si="818">BD315</f>
        <v>0</v>
      </c>
      <c r="BE316" s="413">
        <f t="shared" ref="BE316" si="819">BE315</f>
        <v>0</v>
      </c>
      <c r="BF316" s="413">
        <f t="shared" ref="BF316" si="820">BF315</f>
        <v>0</v>
      </c>
      <c r="BG316" s="413">
        <f t="shared" ref="BG316" si="821">BG315</f>
        <v>0</v>
      </c>
      <c r="BH316" s="413">
        <f t="shared" ref="BH316" si="822">BH315</f>
        <v>0</v>
      </c>
      <c r="BI316" s="308"/>
    </row>
    <row r="317" spans="1:61" hidden="1" outlineLevel="1">
      <c r="B317" s="296"/>
      <c r="C317" s="293"/>
      <c r="D317" s="293"/>
      <c r="E317" s="293"/>
      <c r="F317" s="293"/>
      <c r="G317" s="293"/>
      <c r="H317" s="293"/>
      <c r="I317" s="293"/>
      <c r="J317" s="293"/>
      <c r="K317" s="293"/>
      <c r="L317" s="293"/>
      <c r="M317" s="293"/>
      <c r="N317" s="293"/>
      <c r="O317" s="293"/>
      <c r="P317" s="293"/>
      <c r="Q317" s="293"/>
      <c r="R317" s="293"/>
      <c r="S317" s="293"/>
      <c r="T317" s="293"/>
      <c r="U317" s="293"/>
      <c r="V317" s="293"/>
      <c r="W317" s="293"/>
      <c r="X317" s="293"/>
      <c r="Y317" s="293"/>
      <c r="Z317" s="293"/>
      <c r="AA317" s="293"/>
      <c r="AB317" s="293"/>
      <c r="AC317" s="293"/>
      <c r="AD317" s="293"/>
      <c r="AE317" s="293"/>
      <c r="AF317" s="293"/>
      <c r="AG317" s="293"/>
      <c r="AH317" s="293"/>
      <c r="AI317" s="293"/>
      <c r="AJ317" s="293"/>
      <c r="AK317" s="293"/>
      <c r="AL317" s="293"/>
      <c r="AM317" s="293"/>
      <c r="AN317" s="293"/>
      <c r="AO317" s="293"/>
      <c r="AP317" s="293"/>
      <c r="AQ317" s="293"/>
      <c r="AR317" s="293"/>
      <c r="AS317" s="293"/>
      <c r="AT317" s="293"/>
      <c r="AU317" s="414"/>
      <c r="AV317" s="427"/>
      <c r="AW317" s="427"/>
      <c r="AX317" s="427"/>
      <c r="AY317" s="427"/>
      <c r="AZ317" s="427"/>
      <c r="BA317" s="427"/>
      <c r="BB317" s="427"/>
      <c r="BC317" s="427"/>
      <c r="BD317" s="427"/>
      <c r="BE317" s="427"/>
      <c r="BF317" s="427"/>
      <c r="BG317" s="427"/>
      <c r="BH317" s="427"/>
      <c r="BI317" s="308"/>
    </row>
    <row r="318" spans="1:61" hidden="1" outlineLevel="1">
      <c r="A318" s="521">
        <v>99</v>
      </c>
      <c r="B318" s="519" t="str">
        <f>VLOOKUP(A318,'9. IESO programs'!$D$3:$E$91,2)</f>
        <v>Not used</v>
      </c>
      <c r="C318" s="293" t="s">
        <v>25</v>
      </c>
      <c r="D318" s="297"/>
      <c r="E318" s="297"/>
      <c r="F318" s="297"/>
      <c r="G318" s="297"/>
      <c r="H318" s="297"/>
      <c r="I318" s="297"/>
      <c r="J318" s="297"/>
      <c r="K318" s="297"/>
      <c r="L318" s="297"/>
      <c r="M318" s="297"/>
      <c r="N318" s="297"/>
      <c r="O318" s="297"/>
      <c r="P318" s="297"/>
      <c r="Q318" s="297"/>
      <c r="R318" s="297"/>
      <c r="S318" s="297"/>
      <c r="T318" s="297"/>
      <c r="U318" s="297"/>
      <c r="V318" s="297"/>
      <c r="W318" s="297"/>
      <c r="X318" s="297"/>
      <c r="Y318" s="297">
        <v>12</v>
      </c>
      <c r="Z318" s="297"/>
      <c r="AA318" s="297"/>
      <c r="AB318" s="297"/>
      <c r="AC318" s="297"/>
      <c r="AD318" s="297"/>
      <c r="AE318" s="297"/>
      <c r="AF318" s="297"/>
      <c r="AG318" s="297"/>
      <c r="AH318" s="297"/>
      <c r="AI318" s="297"/>
      <c r="AJ318" s="297"/>
      <c r="AK318" s="297"/>
      <c r="AL318" s="297"/>
      <c r="AM318" s="297"/>
      <c r="AN318" s="297"/>
      <c r="AO318" s="297"/>
      <c r="AP318" s="297"/>
      <c r="AQ318" s="297"/>
      <c r="AR318" s="297"/>
      <c r="AS318" s="297"/>
      <c r="AT318" s="297"/>
      <c r="AU318" s="428"/>
      <c r="AV318" s="412"/>
      <c r="AW318" s="412"/>
      <c r="AX318" s="412"/>
      <c r="AY318" s="412"/>
      <c r="AZ318" s="412"/>
      <c r="BA318" s="412"/>
      <c r="BB318" s="412"/>
      <c r="BC318" s="417"/>
      <c r="BD318" s="417"/>
      <c r="BE318" s="417"/>
      <c r="BF318" s="417"/>
      <c r="BG318" s="417"/>
      <c r="BH318" s="417"/>
      <c r="BI318" s="298">
        <f>SUM(AU318:BH318)</f>
        <v>0</v>
      </c>
    </row>
    <row r="319" spans="1:61" hidden="1" outlineLevel="1">
      <c r="B319" s="296" t="s">
        <v>267</v>
      </c>
      <c r="C319" s="293" t="s">
        <v>142</v>
      </c>
      <c r="D319" s="297"/>
      <c r="E319" s="297"/>
      <c r="F319" s="297"/>
      <c r="G319" s="297"/>
      <c r="H319" s="297"/>
      <c r="I319" s="297"/>
      <c r="J319" s="297"/>
      <c r="K319" s="297"/>
      <c r="L319" s="297"/>
      <c r="M319" s="297"/>
      <c r="N319" s="297"/>
      <c r="O319" s="297"/>
      <c r="P319" s="297"/>
      <c r="Q319" s="297"/>
      <c r="R319" s="297"/>
      <c r="S319" s="297"/>
      <c r="T319" s="297"/>
      <c r="U319" s="297"/>
      <c r="V319" s="297"/>
      <c r="W319" s="297"/>
      <c r="X319" s="297"/>
      <c r="Y319" s="297">
        <f>Y318</f>
        <v>12</v>
      </c>
      <c r="Z319" s="297"/>
      <c r="AA319" s="297"/>
      <c r="AB319" s="297"/>
      <c r="AC319" s="297"/>
      <c r="AD319" s="297"/>
      <c r="AE319" s="297"/>
      <c r="AF319" s="297"/>
      <c r="AG319" s="297"/>
      <c r="AH319" s="297"/>
      <c r="AI319" s="297"/>
      <c r="AJ319" s="297"/>
      <c r="AK319" s="297"/>
      <c r="AL319" s="297"/>
      <c r="AM319" s="297"/>
      <c r="AN319" s="297"/>
      <c r="AO319" s="297"/>
      <c r="AP319" s="297"/>
      <c r="AQ319" s="297"/>
      <c r="AR319" s="297"/>
      <c r="AS319" s="297"/>
      <c r="AT319" s="297"/>
      <c r="AU319" s="413">
        <f>AU318</f>
        <v>0</v>
      </c>
      <c r="AV319" s="413">
        <f t="shared" ref="AV319" si="823">AV318</f>
        <v>0</v>
      </c>
      <c r="AW319" s="413">
        <f t="shared" ref="AW319" si="824">AW318</f>
        <v>0</v>
      </c>
      <c r="AX319" s="413">
        <f t="shared" ref="AX319" si="825">AX318</f>
        <v>0</v>
      </c>
      <c r="AY319" s="413">
        <f t="shared" ref="AY319" si="826">AY318</f>
        <v>0</v>
      </c>
      <c r="AZ319" s="413">
        <f t="shared" ref="AZ319" si="827">AZ318</f>
        <v>0</v>
      </c>
      <c r="BA319" s="413">
        <f t="shared" ref="BA319" si="828">BA318</f>
        <v>0</v>
      </c>
      <c r="BB319" s="413">
        <f t="shared" ref="BB319" si="829">BB318</f>
        <v>0</v>
      </c>
      <c r="BC319" s="413">
        <f t="shared" ref="BC319" si="830">BC318</f>
        <v>0</v>
      </c>
      <c r="BD319" s="413">
        <f t="shared" ref="BD319" si="831">BD318</f>
        <v>0</v>
      </c>
      <c r="BE319" s="413">
        <f t="shared" ref="BE319" si="832">BE318</f>
        <v>0</v>
      </c>
      <c r="BF319" s="413">
        <f t="shared" ref="BF319" si="833">BF318</f>
        <v>0</v>
      </c>
      <c r="BG319" s="413">
        <f t="shared" ref="BG319" si="834">BG318</f>
        <v>0</v>
      </c>
      <c r="BH319" s="413">
        <f t="shared" ref="BH319" si="835">BH318</f>
        <v>0</v>
      </c>
      <c r="BI319" s="308"/>
    </row>
    <row r="320" spans="1:61" hidden="1" outlineLevel="1">
      <c r="B320" s="296"/>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c r="AA320" s="293"/>
      <c r="AB320" s="293"/>
      <c r="AC320" s="293"/>
      <c r="AD320" s="293"/>
      <c r="AE320" s="293"/>
      <c r="AF320" s="293"/>
      <c r="AG320" s="293"/>
      <c r="AH320" s="293"/>
      <c r="AI320" s="293"/>
      <c r="AJ320" s="293"/>
      <c r="AK320" s="293"/>
      <c r="AL320" s="293"/>
      <c r="AM320" s="293"/>
      <c r="AN320" s="293"/>
      <c r="AO320" s="293"/>
      <c r="AP320" s="293"/>
      <c r="AQ320" s="293"/>
      <c r="AR320" s="293"/>
      <c r="AS320" s="293"/>
      <c r="AT320" s="293"/>
      <c r="AU320" s="414"/>
      <c r="AV320" s="427"/>
      <c r="AW320" s="427"/>
      <c r="AX320" s="427"/>
      <c r="AY320" s="427"/>
      <c r="AZ320" s="427"/>
      <c r="BA320" s="427"/>
      <c r="BB320" s="427"/>
      <c r="BC320" s="427"/>
      <c r="BD320" s="427"/>
      <c r="BE320" s="427"/>
      <c r="BF320" s="427"/>
      <c r="BG320" s="427"/>
      <c r="BH320" s="427"/>
      <c r="BI320" s="308"/>
    </row>
    <row r="321" spans="1:61" hidden="1" outlineLevel="1">
      <c r="A321" s="521">
        <v>99</v>
      </c>
      <c r="B321" s="519" t="str">
        <f>VLOOKUP(A321,'9. IESO programs'!$D$3:$E$91,2)</f>
        <v>Not used</v>
      </c>
      <c r="C321" s="293" t="s">
        <v>25</v>
      </c>
      <c r="D321" s="297"/>
      <c r="E321" s="297"/>
      <c r="F321" s="297"/>
      <c r="G321" s="297"/>
      <c r="H321" s="297"/>
      <c r="I321" s="297"/>
      <c r="J321" s="297"/>
      <c r="K321" s="297"/>
      <c r="L321" s="297"/>
      <c r="M321" s="297"/>
      <c r="N321" s="297"/>
      <c r="O321" s="297"/>
      <c r="P321" s="297"/>
      <c r="Q321" s="297"/>
      <c r="R321" s="297"/>
      <c r="S321" s="297"/>
      <c r="T321" s="297"/>
      <c r="U321" s="297"/>
      <c r="V321" s="297"/>
      <c r="W321" s="297"/>
      <c r="X321" s="297"/>
      <c r="Y321" s="297">
        <v>12</v>
      </c>
      <c r="Z321" s="297"/>
      <c r="AA321" s="297"/>
      <c r="AB321" s="297"/>
      <c r="AC321" s="297"/>
      <c r="AD321" s="297"/>
      <c r="AE321" s="297"/>
      <c r="AF321" s="297"/>
      <c r="AG321" s="297"/>
      <c r="AH321" s="297"/>
      <c r="AI321" s="297"/>
      <c r="AJ321" s="297"/>
      <c r="AK321" s="297"/>
      <c r="AL321" s="297"/>
      <c r="AM321" s="297"/>
      <c r="AN321" s="297"/>
      <c r="AO321" s="297"/>
      <c r="AP321" s="297"/>
      <c r="AQ321" s="297"/>
      <c r="AR321" s="297"/>
      <c r="AS321" s="297"/>
      <c r="AT321" s="297"/>
      <c r="AU321" s="428"/>
      <c r="AV321" s="412"/>
      <c r="AW321" s="412"/>
      <c r="AX321" s="412"/>
      <c r="AY321" s="412"/>
      <c r="AZ321" s="412"/>
      <c r="BA321" s="412"/>
      <c r="BB321" s="412"/>
      <c r="BC321" s="417"/>
      <c r="BD321" s="417"/>
      <c r="BE321" s="417"/>
      <c r="BF321" s="417"/>
      <c r="BG321" s="417"/>
      <c r="BH321" s="417"/>
      <c r="BI321" s="298">
        <f>SUM(AU321:BH321)</f>
        <v>0</v>
      </c>
    </row>
    <row r="322" spans="1:61" hidden="1" outlineLevel="1">
      <c r="B322" s="296" t="s">
        <v>267</v>
      </c>
      <c r="C322" s="293" t="s">
        <v>142</v>
      </c>
      <c r="D322" s="297"/>
      <c r="E322" s="297"/>
      <c r="F322" s="297"/>
      <c r="G322" s="297"/>
      <c r="H322" s="297"/>
      <c r="I322" s="297"/>
      <c r="J322" s="297"/>
      <c r="K322" s="297"/>
      <c r="L322" s="297"/>
      <c r="M322" s="297"/>
      <c r="N322" s="297"/>
      <c r="O322" s="297"/>
      <c r="P322" s="297"/>
      <c r="Q322" s="297"/>
      <c r="R322" s="297"/>
      <c r="S322" s="297"/>
      <c r="T322" s="297"/>
      <c r="U322" s="297"/>
      <c r="V322" s="297"/>
      <c r="W322" s="297"/>
      <c r="X322" s="297"/>
      <c r="Y322" s="297">
        <f>Y321</f>
        <v>12</v>
      </c>
      <c r="Z322" s="297"/>
      <c r="AA322" s="297"/>
      <c r="AB322" s="297"/>
      <c r="AC322" s="297"/>
      <c r="AD322" s="297"/>
      <c r="AE322" s="297"/>
      <c r="AF322" s="297"/>
      <c r="AG322" s="297"/>
      <c r="AH322" s="297"/>
      <c r="AI322" s="297"/>
      <c r="AJ322" s="297"/>
      <c r="AK322" s="297"/>
      <c r="AL322" s="297"/>
      <c r="AM322" s="297"/>
      <c r="AN322" s="297"/>
      <c r="AO322" s="297"/>
      <c r="AP322" s="297"/>
      <c r="AQ322" s="297"/>
      <c r="AR322" s="297"/>
      <c r="AS322" s="297"/>
      <c r="AT322" s="297"/>
      <c r="AU322" s="413">
        <f>AU321</f>
        <v>0</v>
      </c>
      <c r="AV322" s="413">
        <f t="shared" ref="AV322" si="836">AV321</f>
        <v>0</v>
      </c>
      <c r="AW322" s="413">
        <f t="shared" ref="AW322" si="837">AW321</f>
        <v>0</v>
      </c>
      <c r="AX322" s="413">
        <f t="shared" ref="AX322" si="838">AX321</f>
        <v>0</v>
      </c>
      <c r="AY322" s="413">
        <f t="shared" ref="AY322" si="839">AY321</f>
        <v>0</v>
      </c>
      <c r="AZ322" s="413">
        <f t="shared" ref="AZ322" si="840">AZ321</f>
        <v>0</v>
      </c>
      <c r="BA322" s="413">
        <f t="shared" ref="BA322" si="841">BA321</f>
        <v>0</v>
      </c>
      <c r="BB322" s="413">
        <f t="shared" ref="BB322" si="842">BB321</f>
        <v>0</v>
      </c>
      <c r="BC322" s="413">
        <f t="shared" ref="BC322" si="843">BC321</f>
        <v>0</v>
      </c>
      <c r="BD322" s="413">
        <f t="shared" ref="BD322" si="844">BD321</f>
        <v>0</v>
      </c>
      <c r="BE322" s="413">
        <f t="shared" ref="BE322" si="845">BE321</f>
        <v>0</v>
      </c>
      <c r="BF322" s="413">
        <f t="shared" ref="BF322" si="846">BF321</f>
        <v>0</v>
      </c>
      <c r="BG322" s="413">
        <f t="shared" ref="BG322" si="847">BG321</f>
        <v>0</v>
      </c>
      <c r="BH322" s="413">
        <f t="shared" ref="BH322" si="848">BH321</f>
        <v>0</v>
      </c>
      <c r="BI322" s="308"/>
    </row>
    <row r="323" spans="1:61" hidden="1" outlineLevel="1">
      <c r="B323" s="519"/>
      <c r="C323" s="293"/>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293"/>
      <c r="Z323" s="293"/>
      <c r="AA323" s="293"/>
      <c r="AB323" s="293"/>
      <c r="AC323" s="293"/>
      <c r="AD323" s="293"/>
      <c r="AE323" s="293"/>
      <c r="AF323" s="293"/>
      <c r="AG323" s="293"/>
      <c r="AH323" s="293"/>
      <c r="AI323" s="293"/>
      <c r="AJ323" s="293"/>
      <c r="AK323" s="293"/>
      <c r="AL323" s="293"/>
      <c r="AM323" s="293"/>
      <c r="AN323" s="293"/>
      <c r="AO323" s="293"/>
      <c r="AP323" s="293"/>
      <c r="AQ323" s="293"/>
      <c r="AR323" s="293"/>
      <c r="AS323" s="293"/>
      <c r="AT323" s="293"/>
      <c r="AU323" s="414"/>
      <c r="AV323" s="427"/>
      <c r="AW323" s="427"/>
      <c r="AX323" s="427"/>
      <c r="AY323" s="427"/>
      <c r="AZ323" s="427"/>
      <c r="BA323" s="427"/>
      <c r="BB323" s="427"/>
      <c r="BC323" s="427"/>
      <c r="BD323" s="427"/>
      <c r="BE323" s="427"/>
      <c r="BF323" s="427"/>
      <c r="BG323" s="427"/>
      <c r="BH323" s="427"/>
      <c r="BI323" s="308"/>
    </row>
    <row r="324" spans="1:61" hidden="1" outlineLevel="1">
      <c r="A324" s="521">
        <v>99</v>
      </c>
      <c r="B324" s="519" t="str">
        <f>VLOOKUP(A324,'9. IESO programs'!$D$3:$E$91,2)</f>
        <v>Not used</v>
      </c>
      <c r="C324" s="293" t="s">
        <v>25</v>
      </c>
      <c r="D324" s="297"/>
      <c r="E324" s="297"/>
      <c r="F324" s="297"/>
      <c r="G324" s="297"/>
      <c r="H324" s="297"/>
      <c r="I324" s="297"/>
      <c r="J324" s="297"/>
      <c r="K324" s="297"/>
      <c r="L324" s="297"/>
      <c r="M324" s="297"/>
      <c r="N324" s="297"/>
      <c r="O324" s="297"/>
      <c r="P324" s="297"/>
      <c r="Q324" s="297"/>
      <c r="R324" s="297"/>
      <c r="S324" s="297"/>
      <c r="T324" s="297"/>
      <c r="U324" s="297"/>
      <c r="V324" s="297"/>
      <c r="W324" s="297"/>
      <c r="X324" s="297"/>
      <c r="Y324" s="297">
        <v>12</v>
      </c>
      <c r="Z324" s="297"/>
      <c r="AA324" s="297"/>
      <c r="AB324" s="297"/>
      <c r="AC324" s="297"/>
      <c r="AD324" s="297"/>
      <c r="AE324" s="297"/>
      <c r="AF324" s="297"/>
      <c r="AG324" s="297"/>
      <c r="AH324" s="297"/>
      <c r="AI324" s="297"/>
      <c r="AJ324" s="297"/>
      <c r="AK324" s="297"/>
      <c r="AL324" s="297"/>
      <c r="AM324" s="297"/>
      <c r="AN324" s="297"/>
      <c r="AO324" s="297"/>
      <c r="AP324" s="297"/>
      <c r="AQ324" s="297"/>
      <c r="AR324" s="297"/>
      <c r="AS324" s="297"/>
      <c r="AT324" s="297"/>
      <c r="AU324" s="428"/>
      <c r="AV324" s="412"/>
      <c r="AW324" s="412"/>
      <c r="AX324" s="412"/>
      <c r="AY324" s="412"/>
      <c r="AZ324" s="412"/>
      <c r="BA324" s="412"/>
      <c r="BB324" s="412"/>
      <c r="BC324" s="417"/>
      <c r="BD324" s="417"/>
      <c r="BE324" s="417"/>
      <c r="BF324" s="417"/>
      <c r="BG324" s="417"/>
      <c r="BH324" s="417"/>
      <c r="BI324" s="298">
        <f>SUM(AU324:BH324)</f>
        <v>0</v>
      </c>
    </row>
    <row r="325" spans="1:61" hidden="1" outlineLevel="1">
      <c r="B325" s="296" t="s">
        <v>267</v>
      </c>
      <c r="C325" s="293" t="s">
        <v>142</v>
      </c>
      <c r="D325" s="297"/>
      <c r="E325" s="297"/>
      <c r="F325" s="297"/>
      <c r="G325" s="297"/>
      <c r="H325" s="297"/>
      <c r="I325" s="297"/>
      <c r="J325" s="297"/>
      <c r="K325" s="297"/>
      <c r="L325" s="297"/>
      <c r="M325" s="297"/>
      <c r="N325" s="297"/>
      <c r="O325" s="297"/>
      <c r="P325" s="297"/>
      <c r="Q325" s="297"/>
      <c r="R325" s="297"/>
      <c r="S325" s="297"/>
      <c r="T325" s="297"/>
      <c r="U325" s="297"/>
      <c r="V325" s="297"/>
      <c r="W325" s="297"/>
      <c r="X325" s="297"/>
      <c r="Y325" s="297">
        <f>Y324</f>
        <v>12</v>
      </c>
      <c r="Z325" s="297"/>
      <c r="AA325" s="297"/>
      <c r="AB325" s="297"/>
      <c r="AC325" s="297"/>
      <c r="AD325" s="297"/>
      <c r="AE325" s="297"/>
      <c r="AF325" s="297"/>
      <c r="AG325" s="297"/>
      <c r="AH325" s="297"/>
      <c r="AI325" s="297"/>
      <c r="AJ325" s="297"/>
      <c r="AK325" s="297"/>
      <c r="AL325" s="297"/>
      <c r="AM325" s="297"/>
      <c r="AN325" s="297"/>
      <c r="AO325" s="297"/>
      <c r="AP325" s="297"/>
      <c r="AQ325" s="297"/>
      <c r="AR325" s="297"/>
      <c r="AS325" s="297"/>
      <c r="AT325" s="297"/>
      <c r="AU325" s="413">
        <f>AU324</f>
        <v>0</v>
      </c>
      <c r="AV325" s="413">
        <f t="shared" ref="AV325" si="849">AV324</f>
        <v>0</v>
      </c>
      <c r="AW325" s="413">
        <f t="shared" ref="AW325" si="850">AW324</f>
        <v>0</v>
      </c>
      <c r="AX325" s="413">
        <f t="shared" ref="AX325" si="851">AX324</f>
        <v>0</v>
      </c>
      <c r="AY325" s="413">
        <f t="shared" ref="AY325" si="852">AY324</f>
        <v>0</v>
      </c>
      <c r="AZ325" s="413">
        <f t="shared" ref="AZ325" si="853">AZ324</f>
        <v>0</v>
      </c>
      <c r="BA325" s="413">
        <f t="shared" ref="BA325" si="854">BA324</f>
        <v>0</v>
      </c>
      <c r="BB325" s="413">
        <f t="shared" ref="BB325" si="855">BB324</f>
        <v>0</v>
      </c>
      <c r="BC325" s="413">
        <f t="shared" ref="BC325" si="856">BC324</f>
        <v>0</v>
      </c>
      <c r="BD325" s="413">
        <f t="shared" ref="BD325" si="857">BD324</f>
        <v>0</v>
      </c>
      <c r="BE325" s="413">
        <f t="shared" ref="BE325" si="858">BE324</f>
        <v>0</v>
      </c>
      <c r="BF325" s="413">
        <f t="shared" ref="BF325" si="859">BF324</f>
        <v>0</v>
      </c>
      <c r="BG325" s="413">
        <f t="shared" ref="BG325" si="860">BG324</f>
        <v>0</v>
      </c>
      <c r="BH325" s="413">
        <f t="shared" ref="BH325" si="861">BH324</f>
        <v>0</v>
      </c>
      <c r="BI325" s="308"/>
    </row>
    <row r="326" spans="1:61" hidden="1" outlineLevel="1">
      <c r="B326" s="519"/>
      <c r="C326" s="293"/>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293"/>
      <c r="AA326" s="293"/>
      <c r="AB326" s="293"/>
      <c r="AC326" s="293"/>
      <c r="AD326" s="293"/>
      <c r="AE326" s="293"/>
      <c r="AF326" s="293"/>
      <c r="AG326" s="293"/>
      <c r="AH326" s="293"/>
      <c r="AI326" s="293"/>
      <c r="AJ326" s="293"/>
      <c r="AK326" s="293"/>
      <c r="AL326" s="293"/>
      <c r="AM326" s="293"/>
      <c r="AN326" s="293"/>
      <c r="AO326" s="293"/>
      <c r="AP326" s="293"/>
      <c r="AQ326" s="293"/>
      <c r="AR326" s="293"/>
      <c r="AS326" s="293"/>
      <c r="AT326" s="293"/>
      <c r="AU326" s="414"/>
      <c r="AV326" s="427"/>
      <c r="AW326" s="427"/>
      <c r="AX326" s="427"/>
      <c r="AY326" s="427"/>
      <c r="AZ326" s="427"/>
      <c r="BA326" s="427"/>
      <c r="BB326" s="427"/>
      <c r="BC326" s="427"/>
      <c r="BD326" s="427"/>
      <c r="BE326" s="427"/>
      <c r="BF326" s="427"/>
      <c r="BG326" s="427"/>
      <c r="BH326" s="427"/>
      <c r="BI326" s="308"/>
    </row>
    <row r="327" spans="1:61" ht="15.75" hidden="1" outlineLevel="1">
      <c r="B327" s="290" t="s">
        <v>475</v>
      </c>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293"/>
      <c r="Z327" s="293"/>
      <c r="AA327" s="293"/>
      <c r="AB327" s="293"/>
      <c r="AC327" s="293"/>
      <c r="AD327" s="293"/>
      <c r="AE327" s="293"/>
      <c r="AF327" s="293"/>
      <c r="AG327" s="293"/>
      <c r="AH327" s="293"/>
      <c r="AI327" s="293"/>
      <c r="AJ327" s="293"/>
      <c r="AK327" s="293"/>
      <c r="AL327" s="293"/>
      <c r="AM327" s="293"/>
      <c r="AN327" s="293"/>
      <c r="AO327" s="293"/>
      <c r="AP327" s="293"/>
      <c r="AQ327" s="293"/>
      <c r="AR327" s="293"/>
      <c r="AS327" s="293"/>
      <c r="AT327" s="293"/>
      <c r="AU327" s="414"/>
      <c r="AV327" s="427"/>
      <c r="AW327" s="427"/>
      <c r="AX327" s="427"/>
      <c r="AY327" s="427"/>
      <c r="AZ327" s="427"/>
      <c r="BA327" s="427"/>
      <c r="BB327" s="427"/>
      <c r="BC327" s="427"/>
      <c r="BD327" s="427"/>
      <c r="BE327" s="427"/>
      <c r="BF327" s="427"/>
      <c r="BG327" s="427"/>
      <c r="BH327" s="427"/>
      <c r="BI327" s="308"/>
    </row>
    <row r="328" spans="1:61" hidden="1" outlineLevel="1">
      <c r="A328" s="521">
        <v>99</v>
      </c>
      <c r="B328" s="519" t="str">
        <f>VLOOKUP(A328,'9. IESO programs'!$D$3:$E$91,2)</f>
        <v>Not used</v>
      </c>
      <c r="C328" s="293" t="s">
        <v>25</v>
      </c>
      <c r="D328" s="297"/>
      <c r="E328" s="297"/>
      <c r="F328" s="297"/>
      <c r="G328" s="297"/>
      <c r="H328" s="297"/>
      <c r="I328" s="297"/>
      <c r="J328" s="297"/>
      <c r="K328" s="297"/>
      <c r="L328" s="297"/>
      <c r="M328" s="297"/>
      <c r="N328" s="297"/>
      <c r="O328" s="297"/>
      <c r="P328" s="297"/>
      <c r="Q328" s="297"/>
      <c r="R328" s="297"/>
      <c r="S328" s="297"/>
      <c r="T328" s="297"/>
      <c r="U328" s="297"/>
      <c r="V328" s="297"/>
      <c r="W328" s="297"/>
      <c r="X328" s="297"/>
      <c r="Y328" s="297">
        <v>0</v>
      </c>
      <c r="Z328" s="297"/>
      <c r="AA328" s="297"/>
      <c r="AB328" s="297"/>
      <c r="AC328" s="297"/>
      <c r="AD328" s="297"/>
      <c r="AE328" s="297"/>
      <c r="AF328" s="297"/>
      <c r="AG328" s="297"/>
      <c r="AH328" s="297"/>
      <c r="AI328" s="297"/>
      <c r="AJ328" s="297"/>
      <c r="AK328" s="297"/>
      <c r="AL328" s="297"/>
      <c r="AM328" s="297"/>
      <c r="AN328" s="297"/>
      <c r="AO328" s="297"/>
      <c r="AP328" s="297"/>
      <c r="AQ328" s="297"/>
      <c r="AR328" s="297"/>
      <c r="AS328" s="297"/>
      <c r="AT328" s="297"/>
      <c r="AU328" s="428"/>
      <c r="AV328" s="412"/>
      <c r="AW328" s="412"/>
      <c r="AX328" s="412"/>
      <c r="AY328" s="412"/>
      <c r="AZ328" s="412"/>
      <c r="BA328" s="412"/>
      <c r="BB328" s="412"/>
      <c r="BC328" s="417"/>
      <c r="BD328" s="417"/>
      <c r="BE328" s="417"/>
      <c r="BF328" s="417"/>
      <c r="BG328" s="417"/>
      <c r="BH328" s="417"/>
      <c r="BI328" s="298">
        <f>SUM(AU328:BH328)</f>
        <v>0</v>
      </c>
    </row>
    <row r="329" spans="1:61" hidden="1" outlineLevel="1">
      <c r="B329" s="296" t="s">
        <v>267</v>
      </c>
      <c r="C329" s="293" t="s">
        <v>142</v>
      </c>
      <c r="D329" s="297"/>
      <c r="E329" s="297"/>
      <c r="F329" s="297"/>
      <c r="G329" s="297"/>
      <c r="H329" s="297"/>
      <c r="I329" s="297"/>
      <c r="J329" s="297"/>
      <c r="K329" s="297"/>
      <c r="L329" s="297"/>
      <c r="M329" s="297"/>
      <c r="N329" s="297"/>
      <c r="O329" s="297"/>
      <c r="P329" s="297"/>
      <c r="Q329" s="297"/>
      <c r="R329" s="297"/>
      <c r="S329" s="297"/>
      <c r="T329" s="297"/>
      <c r="U329" s="297"/>
      <c r="V329" s="297"/>
      <c r="W329" s="297"/>
      <c r="X329" s="297"/>
      <c r="Y329" s="297">
        <f>Y328</f>
        <v>0</v>
      </c>
      <c r="Z329" s="297"/>
      <c r="AA329" s="297"/>
      <c r="AB329" s="297"/>
      <c r="AC329" s="297"/>
      <c r="AD329" s="297"/>
      <c r="AE329" s="297"/>
      <c r="AF329" s="297"/>
      <c r="AG329" s="297"/>
      <c r="AH329" s="297"/>
      <c r="AI329" s="297"/>
      <c r="AJ329" s="297"/>
      <c r="AK329" s="297"/>
      <c r="AL329" s="297"/>
      <c r="AM329" s="297"/>
      <c r="AN329" s="297"/>
      <c r="AO329" s="297"/>
      <c r="AP329" s="297"/>
      <c r="AQ329" s="297"/>
      <c r="AR329" s="297"/>
      <c r="AS329" s="297"/>
      <c r="AT329" s="297"/>
      <c r="AU329" s="413">
        <f>AU328</f>
        <v>0</v>
      </c>
      <c r="AV329" s="413">
        <f t="shared" ref="AV329" si="862">AV328</f>
        <v>0</v>
      </c>
      <c r="AW329" s="413">
        <f t="shared" ref="AW329" si="863">AW328</f>
        <v>0</v>
      </c>
      <c r="AX329" s="413">
        <f t="shared" ref="AX329" si="864">AX328</f>
        <v>0</v>
      </c>
      <c r="AY329" s="413">
        <f t="shared" ref="AY329" si="865">AY328</f>
        <v>0</v>
      </c>
      <c r="AZ329" s="413">
        <f t="shared" ref="AZ329" si="866">AZ328</f>
        <v>0</v>
      </c>
      <c r="BA329" s="413">
        <f t="shared" ref="BA329" si="867">BA328</f>
        <v>0</v>
      </c>
      <c r="BB329" s="413">
        <f t="shared" ref="BB329" si="868">BB328</f>
        <v>0</v>
      </c>
      <c r="BC329" s="413">
        <f t="shared" ref="BC329" si="869">BC328</f>
        <v>0</v>
      </c>
      <c r="BD329" s="413">
        <f t="shared" ref="BD329" si="870">BD328</f>
        <v>0</v>
      </c>
      <c r="BE329" s="413">
        <f t="shared" ref="BE329" si="871">BE328</f>
        <v>0</v>
      </c>
      <c r="BF329" s="413">
        <f t="shared" ref="BF329" si="872">BF328</f>
        <v>0</v>
      </c>
      <c r="BG329" s="413">
        <f t="shared" ref="BG329" si="873">BG328</f>
        <v>0</v>
      </c>
      <c r="BH329" s="413">
        <f t="shared" ref="BH329" si="874">BH328</f>
        <v>0</v>
      </c>
      <c r="BI329" s="308"/>
    </row>
    <row r="330" spans="1:61" hidden="1" outlineLevel="1">
      <c r="B330" s="519"/>
      <c r="C330" s="293"/>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293"/>
      <c r="Z330" s="293"/>
      <c r="AA330" s="293"/>
      <c r="AB330" s="293"/>
      <c r="AC330" s="293"/>
      <c r="AD330" s="293"/>
      <c r="AE330" s="293"/>
      <c r="AF330" s="293"/>
      <c r="AG330" s="293"/>
      <c r="AH330" s="293"/>
      <c r="AI330" s="293"/>
      <c r="AJ330" s="293"/>
      <c r="AK330" s="293"/>
      <c r="AL330" s="293"/>
      <c r="AM330" s="293"/>
      <c r="AN330" s="293"/>
      <c r="AO330" s="293"/>
      <c r="AP330" s="293"/>
      <c r="AQ330" s="293"/>
      <c r="AR330" s="293"/>
      <c r="AS330" s="293"/>
      <c r="AT330" s="293"/>
      <c r="AU330" s="414"/>
      <c r="AV330" s="427"/>
      <c r="AW330" s="427"/>
      <c r="AX330" s="427"/>
      <c r="AY330" s="427"/>
      <c r="AZ330" s="427"/>
      <c r="BA330" s="427"/>
      <c r="BB330" s="427"/>
      <c r="BC330" s="427"/>
      <c r="BD330" s="427"/>
      <c r="BE330" s="427"/>
      <c r="BF330" s="427"/>
      <c r="BG330" s="427"/>
      <c r="BH330" s="427"/>
      <c r="BI330" s="308"/>
    </row>
    <row r="331" spans="1:61" hidden="1" outlineLevel="1">
      <c r="A331" s="521">
        <v>99</v>
      </c>
      <c r="B331" s="519" t="str">
        <f>VLOOKUP(A331,'9. IESO programs'!$D$3:$E$91,2)</f>
        <v>Not used</v>
      </c>
      <c r="C331" s="293" t="s">
        <v>25</v>
      </c>
      <c r="D331" s="297"/>
      <c r="E331" s="297"/>
      <c r="F331" s="297"/>
      <c r="G331" s="297"/>
      <c r="H331" s="297"/>
      <c r="I331" s="297"/>
      <c r="J331" s="297"/>
      <c r="K331" s="297"/>
      <c r="L331" s="297"/>
      <c r="M331" s="297"/>
      <c r="N331" s="297"/>
      <c r="O331" s="297"/>
      <c r="P331" s="297"/>
      <c r="Q331" s="297"/>
      <c r="R331" s="297"/>
      <c r="S331" s="297"/>
      <c r="T331" s="297"/>
      <c r="U331" s="297"/>
      <c r="V331" s="297"/>
      <c r="W331" s="297"/>
      <c r="X331" s="297"/>
      <c r="Y331" s="297">
        <v>0</v>
      </c>
      <c r="Z331" s="297"/>
      <c r="AA331" s="297"/>
      <c r="AB331" s="297"/>
      <c r="AC331" s="297"/>
      <c r="AD331" s="297"/>
      <c r="AE331" s="297"/>
      <c r="AF331" s="297"/>
      <c r="AG331" s="297"/>
      <c r="AH331" s="297"/>
      <c r="AI331" s="297"/>
      <c r="AJ331" s="297"/>
      <c r="AK331" s="297"/>
      <c r="AL331" s="297"/>
      <c r="AM331" s="297"/>
      <c r="AN331" s="297"/>
      <c r="AO331" s="297"/>
      <c r="AP331" s="297"/>
      <c r="AQ331" s="297"/>
      <c r="AR331" s="297"/>
      <c r="AS331" s="297"/>
      <c r="AT331" s="297"/>
      <c r="AU331" s="428"/>
      <c r="AV331" s="412"/>
      <c r="AW331" s="412"/>
      <c r="AX331" s="412"/>
      <c r="AY331" s="412"/>
      <c r="AZ331" s="412"/>
      <c r="BA331" s="412"/>
      <c r="BB331" s="412"/>
      <c r="BC331" s="417"/>
      <c r="BD331" s="417"/>
      <c r="BE331" s="417"/>
      <c r="BF331" s="417"/>
      <c r="BG331" s="417"/>
      <c r="BH331" s="417"/>
      <c r="BI331" s="298">
        <f>SUM(AU331:BH331)</f>
        <v>0</v>
      </c>
    </row>
    <row r="332" spans="1:61" hidden="1" outlineLevel="1">
      <c r="B332" s="296" t="s">
        <v>267</v>
      </c>
      <c r="C332" s="293" t="s">
        <v>142</v>
      </c>
      <c r="D332" s="297"/>
      <c r="E332" s="297"/>
      <c r="F332" s="297"/>
      <c r="G332" s="297"/>
      <c r="H332" s="297"/>
      <c r="I332" s="297"/>
      <c r="J332" s="297"/>
      <c r="K332" s="297"/>
      <c r="L332" s="297"/>
      <c r="M332" s="297"/>
      <c r="N332" s="297"/>
      <c r="O332" s="297"/>
      <c r="P332" s="297"/>
      <c r="Q332" s="297"/>
      <c r="R332" s="297"/>
      <c r="S332" s="297"/>
      <c r="T332" s="297"/>
      <c r="U332" s="297"/>
      <c r="V332" s="297"/>
      <c r="W332" s="297"/>
      <c r="X332" s="297"/>
      <c r="Y332" s="297">
        <f>Y331</f>
        <v>0</v>
      </c>
      <c r="Z332" s="297"/>
      <c r="AA332" s="297"/>
      <c r="AB332" s="297"/>
      <c r="AC332" s="297"/>
      <c r="AD332" s="297"/>
      <c r="AE332" s="297"/>
      <c r="AF332" s="297"/>
      <c r="AG332" s="297"/>
      <c r="AH332" s="297"/>
      <c r="AI332" s="297"/>
      <c r="AJ332" s="297"/>
      <c r="AK332" s="297"/>
      <c r="AL332" s="297"/>
      <c r="AM332" s="297"/>
      <c r="AN332" s="297"/>
      <c r="AO332" s="297"/>
      <c r="AP332" s="297"/>
      <c r="AQ332" s="297"/>
      <c r="AR332" s="297"/>
      <c r="AS332" s="297"/>
      <c r="AT332" s="297"/>
      <c r="AU332" s="413">
        <f>AU331</f>
        <v>0</v>
      </c>
      <c r="AV332" s="413">
        <f t="shared" ref="AV332" si="875">AV331</f>
        <v>0</v>
      </c>
      <c r="AW332" s="413">
        <f t="shared" ref="AW332" si="876">AW331</f>
        <v>0</v>
      </c>
      <c r="AX332" s="413">
        <f t="shared" ref="AX332" si="877">AX331</f>
        <v>0</v>
      </c>
      <c r="AY332" s="413">
        <f t="shared" ref="AY332" si="878">AY331</f>
        <v>0</v>
      </c>
      <c r="AZ332" s="413">
        <f t="shared" ref="AZ332" si="879">AZ331</f>
        <v>0</v>
      </c>
      <c r="BA332" s="413">
        <f t="shared" ref="BA332" si="880">BA331</f>
        <v>0</v>
      </c>
      <c r="BB332" s="413">
        <f t="shared" ref="BB332" si="881">BB331</f>
        <v>0</v>
      </c>
      <c r="BC332" s="413">
        <f t="shared" ref="BC332" si="882">BC331</f>
        <v>0</v>
      </c>
      <c r="BD332" s="413">
        <f t="shared" ref="BD332" si="883">BD331</f>
        <v>0</v>
      </c>
      <c r="BE332" s="413">
        <f t="shared" ref="BE332" si="884">BE331</f>
        <v>0</v>
      </c>
      <c r="BF332" s="413">
        <f t="shared" ref="BF332" si="885">BF331</f>
        <v>0</v>
      </c>
      <c r="BG332" s="413">
        <f t="shared" ref="BG332" si="886">BG331</f>
        <v>0</v>
      </c>
      <c r="BH332" s="413">
        <f t="shared" ref="BH332" si="887">BH331</f>
        <v>0</v>
      </c>
      <c r="BI332" s="308"/>
    </row>
    <row r="333" spans="1:61" hidden="1" outlineLevel="1">
      <c r="B333" s="519"/>
      <c r="C333" s="293"/>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293"/>
      <c r="Z333" s="293"/>
      <c r="AA333" s="293"/>
      <c r="AB333" s="293"/>
      <c r="AC333" s="293"/>
      <c r="AD333" s="293"/>
      <c r="AE333" s="293"/>
      <c r="AF333" s="293"/>
      <c r="AG333" s="293"/>
      <c r="AH333" s="293"/>
      <c r="AI333" s="293"/>
      <c r="AJ333" s="293"/>
      <c r="AK333" s="293"/>
      <c r="AL333" s="293"/>
      <c r="AM333" s="293"/>
      <c r="AN333" s="293"/>
      <c r="AO333" s="293"/>
      <c r="AP333" s="293"/>
      <c r="AQ333" s="293"/>
      <c r="AR333" s="293"/>
      <c r="AS333" s="293"/>
      <c r="AT333" s="293"/>
      <c r="AU333" s="414"/>
      <c r="AV333" s="427"/>
      <c r="AW333" s="427"/>
      <c r="AX333" s="427"/>
      <c r="AY333" s="427"/>
      <c r="AZ333" s="427"/>
      <c r="BA333" s="427"/>
      <c r="BB333" s="427"/>
      <c r="BC333" s="427"/>
      <c r="BD333" s="427"/>
      <c r="BE333" s="427"/>
      <c r="BF333" s="427"/>
      <c r="BG333" s="427"/>
      <c r="BH333" s="427"/>
      <c r="BI333" s="308"/>
    </row>
    <row r="334" spans="1:61" hidden="1" outlineLevel="1">
      <c r="A334" s="521">
        <v>99</v>
      </c>
      <c r="B334" s="519" t="str">
        <f>VLOOKUP(A334,'9. IESO programs'!$D$3:$E$91,2)</f>
        <v>Not used</v>
      </c>
      <c r="C334" s="293" t="s">
        <v>25</v>
      </c>
      <c r="D334" s="297"/>
      <c r="E334" s="297"/>
      <c r="F334" s="297"/>
      <c r="G334" s="297"/>
      <c r="H334" s="297"/>
      <c r="I334" s="297"/>
      <c r="J334" s="297"/>
      <c r="K334" s="297"/>
      <c r="L334" s="297"/>
      <c r="M334" s="297"/>
      <c r="N334" s="297"/>
      <c r="O334" s="297"/>
      <c r="P334" s="297"/>
      <c r="Q334" s="297"/>
      <c r="R334" s="297"/>
      <c r="S334" s="297"/>
      <c r="T334" s="297"/>
      <c r="U334" s="297"/>
      <c r="V334" s="297"/>
      <c r="W334" s="297"/>
      <c r="X334" s="297"/>
      <c r="Y334" s="297">
        <v>0</v>
      </c>
      <c r="Z334" s="297"/>
      <c r="AA334" s="297"/>
      <c r="AB334" s="297"/>
      <c r="AC334" s="297"/>
      <c r="AD334" s="297"/>
      <c r="AE334" s="297"/>
      <c r="AF334" s="297"/>
      <c r="AG334" s="297"/>
      <c r="AH334" s="297"/>
      <c r="AI334" s="297"/>
      <c r="AJ334" s="297"/>
      <c r="AK334" s="297"/>
      <c r="AL334" s="297"/>
      <c r="AM334" s="297"/>
      <c r="AN334" s="297"/>
      <c r="AO334" s="297"/>
      <c r="AP334" s="297"/>
      <c r="AQ334" s="297"/>
      <c r="AR334" s="297"/>
      <c r="AS334" s="297"/>
      <c r="AT334" s="297"/>
      <c r="AU334" s="428"/>
      <c r="AV334" s="412"/>
      <c r="AW334" s="412"/>
      <c r="AX334" s="412"/>
      <c r="AY334" s="412"/>
      <c r="AZ334" s="412"/>
      <c r="BA334" s="412"/>
      <c r="BB334" s="412"/>
      <c r="BC334" s="417"/>
      <c r="BD334" s="417"/>
      <c r="BE334" s="417"/>
      <c r="BF334" s="417"/>
      <c r="BG334" s="417"/>
      <c r="BH334" s="417"/>
      <c r="BI334" s="298">
        <f>SUM(AU334:BH334)</f>
        <v>0</v>
      </c>
    </row>
    <row r="335" spans="1:61" hidden="1" outlineLevel="1">
      <c r="B335" s="296" t="s">
        <v>267</v>
      </c>
      <c r="C335" s="293" t="s">
        <v>142</v>
      </c>
      <c r="D335" s="297"/>
      <c r="E335" s="297"/>
      <c r="F335" s="297"/>
      <c r="G335" s="297"/>
      <c r="H335" s="297"/>
      <c r="I335" s="297"/>
      <c r="J335" s="297"/>
      <c r="K335" s="297"/>
      <c r="L335" s="297"/>
      <c r="M335" s="297"/>
      <c r="N335" s="297"/>
      <c r="O335" s="297"/>
      <c r="P335" s="297"/>
      <c r="Q335" s="297"/>
      <c r="R335" s="297"/>
      <c r="S335" s="297"/>
      <c r="T335" s="297"/>
      <c r="U335" s="297"/>
      <c r="V335" s="297"/>
      <c r="W335" s="297"/>
      <c r="X335" s="297"/>
      <c r="Y335" s="297">
        <f>Y334</f>
        <v>0</v>
      </c>
      <c r="Z335" s="297"/>
      <c r="AA335" s="297"/>
      <c r="AB335" s="297"/>
      <c r="AC335" s="297"/>
      <c r="AD335" s="297"/>
      <c r="AE335" s="297"/>
      <c r="AF335" s="297"/>
      <c r="AG335" s="297"/>
      <c r="AH335" s="297"/>
      <c r="AI335" s="297"/>
      <c r="AJ335" s="297"/>
      <c r="AK335" s="297"/>
      <c r="AL335" s="297"/>
      <c r="AM335" s="297"/>
      <c r="AN335" s="297"/>
      <c r="AO335" s="297"/>
      <c r="AP335" s="297"/>
      <c r="AQ335" s="297"/>
      <c r="AR335" s="297"/>
      <c r="AS335" s="297"/>
      <c r="AT335" s="297"/>
      <c r="AU335" s="413">
        <f>AU334</f>
        <v>0</v>
      </c>
      <c r="AV335" s="413">
        <f t="shared" ref="AV335" si="888">AV334</f>
        <v>0</v>
      </c>
      <c r="AW335" s="413">
        <f t="shared" ref="AW335" si="889">AW334</f>
        <v>0</v>
      </c>
      <c r="AX335" s="413">
        <f t="shared" ref="AX335" si="890">AX334</f>
        <v>0</v>
      </c>
      <c r="AY335" s="413">
        <f t="shared" ref="AY335" si="891">AY334</f>
        <v>0</v>
      </c>
      <c r="AZ335" s="413">
        <f t="shared" ref="AZ335" si="892">AZ334</f>
        <v>0</v>
      </c>
      <c r="BA335" s="413">
        <f t="shared" ref="BA335" si="893">BA334</f>
        <v>0</v>
      </c>
      <c r="BB335" s="413">
        <f t="shared" ref="BB335" si="894">BB334</f>
        <v>0</v>
      </c>
      <c r="BC335" s="413">
        <f t="shared" ref="BC335" si="895">BC334</f>
        <v>0</v>
      </c>
      <c r="BD335" s="413">
        <f t="shared" ref="BD335" si="896">BD334</f>
        <v>0</v>
      </c>
      <c r="BE335" s="413">
        <f t="shared" ref="BE335" si="897">BE334</f>
        <v>0</v>
      </c>
      <c r="BF335" s="413">
        <f t="shared" ref="BF335" si="898">BF334</f>
        <v>0</v>
      </c>
      <c r="BG335" s="413">
        <f t="shared" ref="BG335" si="899">BG334</f>
        <v>0</v>
      </c>
      <c r="BH335" s="413">
        <f t="shared" ref="BH335" si="900">BH334</f>
        <v>0</v>
      </c>
      <c r="BI335" s="308"/>
    </row>
    <row r="336" spans="1:61" hidden="1" outlineLevel="1">
      <c r="B336" s="296"/>
      <c r="C336" s="293"/>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3"/>
      <c r="AA336" s="293"/>
      <c r="AB336" s="293"/>
      <c r="AC336" s="293"/>
      <c r="AD336" s="293"/>
      <c r="AE336" s="293"/>
      <c r="AF336" s="293"/>
      <c r="AG336" s="293"/>
      <c r="AH336" s="293"/>
      <c r="AI336" s="293"/>
      <c r="AJ336" s="293"/>
      <c r="AK336" s="293"/>
      <c r="AL336" s="293"/>
      <c r="AM336" s="293"/>
      <c r="AN336" s="293"/>
      <c r="AO336" s="293"/>
      <c r="AP336" s="293"/>
      <c r="AQ336" s="293"/>
      <c r="AR336" s="293"/>
      <c r="AS336" s="293"/>
      <c r="AT336" s="293"/>
      <c r="AU336" s="414"/>
      <c r="AV336" s="427"/>
      <c r="AW336" s="427"/>
      <c r="AX336" s="427"/>
      <c r="AY336" s="427"/>
      <c r="AZ336" s="427"/>
      <c r="BA336" s="427"/>
      <c r="BB336" s="427"/>
      <c r="BC336" s="427"/>
      <c r="BD336" s="427"/>
      <c r="BE336" s="427"/>
      <c r="BF336" s="427"/>
      <c r="BG336" s="427"/>
      <c r="BH336" s="427"/>
      <c r="BI336" s="308"/>
    </row>
    <row r="337" spans="1:61" ht="15.75" hidden="1" outlineLevel="1">
      <c r="B337" s="290" t="s">
        <v>476</v>
      </c>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293"/>
      <c r="Z337" s="293"/>
      <c r="AA337" s="293"/>
      <c r="AB337" s="293"/>
      <c r="AC337" s="293"/>
      <c r="AD337" s="293"/>
      <c r="AE337" s="293"/>
      <c r="AF337" s="293"/>
      <c r="AG337" s="293"/>
      <c r="AH337" s="293"/>
      <c r="AI337" s="293"/>
      <c r="AJ337" s="293"/>
      <c r="AK337" s="293"/>
      <c r="AL337" s="293"/>
      <c r="AM337" s="293"/>
      <c r="AN337" s="293"/>
      <c r="AO337" s="293"/>
      <c r="AP337" s="293"/>
      <c r="AQ337" s="293"/>
      <c r="AR337" s="293"/>
      <c r="AS337" s="293"/>
      <c r="AT337" s="293"/>
      <c r="AU337" s="414"/>
      <c r="AV337" s="427"/>
      <c r="AW337" s="427"/>
      <c r="AX337" s="427"/>
      <c r="AY337" s="427"/>
      <c r="AZ337" s="427"/>
      <c r="BA337" s="427"/>
      <c r="BB337" s="427"/>
      <c r="BC337" s="427"/>
      <c r="BD337" s="427"/>
      <c r="BE337" s="427"/>
      <c r="BF337" s="427"/>
      <c r="BG337" s="427"/>
      <c r="BH337" s="427"/>
      <c r="BI337" s="308"/>
    </row>
    <row r="338" spans="1:61" hidden="1" outlineLevel="1">
      <c r="A338" s="521">
        <v>99</v>
      </c>
      <c r="B338" s="519" t="str">
        <f>VLOOKUP(A338,'9. IESO programs'!$D$3:$E$91,2)</f>
        <v>Not used</v>
      </c>
      <c r="C338" s="293" t="s">
        <v>25</v>
      </c>
      <c r="D338" s="297"/>
      <c r="E338" s="297"/>
      <c r="F338" s="297"/>
      <c r="G338" s="297"/>
      <c r="H338" s="297"/>
      <c r="I338" s="297"/>
      <c r="J338" s="297"/>
      <c r="K338" s="297"/>
      <c r="L338" s="297"/>
      <c r="M338" s="297"/>
      <c r="N338" s="297"/>
      <c r="O338" s="297"/>
      <c r="P338" s="297"/>
      <c r="Q338" s="297"/>
      <c r="R338" s="297"/>
      <c r="S338" s="297"/>
      <c r="T338" s="297"/>
      <c r="U338" s="297"/>
      <c r="V338" s="297"/>
      <c r="W338" s="297"/>
      <c r="X338" s="297"/>
      <c r="Y338" s="297">
        <v>0</v>
      </c>
      <c r="Z338" s="297"/>
      <c r="AA338" s="297"/>
      <c r="AB338" s="297"/>
      <c r="AC338" s="297"/>
      <c r="AD338" s="297"/>
      <c r="AE338" s="297"/>
      <c r="AF338" s="297"/>
      <c r="AG338" s="297"/>
      <c r="AH338" s="297"/>
      <c r="AI338" s="297"/>
      <c r="AJ338" s="297"/>
      <c r="AK338" s="297"/>
      <c r="AL338" s="297"/>
      <c r="AM338" s="297"/>
      <c r="AN338" s="297"/>
      <c r="AO338" s="297"/>
      <c r="AP338" s="297"/>
      <c r="AQ338" s="297"/>
      <c r="AR338" s="297"/>
      <c r="AS338" s="297"/>
      <c r="AT338" s="297"/>
      <c r="AU338" s="428"/>
      <c r="AV338" s="412"/>
      <c r="AW338" s="412"/>
      <c r="AX338" s="412"/>
      <c r="AY338" s="412"/>
      <c r="AZ338" s="412"/>
      <c r="BA338" s="412"/>
      <c r="BB338" s="412"/>
      <c r="BC338" s="417"/>
      <c r="BD338" s="417"/>
      <c r="BE338" s="417"/>
      <c r="BF338" s="417"/>
      <c r="BG338" s="417"/>
      <c r="BH338" s="417"/>
      <c r="BI338" s="298">
        <f>SUM(AU338:BH338)</f>
        <v>0</v>
      </c>
    </row>
    <row r="339" spans="1:61" hidden="1" outlineLevel="1">
      <c r="B339" s="296" t="s">
        <v>267</v>
      </c>
      <c r="C339" s="293" t="s">
        <v>142</v>
      </c>
      <c r="D339" s="297"/>
      <c r="E339" s="297"/>
      <c r="F339" s="297"/>
      <c r="G339" s="297"/>
      <c r="H339" s="297"/>
      <c r="I339" s="297"/>
      <c r="J339" s="297"/>
      <c r="K339" s="297"/>
      <c r="L339" s="297"/>
      <c r="M339" s="297"/>
      <c r="N339" s="297"/>
      <c r="O339" s="297"/>
      <c r="P339" s="297"/>
      <c r="Q339" s="297"/>
      <c r="R339" s="297"/>
      <c r="S339" s="297"/>
      <c r="T339" s="297"/>
      <c r="U339" s="297"/>
      <c r="V339" s="297"/>
      <c r="W339" s="297"/>
      <c r="X339" s="297"/>
      <c r="Y339" s="297">
        <f>Y338</f>
        <v>0</v>
      </c>
      <c r="Z339" s="297"/>
      <c r="AA339" s="297"/>
      <c r="AB339" s="297"/>
      <c r="AC339" s="297"/>
      <c r="AD339" s="297"/>
      <c r="AE339" s="297"/>
      <c r="AF339" s="297"/>
      <c r="AG339" s="297"/>
      <c r="AH339" s="297"/>
      <c r="AI339" s="297"/>
      <c r="AJ339" s="297"/>
      <c r="AK339" s="297"/>
      <c r="AL339" s="297"/>
      <c r="AM339" s="297"/>
      <c r="AN339" s="297"/>
      <c r="AO339" s="297"/>
      <c r="AP339" s="297"/>
      <c r="AQ339" s="297"/>
      <c r="AR339" s="297"/>
      <c r="AS339" s="297"/>
      <c r="AT339" s="297"/>
      <c r="AU339" s="413">
        <f>AU338</f>
        <v>0</v>
      </c>
      <c r="AV339" s="413">
        <f t="shared" ref="AV339" si="901">AV338</f>
        <v>0</v>
      </c>
      <c r="AW339" s="413">
        <f t="shared" ref="AW339" si="902">AW338</f>
        <v>0</v>
      </c>
      <c r="AX339" s="413">
        <f t="shared" ref="AX339" si="903">AX338</f>
        <v>0</v>
      </c>
      <c r="AY339" s="413">
        <f t="shared" ref="AY339" si="904">AY338</f>
        <v>0</v>
      </c>
      <c r="AZ339" s="413">
        <f t="shared" ref="AZ339" si="905">AZ338</f>
        <v>0</v>
      </c>
      <c r="BA339" s="413">
        <f t="shared" ref="BA339" si="906">BA338</f>
        <v>0</v>
      </c>
      <c r="BB339" s="413">
        <f t="shared" ref="BB339" si="907">BB338</f>
        <v>0</v>
      </c>
      <c r="BC339" s="413">
        <f t="shared" ref="BC339" si="908">BC338</f>
        <v>0</v>
      </c>
      <c r="BD339" s="413">
        <f t="shared" ref="BD339" si="909">BD338</f>
        <v>0</v>
      </c>
      <c r="BE339" s="413">
        <f t="shared" ref="BE339" si="910">BE338</f>
        <v>0</v>
      </c>
      <c r="BF339" s="413">
        <f t="shared" ref="BF339" si="911">BF338</f>
        <v>0</v>
      </c>
      <c r="BG339" s="413">
        <f t="shared" ref="BG339" si="912">BG338</f>
        <v>0</v>
      </c>
      <c r="BH339" s="413">
        <f t="shared" ref="BH339" si="913">BH338</f>
        <v>0</v>
      </c>
      <c r="BI339" s="308"/>
    </row>
    <row r="340" spans="1:61" hidden="1" outlineLevel="1">
      <c r="B340" s="519"/>
      <c r="C340" s="293"/>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293"/>
      <c r="Z340" s="293"/>
      <c r="AA340" s="293"/>
      <c r="AB340" s="293"/>
      <c r="AC340" s="293"/>
      <c r="AD340" s="293"/>
      <c r="AE340" s="293"/>
      <c r="AF340" s="293"/>
      <c r="AG340" s="293"/>
      <c r="AH340" s="293"/>
      <c r="AI340" s="293"/>
      <c r="AJ340" s="293"/>
      <c r="AK340" s="293"/>
      <c r="AL340" s="293"/>
      <c r="AM340" s="293"/>
      <c r="AN340" s="293"/>
      <c r="AO340" s="293"/>
      <c r="AP340" s="293"/>
      <c r="AQ340" s="293"/>
      <c r="AR340" s="293"/>
      <c r="AS340" s="293"/>
      <c r="AT340" s="293"/>
      <c r="AU340" s="414"/>
      <c r="AV340" s="427"/>
      <c r="AW340" s="427"/>
      <c r="AX340" s="427"/>
      <c r="AY340" s="427"/>
      <c r="AZ340" s="427"/>
      <c r="BA340" s="427"/>
      <c r="BB340" s="427"/>
      <c r="BC340" s="427"/>
      <c r="BD340" s="427"/>
      <c r="BE340" s="427"/>
      <c r="BF340" s="427"/>
      <c r="BG340" s="427"/>
      <c r="BH340" s="427"/>
      <c r="BI340" s="308"/>
    </row>
    <row r="341" spans="1:61" hidden="1" outlineLevel="1">
      <c r="A341" s="521">
        <v>99</v>
      </c>
      <c r="B341" s="519" t="str">
        <f>VLOOKUP(A341,'9. IESO programs'!$D$3:$E$91,2)</f>
        <v>Not used</v>
      </c>
      <c r="C341" s="293" t="s">
        <v>25</v>
      </c>
      <c r="D341" s="297"/>
      <c r="E341" s="297"/>
      <c r="F341" s="297"/>
      <c r="G341" s="297"/>
      <c r="H341" s="297"/>
      <c r="I341" s="297"/>
      <c r="J341" s="297"/>
      <c r="K341" s="297"/>
      <c r="L341" s="297"/>
      <c r="M341" s="297"/>
      <c r="N341" s="297"/>
      <c r="O341" s="297"/>
      <c r="P341" s="297"/>
      <c r="Q341" s="297"/>
      <c r="R341" s="297"/>
      <c r="S341" s="297"/>
      <c r="T341" s="297"/>
      <c r="U341" s="297"/>
      <c r="V341" s="297"/>
      <c r="W341" s="297"/>
      <c r="X341" s="297"/>
      <c r="Y341" s="297">
        <v>0</v>
      </c>
      <c r="Z341" s="297"/>
      <c r="AA341" s="297"/>
      <c r="AB341" s="297"/>
      <c r="AC341" s="297"/>
      <c r="AD341" s="297"/>
      <c r="AE341" s="297"/>
      <c r="AF341" s="297"/>
      <c r="AG341" s="297"/>
      <c r="AH341" s="297"/>
      <c r="AI341" s="297"/>
      <c r="AJ341" s="297"/>
      <c r="AK341" s="297"/>
      <c r="AL341" s="297"/>
      <c r="AM341" s="297"/>
      <c r="AN341" s="297"/>
      <c r="AO341" s="297"/>
      <c r="AP341" s="297"/>
      <c r="AQ341" s="297"/>
      <c r="AR341" s="297"/>
      <c r="AS341" s="297"/>
      <c r="AT341" s="297"/>
      <c r="AU341" s="428"/>
      <c r="AV341" s="412"/>
      <c r="AW341" s="412"/>
      <c r="AX341" s="412"/>
      <c r="AY341" s="412"/>
      <c r="AZ341" s="412"/>
      <c r="BA341" s="412"/>
      <c r="BB341" s="412"/>
      <c r="BC341" s="417"/>
      <c r="BD341" s="417"/>
      <c r="BE341" s="417"/>
      <c r="BF341" s="417"/>
      <c r="BG341" s="417"/>
      <c r="BH341" s="417"/>
      <c r="BI341" s="298">
        <f>SUM(AU341:BH341)</f>
        <v>0</v>
      </c>
    </row>
    <row r="342" spans="1:61" hidden="1" outlineLevel="1">
      <c r="B342" s="296" t="s">
        <v>267</v>
      </c>
      <c r="C342" s="293" t="s">
        <v>142</v>
      </c>
      <c r="D342" s="297"/>
      <c r="E342" s="297"/>
      <c r="F342" s="297"/>
      <c r="G342" s="297"/>
      <c r="H342" s="297"/>
      <c r="I342" s="297"/>
      <c r="J342" s="297"/>
      <c r="K342" s="297"/>
      <c r="L342" s="297"/>
      <c r="M342" s="297"/>
      <c r="N342" s="297"/>
      <c r="O342" s="297"/>
      <c r="P342" s="297"/>
      <c r="Q342" s="297"/>
      <c r="R342" s="297"/>
      <c r="S342" s="297"/>
      <c r="T342" s="297"/>
      <c r="U342" s="297"/>
      <c r="V342" s="297"/>
      <c r="W342" s="297"/>
      <c r="X342" s="297"/>
      <c r="Y342" s="297">
        <f>Y341</f>
        <v>0</v>
      </c>
      <c r="Z342" s="297"/>
      <c r="AA342" s="297"/>
      <c r="AB342" s="297"/>
      <c r="AC342" s="297"/>
      <c r="AD342" s="297"/>
      <c r="AE342" s="297"/>
      <c r="AF342" s="297"/>
      <c r="AG342" s="297"/>
      <c r="AH342" s="297"/>
      <c r="AI342" s="297"/>
      <c r="AJ342" s="297"/>
      <c r="AK342" s="297"/>
      <c r="AL342" s="297"/>
      <c r="AM342" s="297"/>
      <c r="AN342" s="297"/>
      <c r="AO342" s="297"/>
      <c r="AP342" s="297"/>
      <c r="AQ342" s="297"/>
      <c r="AR342" s="297"/>
      <c r="AS342" s="297"/>
      <c r="AT342" s="297"/>
      <c r="AU342" s="413">
        <f>AU341</f>
        <v>0</v>
      </c>
      <c r="AV342" s="413">
        <f t="shared" ref="AV342" si="914">AV341</f>
        <v>0</v>
      </c>
      <c r="AW342" s="413">
        <f t="shared" ref="AW342" si="915">AW341</f>
        <v>0</v>
      </c>
      <c r="AX342" s="413">
        <f t="shared" ref="AX342" si="916">AX341</f>
        <v>0</v>
      </c>
      <c r="AY342" s="413">
        <f t="shared" ref="AY342" si="917">AY341</f>
        <v>0</v>
      </c>
      <c r="AZ342" s="413">
        <f t="shared" ref="AZ342" si="918">AZ341</f>
        <v>0</v>
      </c>
      <c r="BA342" s="413">
        <f t="shared" ref="BA342" si="919">BA341</f>
        <v>0</v>
      </c>
      <c r="BB342" s="413">
        <f t="shared" ref="BB342" si="920">BB341</f>
        <v>0</v>
      </c>
      <c r="BC342" s="413">
        <f t="shared" ref="BC342" si="921">BC341</f>
        <v>0</v>
      </c>
      <c r="BD342" s="413">
        <f t="shared" ref="BD342" si="922">BD341</f>
        <v>0</v>
      </c>
      <c r="BE342" s="413">
        <f t="shared" ref="BE342" si="923">BE341</f>
        <v>0</v>
      </c>
      <c r="BF342" s="413">
        <f t="shared" ref="BF342" si="924">BF341</f>
        <v>0</v>
      </c>
      <c r="BG342" s="413">
        <f t="shared" ref="BG342" si="925">BG341</f>
        <v>0</v>
      </c>
      <c r="BH342" s="413">
        <f t="shared" ref="BH342" si="926">BH341</f>
        <v>0</v>
      </c>
      <c r="BI342" s="308"/>
    </row>
    <row r="343" spans="1:61" hidden="1" outlineLevel="1">
      <c r="B343" s="519"/>
      <c r="C343" s="293"/>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293"/>
      <c r="Z343" s="293"/>
      <c r="AA343" s="293"/>
      <c r="AB343" s="293"/>
      <c r="AC343" s="293"/>
      <c r="AD343" s="293"/>
      <c r="AE343" s="293"/>
      <c r="AF343" s="293"/>
      <c r="AG343" s="293"/>
      <c r="AH343" s="293"/>
      <c r="AI343" s="293"/>
      <c r="AJ343" s="293"/>
      <c r="AK343" s="293"/>
      <c r="AL343" s="293"/>
      <c r="AM343" s="293"/>
      <c r="AN343" s="293"/>
      <c r="AO343" s="293"/>
      <c r="AP343" s="293"/>
      <c r="AQ343" s="293"/>
      <c r="AR343" s="293"/>
      <c r="AS343" s="293"/>
      <c r="AT343" s="293"/>
      <c r="AU343" s="414"/>
      <c r="AV343" s="427"/>
      <c r="AW343" s="427"/>
      <c r="AX343" s="427"/>
      <c r="AY343" s="427"/>
      <c r="AZ343" s="427"/>
      <c r="BA343" s="427"/>
      <c r="BB343" s="427"/>
      <c r="BC343" s="427"/>
      <c r="BD343" s="427"/>
      <c r="BE343" s="427"/>
      <c r="BF343" s="427"/>
      <c r="BG343" s="427"/>
      <c r="BH343" s="427"/>
      <c r="BI343" s="308"/>
    </row>
    <row r="344" spans="1:61" hidden="1" outlineLevel="1">
      <c r="A344" s="521">
        <v>99</v>
      </c>
      <c r="B344" s="519" t="str">
        <f>VLOOKUP(A344,'9. IESO programs'!$D$3:$E$91,2)</f>
        <v>Not used</v>
      </c>
      <c r="C344" s="293" t="s">
        <v>25</v>
      </c>
      <c r="D344" s="297"/>
      <c r="E344" s="297"/>
      <c r="F344" s="297"/>
      <c r="G344" s="297"/>
      <c r="H344" s="297"/>
      <c r="I344" s="297"/>
      <c r="J344" s="297"/>
      <c r="K344" s="297"/>
      <c r="L344" s="297"/>
      <c r="M344" s="297"/>
      <c r="N344" s="297"/>
      <c r="O344" s="297"/>
      <c r="P344" s="297"/>
      <c r="Q344" s="297"/>
      <c r="R344" s="297"/>
      <c r="S344" s="297"/>
      <c r="T344" s="297"/>
      <c r="U344" s="297"/>
      <c r="V344" s="297"/>
      <c r="W344" s="297"/>
      <c r="X344" s="297"/>
      <c r="Y344" s="297">
        <v>0</v>
      </c>
      <c r="Z344" s="297"/>
      <c r="AA344" s="297"/>
      <c r="AB344" s="297"/>
      <c r="AC344" s="297"/>
      <c r="AD344" s="297"/>
      <c r="AE344" s="297"/>
      <c r="AF344" s="297"/>
      <c r="AG344" s="297"/>
      <c r="AH344" s="297"/>
      <c r="AI344" s="297"/>
      <c r="AJ344" s="297"/>
      <c r="AK344" s="297"/>
      <c r="AL344" s="297"/>
      <c r="AM344" s="297"/>
      <c r="AN344" s="297"/>
      <c r="AO344" s="297"/>
      <c r="AP344" s="297"/>
      <c r="AQ344" s="297"/>
      <c r="AR344" s="297"/>
      <c r="AS344" s="297"/>
      <c r="AT344" s="297"/>
      <c r="AU344" s="428"/>
      <c r="AV344" s="412"/>
      <c r="AW344" s="412"/>
      <c r="AX344" s="412"/>
      <c r="AY344" s="412"/>
      <c r="AZ344" s="412"/>
      <c r="BA344" s="412"/>
      <c r="BB344" s="412"/>
      <c r="BC344" s="417"/>
      <c r="BD344" s="417"/>
      <c r="BE344" s="417"/>
      <c r="BF344" s="417"/>
      <c r="BG344" s="417"/>
      <c r="BH344" s="417"/>
      <c r="BI344" s="298">
        <f>SUM(AU344:BH344)</f>
        <v>0</v>
      </c>
    </row>
    <row r="345" spans="1:61" hidden="1" outlineLevel="1">
      <c r="B345" s="296" t="s">
        <v>267</v>
      </c>
      <c r="C345" s="293" t="s">
        <v>142</v>
      </c>
      <c r="D345" s="297"/>
      <c r="E345" s="297"/>
      <c r="F345" s="297"/>
      <c r="G345" s="297"/>
      <c r="H345" s="297"/>
      <c r="I345" s="297"/>
      <c r="J345" s="297"/>
      <c r="K345" s="297"/>
      <c r="L345" s="297"/>
      <c r="M345" s="297"/>
      <c r="N345" s="297"/>
      <c r="O345" s="297"/>
      <c r="P345" s="297"/>
      <c r="Q345" s="297"/>
      <c r="R345" s="297"/>
      <c r="S345" s="297"/>
      <c r="T345" s="297"/>
      <c r="U345" s="297"/>
      <c r="V345" s="297"/>
      <c r="W345" s="297"/>
      <c r="X345" s="297"/>
      <c r="Y345" s="297">
        <f>Y344</f>
        <v>0</v>
      </c>
      <c r="Z345" s="297"/>
      <c r="AA345" s="297"/>
      <c r="AB345" s="297"/>
      <c r="AC345" s="297"/>
      <c r="AD345" s="297"/>
      <c r="AE345" s="297"/>
      <c r="AF345" s="297"/>
      <c r="AG345" s="297"/>
      <c r="AH345" s="297"/>
      <c r="AI345" s="297"/>
      <c r="AJ345" s="297"/>
      <c r="AK345" s="297"/>
      <c r="AL345" s="297"/>
      <c r="AM345" s="297"/>
      <c r="AN345" s="297"/>
      <c r="AO345" s="297"/>
      <c r="AP345" s="297"/>
      <c r="AQ345" s="297"/>
      <c r="AR345" s="297"/>
      <c r="AS345" s="297"/>
      <c r="AT345" s="297"/>
      <c r="AU345" s="413">
        <f>AU344</f>
        <v>0</v>
      </c>
      <c r="AV345" s="413">
        <f t="shared" ref="AV345" si="927">AV344</f>
        <v>0</v>
      </c>
      <c r="AW345" s="413">
        <f t="shared" ref="AW345" si="928">AW344</f>
        <v>0</v>
      </c>
      <c r="AX345" s="413">
        <f t="shared" ref="AX345" si="929">AX344</f>
        <v>0</v>
      </c>
      <c r="AY345" s="413">
        <f t="shared" ref="AY345" si="930">AY344</f>
        <v>0</v>
      </c>
      <c r="AZ345" s="413">
        <f t="shared" ref="AZ345" si="931">AZ344</f>
        <v>0</v>
      </c>
      <c r="BA345" s="413">
        <f t="shared" ref="BA345" si="932">BA344</f>
        <v>0</v>
      </c>
      <c r="BB345" s="413">
        <f t="shared" ref="BB345" si="933">BB344</f>
        <v>0</v>
      </c>
      <c r="BC345" s="413">
        <f t="shared" ref="BC345" si="934">BC344</f>
        <v>0</v>
      </c>
      <c r="BD345" s="413">
        <f t="shared" ref="BD345" si="935">BD344</f>
        <v>0</v>
      </c>
      <c r="BE345" s="413">
        <f t="shared" ref="BE345" si="936">BE344</f>
        <v>0</v>
      </c>
      <c r="BF345" s="413">
        <f t="shared" ref="BF345" si="937">BF344</f>
        <v>0</v>
      </c>
      <c r="BG345" s="413">
        <f t="shared" ref="BG345" si="938">BG344</f>
        <v>0</v>
      </c>
      <c r="BH345" s="413">
        <f t="shared" ref="BH345" si="939">BH344</f>
        <v>0</v>
      </c>
      <c r="BI345" s="308"/>
    </row>
    <row r="346" spans="1:61" hidden="1" outlineLevel="1">
      <c r="B346" s="519"/>
      <c r="C346" s="293"/>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293"/>
      <c r="Z346" s="293"/>
      <c r="AA346" s="293"/>
      <c r="AB346" s="293"/>
      <c r="AC346" s="293"/>
      <c r="AD346" s="293"/>
      <c r="AE346" s="293"/>
      <c r="AF346" s="293"/>
      <c r="AG346" s="293"/>
      <c r="AH346" s="293"/>
      <c r="AI346" s="293"/>
      <c r="AJ346" s="293"/>
      <c r="AK346" s="293"/>
      <c r="AL346" s="293"/>
      <c r="AM346" s="293"/>
      <c r="AN346" s="293"/>
      <c r="AO346" s="293"/>
      <c r="AP346" s="293"/>
      <c r="AQ346" s="293"/>
      <c r="AR346" s="293"/>
      <c r="AS346" s="293"/>
      <c r="AT346" s="293"/>
      <c r="AU346" s="414"/>
      <c r="AV346" s="427"/>
      <c r="AW346" s="427"/>
      <c r="AX346" s="427"/>
      <c r="AY346" s="427"/>
      <c r="AZ346" s="427"/>
      <c r="BA346" s="427"/>
      <c r="BB346" s="427"/>
      <c r="BC346" s="427"/>
      <c r="BD346" s="427"/>
      <c r="BE346" s="427"/>
      <c r="BF346" s="427"/>
      <c r="BG346" s="427"/>
      <c r="BH346" s="427"/>
      <c r="BI346" s="308"/>
    </row>
    <row r="347" spans="1:61" hidden="1" outlineLevel="1">
      <c r="A347" s="521">
        <v>99</v>
      </c>
      <c r="B347" s="519" t="str">
        <f>VLOOKUP(A347,'9. IESO programs'!$D$3:$E$91,2)</f>
        <v>Not used</v>
      </c>
      <c r="C347" s="293" t="s">
        <v>25</v>
      </c>
      <c r="D347" s="297"/>
      <c r="E347" s="297"/>
      <c r="F347" s="297"/>
      <c r="G347" s="297"/>
      <c r="H347" s="297"/>
      <c r="I347" s="297"/>
      <c r="J347" s="297"/>
      <c r="K347" s="297"/>
      <c r="L347" s="297"/>
      <c r="M347" s="297"/>
      <c r="N347" s="297"/>
      <c r="O347" s="297"/>
      <c r="P347" s="297"/>
      <c r="Q347" s="297"/>
      <c r="R347" s="297"/>
      <c r="S347" s="297"/>
      <c r="T347" s="297"/>
      <c r="U347" s="297"/>
      <c r="V347" s="297"/>
      <c r="W347" s="297"/>
      <c r="X347" s="297"/>
      <c r="Y347" s="297">
        <v>0</v>
      </c>
      <c r="Z347" s="297"/>
      <c r="AA347" s="297"/>
      <c r="AB347" s="297"/>
      <c r="AC347" s="297"/>
      <c r="AD347" s="297"/>
      <c r="AE347" s="297"/>
      <c r="AF347" s="297"/>
      <c r="AG347" s="297"/>
      <c r="AH347" s="297"/>
      <c r="AI347" s="297"/>
      <c r="AJ347" s="297"/>
      <c r="AK347" s="297"/>
      <c r="AL347" s="297"/>
      <c r="AM347" s="297"/>
      <c r="AN347" s="297"/>
      <c r="AO347" s="297"/>
      <c r="AP347" s="297"/>
      <c r="AQ347" s="297"/>
      <c r="AR347" s="297"/>
      <c r="AS347" s="297"/>
      <c r="AT347" s="297"/>
      <c r="AU347" s="428"/>
      <c r="AV347" s="412"/>
      <c r="AW347" s="412"/>
      <c r="AX347" s="412"/>
      <c r="AY347" s="412"/>
      <c r="AZ347" s="412"/>
      <c r="BA347" s="412"/>
      <c r="BB347" s="412"/>
      <c r="BC347" s="417"/>
      <c r="BD347" s="417"/>
      <c r="BE347" s="417"/>
      <c r="BF347" s="417"/>
      <c r="BG347" s="417"/>
      <c r="BH347" s="417"/>
      <c r="BI347" s="298">
        <f>SUM(AU347:BH347)</f>
        <v>0</v>
      </c>
    </row>
    <row r="348" spans="1:61" hidden="1" outlineLevel="1">
      <c r="B348" s="296" t="s">
        <v>267</v>
      </c>
      <c r="C348" s="293" t="s">
        <v>142</v>
      </c>
      <c r="D348" s="297"/>
      <c r="E348" s="297"/>
      <c r="F348" s="297"/>
      <c r="G348" s="297"/>
      <c r="H348" s="297"/>
      <c r="I348" s="297"/>
      <c r="J348" s="297"/>
      <c r="K348" s="297"/>
      <c r="L348" s="297"/>
      <c r="M348" s="297"/>
      <c r="N348" s="297"/>
      <c r="O348" s="297"/>
      <c r="P348" s="297"/>
      <c r="Q348" s="297"/>
      <c r="R348" s="297"/>
      <c r="S348" s="297"/>
      <c r="T348" s="297"/>
      <c r="U348" s="297"/>
      <c r="V348" s="297"/>
      <c r="W348" s="297"/>
      <c r="X348" s="297"/>
      <c r="Y348" s="297">
        <f>Y347</f>
        <v>0</v>
      </c>
      <c r="Z348" s="297"/>
      <c r="AA348" s="297"/>
      <c r="AB348" s="297"/>
      <c r="AC348" s="297"/>
      <c r="AD348" s="297"/>
      <c r="AE348" s="297"/>
      <c r="AF348" s="297"/>
      <c r="AG348" s="297"/>
      <c r="AH348" s="297"/>
      <c r="AI348" s="297"/>
      <c r="AJ348" s="297"/>
      <c r="AK348" s="297"/>
      <c r="AL348" s="297"/>
      <c r="AM348" s="297"/>
      <c r="AN348" s="297"/>
      <c r="AO348" s="297"/>
      <c r="AP348" s="297"/>
      <c r="AQ348" s="297"/>
      <c r="AR348" s="297"/>
      <c r="AS348" s="297"/>
      <c r="AT348" s="297"/>
      <c r="AU348" s="413">
        <f>AU347</f>
        <v>0</v>
      </c>
      <c r="AV348" s="413">
        <f t="shared" ref="AV348" si="940">AV347</f>
        <v>0</v>
      </c>
      <c r="AW348" s="413">
        <f t="shared" ref="AW348" si="941">AW347</f>
        <v>0</v>
      </c>
      <c r="AX348" s="413">
        <f t="shared" ref="AX348" si="942">AX347</f>
        <v>0</v>
      </c>
      <c r="AY348" s="413">
        <f t="shared" ref="AY348" si="943">AY347</f>
        <v>0</v>
      </c>
      <c r="AZ348" s="413">
        <f t="shared" ref="AZ348" si="944">AZ347</f>
        <v>0</v>
      </c>
      <c r="BA348" s="413">
        <f t="shared" ref="BA348" si="945">BA347</f>
        <v>0</v>
      </c>
      <c r="BB348" s="413">
        <f t="shared" ref="BB348" si="946">BB347</f>
        <v>0</v>
      </c>
      <c r="BC348" s="413">
        <f t="shared" ref="BC348" si="947">BC347</f>
        <v>0</v>
      </c>
      <c r="BD348" s="413">
        <f t="shared" ref="BD348" si="948">BD347</f>
        <v>0</v>
      </c>
      <c r="BE348" s="413">
        <f t="shared" ref="BE348" si="949">BE347</f>
        <v>0</v>
      </c>
      <c r="BF348" s="413">
        <f t="shared" ref="BF348" si="950">BF347</f>
        <v>0</v>
      </c>
      <c r="BG348" s="413">
        <f t="shared" ref="BG348" si="951">BG347</f>
        <v>0</v>
      </c>
      <c r="BH348" s="413">
        <f t="shared" ref="BH348" si="952">BH347</f>
        <v>0</v>
      </c>
      <c r="BI348" s="308"/>
    </row>
    <row r="349" spans="1:61" hidden="1" outlineLevel="1">
      <c r="B349" s="519"/>
      <c r="C349" s="293"/>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293"/>
      <c r="Z349" s="293"/>
      <c r="AA349" s="293"/>
      <c r="AB349" s="293"/>
      <c r="AC349" s="293"/>
      <c r="AD349" s="293"/>
      <c r="AE349" s="293"/>
      <c r="AF349" s="293"/>
      <c r="AG349" s="293"/>
      <c r="AH349" s="293"/>
      <c r="AI349" s="293"/>
      <c r="AJ349" s="293"/>
      <c r="AK349" s="293"/>
      <c r="AL349" s="293"/>
      <c r="AM349" s="293"/>
      <c r="AN349" s="293"/>
      <c r="AO349" s="293"/>
      <c r="AP349" s="293"/>
      <c r="AQ349" s="293"/>
      <c r="AR349" s="293"/>
      <c r="AS349" s="293"/>
      <c r="AT349" s="293"/>
      <c r="AU349" s="414"/>
      <c r="AV349" s="427"/>
      <c r="AW349" s="427"/>
      <c r="AX349" s="427"/>
      <c r="AY349" s="427"/>
      <c r="AZ349" s="427"/>
      <c r="BA349" s="427"/>
      <c r="BB349" s="427"/>
      <c r="BC349" s="427"/>
      <c r="BD349" s="427"/>
      <c r="BE349" s="427"/>
      <c r="BF349" s="427"/>
      <c r="BG349" s="427"/>
      <c r="BH349" s="427"/>
      <c r="BI349" s="308"/>
    </row>
    <row r="350" spans="1:61" hidden="1" outlineLevel="1">
      <c r="A350" s="521">
        <v>99</v>
      </c>
      <c r="B350" s="519" t="str">
        <f>VLOOKUP(A350,'9. IESO programs'!$D$3:$E$91,2)</f>
        <v>Not used</v>
      </c>
      <c r="C350" s="293" t="s">
        <v>25</v>
      </c>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v>0</v>
      </c>
      <c r="Z350" s="297"/>
      <c r="AA350" s="297"/>
      <c r="AB350" s="297"/>
      <c r="AC350" s="297"/>
      <c r="AD350" s="297"/>
      <c r="AE350" s="297"/>
      <c r="AF350" s="297"/>
      <c r="AG350" s="297"/>
      <c r="AH350" s="297"/>
      <c r="AI350" s="297"/>
      <c r="AJ350" s="297"/>
      <c r="AK350" s="297"/>
      <c r="AL350" s="297"/>
      <c r="AM350" s="297"/>
      <c r="AN350" s="297"/>
      <c r="AO350" s="297"/>
      <c r="AP350" s="297"/>
      <c r="AQ350" s="297"/>
      <c r="AR350" s="297"/>
      <c r="AS350" s="297"/>
      <c r="AT350" s="297"/>
      <c r="AU350" s="428"/>
      <c r="AV350" s="412"/>
      <c r="AW350" s="412"/>
      <c r="AX350" s="412"/>
      <c r="AY350" s="412"/>
      <c r="AZ350" s="412"/>
      <c r="BA350" s="412"/>
      <c r="BB350" s="412"/>
      <c r="BC350" s="417"/>
      <c r="BD350" s="417"/>
      <c r="BE350" s="417"/>
      <c r="BF350" s="417"/>
      <c r="BG350" s="417"/>
      <c r="BH350" s="417"/>
      <c r="BI350" s="298">
        <f>SUM(AU350:BH350)</f>
        <v>0</v>
      </c>
    </row>
    <row r="351" spans="1:61" hidden="1" outlineLevel="1">
      <c r="B351" s="296" t="s">
        <v>267</v>
      </c>
      <c r="C351" s="293" t="s">
        <v>142</v>
      </c>
      <c r="D351" s="297"/>
      <c r="E351" s="297"/>
      <c r="F351" s="297"/>
      <c r="G351" s="297"/>
      <c r="H351" s="297"/>
      <c r="I351" s="297"/>
      <c r="J351" s="297"/>
      <c r="K351" s="297"/>
      <c r="L351" s="297"/>
      <c r="M351" s="297"/>
      <c r="N351" s="297"/>
      <c r="O351" s="297"/>
      <c r="P351" s="297"/>
      <c r="Q351" s="297"/>
      <c r="R351" s="297"/>
      <c r="S351" s="297"/>
      <c r="T351" s="297"/>
      <c r="U351" s="297"/>
      <c r="V351" s="297"/>
      <c r="W351" s="297"/>
      <c r="X351" s="297"/>
      <c r="Y351" s="297">
        <f>Y350</f>
        <v>0</v>
      </c>
      <c r="Z351" s="297"/>
      <c r="AA351" s="297"/>
      <c r="AB351" s="297"/>
      <c r="AC351" s="297"/>
      <c r="AD351" s="297"/>
      <c r="AE351" s="297"/>
      <c r="AF351" s="297"/>
      <c r="AG351" s="297"/>
      <c r="AH351" s="297"/>
      <c r="AI351" s="297"/>
      <c r="AJ351" s="297"/>
      <c r="AK351" s="297"/>
      <c r="AL351" s="297"/>
      <c r="AM351" s="297"/>
      <c r="AN351" s="297"/>
      <c r="AO351" s="297"/>
      <c r="AP351" s="297"/>
      <c r="AQ351" s="297"/>
      <c r="AR351" s="297"/>
      <c r="AS351" s="297"/>
      <c r="AT351" s="297"/>
      <c r="AU351" s="413">
        <f>AU350</f>
        <v>0</v>
      </c>
      <c r="AV351" s="413">
        <f t="shared" ref="AV351" si="953">AV350</f>
        <v>0</v>
      </c>
      <c r="AW351" s="413">
        <f t="shared" ref="AW351" si="954">AW350</f>
        <v>0</v>
      </c>
      <c r="AX351" s="413">
        <f t="shared" ref="AX351" si="955">AX350</f>
        <v>0</v>
      </c>
      <c r="AY351" s="413">
        <f t="shared" ref="AY351" si="956">AY350</f>
        <v>0</v>
      </c>
      <c r="AZ351" s="413">
        <f t="shared" ref="AZ351" si="957">AZ350</f>
        <v>0</v>
      </c>
      <c r="BA351" s="413">
        <f t="shared" ref="BA351" si="958">BA350</f>
        <v>0</v>
      </c>
      <c r="BB351" s="413">
        <f t="shared" ref="BB351" si="959">BB350</f>
        <v>0</v>
      </c>
      <c r="BC351" s="413">
        <f t="shared" ref="BC351" si="960">BC350</f>
        <v>0</v>
      </c>
      <c r="BD351" s="413">
        <f t="shared" ref="BD351" si="961">BD350</f>
        <v>0</v>
      </c>
      <c r="BE351" s="413">
        <f t="shared" ref="BE351" si="962">BE350</f>
        <v>0</v>
      </c>
      <c r="BF351" s="413">
        <f t="shared" ref="BF351" si="963">BF350</f>
        <v>0</v>
      </c>
      <c r="BG351" s="413">
        <f t="shared" ref="BG351" si="964">BG350</f>
        <v>0</v>
      </c>
      <c r="BH351" s="413">
        <f t="shared" ref="BH351" si="965">BH350</f>
        <v>0</v>
      </c>
      <c r="BI351" s="308"/>
    </row>
    <row r="352" spans="1:61" hidden="1" outlineLevel="1">
      <c r="B352" s="519"/>
      <c r="C352" s="293"/>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293"/>
      <c r="Z352" s="293"/>
      <c r="AA352" s="293"/>
      <c r="AB352" s="293"/>
      <c r="AC352" s="293"/>
      <c r="AD352" s="293"/>
      <c r="AE352" s="293"/>
      <c r="AF352" s="293"/>
      <c r="AG352" s="293"/>
      <c r="AH352" s="293"/>
      <c r="AI352" s="293"/>
      <c r="AJ352" s="293"/>
      <c r="AK352" s="293"/>
      <c r="AL352" s="293"/>
      <c r="AM352" s="293"/>
      <c r="AN352" s="293"/>
      <c r="AO352" s="293"/>
      <c r="AP352" s="293"/>
      <c r="AQ352" s="293"/>
      <c r="AR352" s="293"/>
      <c r="AS352" s="293"/>
      <c r="AT352" s="293"/>
      <c r="AU352" s="414"/>
      <c r="AV352" s="427"/>
      <c r="AW352" s="427"/>
      <c r="AX352" s="427"/>
      <c r="AY352" s="427"/>
      <c r="AZ352" s="427"/>
      <c r="BA352" s="427"/>
      <c r="BB352" s="427"/>
      <c r="BC352" s="427"/>
      <c r="BD352" s="427"/>
      <c r="BE352" s="427"/>
      <c r="BF352" s="427"/>
      <c r="BG352" s="427"/>
      <c r="BH352" s="427"/>
      <c r="BI352" s="308"/>
    </row>
    <row r="353" spans="1:61" hidden="1" outlineLevel="1">
      <c r="A353" s="521">
        <v>99</v>
      </c>
      <c r="B353" s="519" t="str">
        <f>VLOOKUP(A353,'9. IESO programs'!$D$3:$E$91,2)</f>
        <v>Not used</v>
      </c>
      <c r="C353" s="293" t="s">
        <v>25</v>
      </c>
      <c r="D353" s="297"/>
      <c r="E353" s="297"/>
      <c r="F353" s="297"/>
      <c r="G353" s="297"/>
      <c r="H353" s="297"/>
      <c r="I353" s="297"/>
      <c r="J353" s="297"/>
      <c r="K353" s="297"/>
      <c r="L353" s="297"/>
      <c r="M353" s="297"/>
      <c r="N353" s="297"/>
      <c r="O353" s="297"/>
      <c r="P353" s="297"/>
      <c r="Q353" s="297"/>
      <c r="R353" s="297"/>
      <c r="S353" s="297"/>
      <c r="T353" s="297"/>
      <c r="U353" s="297"/>
      <c r="V353" s="297"/>
      <c r="W353" s="297"/>
      <c r="X353" s="297"/>
      <c r="Y353" s="297">
        <v>0</v>
      </c>
      <c r="Z353" s="297"/>
      <c r="AA353" s="297"/>
      <c r="AB353" s="297"/>
      <c r="AC353" s="297"/>
      <c r="AD353" s="297"/>
      <c r="AE353" s="297"/>
      <c r="AF353" s="297"/>
      <c r="AG353" s="297"/>
      <c r="AH353" s="297"/>
      <c r="AI353" s="297"/>
      <c r="AJ353" s="297"/>
      <c r="AK353" s="297"/>
      <c r="AL353" s="297"/>
      <c r="AM353" s="297"/>
      <c r="AN353" s="297"/>
      <c r="AO353" s="297"/>
      <c r="AP353" s="297"/>
      <c r="AQ353" s="297"/>
      <c r="AR353" s="297"/>
      <c r="AS353" s="297"/>
      <c r="AT353" s="297"/>
      <c r="AU353" s="428"/>
      <c r="AV353" s="412"/>
      <c r="AW353" s="412"/>
      <c r="AX353" s="412"/>
      <c r="AY353" s="412"/>
      <c r="AZ353" s="412"/>
      <c r="BA353" s="412"/>
      <c r="BB353" s="412"/>
      <c r="BC353" s="417"/>
      <c r="BD353" s="417"/>
      <c r="BE353" s="417"/>
      <c r="BF353" s="417"/>
      <c r="BG353" s="417"/>
      <c r="BH353" s="417"/>
      <c r="BI353" s="298">
        <f>SUM(AU353:BH353)</f>
        <v>0</v>
      </c>
    </row>
    <row r="354" spans="1:61" hidden="1" outlineLevel="1">
      <c r="B354" s="296" t="s">
        <v>267</v>
      </c>
      <c r="C354" s="293" t="s">
        <v>142</v>
      </c>
      <c r="D354" s="297"/>
      <c r="E354" s="297"/>
      <c r="F354" s="297"/>
      <c r="G354" s="297"/>
      <c r="H354" s="297"/>
      <c r="I354" s="297"/>
      <c r="J354" s="297"/>
      <c r="K354" s="297"/>
      <c r="L354" s="297"/>
      <c r="M354" s="297"/>
      <c r="N354" s="297"/>
      <c r="O354" s="297"/>
      <c r="P354" s="297"/>
      <c r="Q354" s="297"/>
      <c r="R354" s="297"/>
      <c r="S354" s="297"/>
      <c r="T354" s="297"/>
      <c r="U354" s="297"/>
      <c r="V354" s="297"/>
      <c r="W354" s="297"/>
      <c r="X354" s="297"/>
      <c r="Y354" s="297">
        <f>Y353</f>
        <v>0</v>
      </c>
      <c r="Z354" s="297"/>
      <c r="AA354" s="297"/>
      <c r="AB354" s="297"/>
      <c r="AC354" s="297"/>
      <c r="AD354" s="297"/>
      <c r="AE354" s="297"/>
      <c r="AF354" s="297"/>
      <c r="AG354" s="297"/>
      <c r="AH354" s="297"/>
      <c r="AI354" s="297"/>
      <c r="AJ354" s="297"/>
      <c r="AK354" s="297"/>
      <c r="AL354" s="297"/>
      <c r="AM354" s="297"/>
      <c r="AN354" s="297"/>
      <c r="AO354" s="297"/>
      <c r="AP354" s="297"/>
      <c r="AQ354" s="297"/>
      <c r="AR354" s="297"/>
      <c r="AS354" s="297"/>
      <c r="AT354" s="297"/>
      <c r="AU354" s="413">
        <f>AU353</f>
        <v>0</v>
      </c>
      <c r="AV354" s="413">
        <f t="shared" ref="AV354" si="966">AV353</f>
        <v>0</v>
      </c>
      <c r="AW354" s="413">
        <f t="shared" ref="AW354" si="967">AW353</f>
        <v>0</v>
      </c>
      <c r="AX354" s="413">
        <f t="shared" ref="AX354" si="968">AX353</f>
        <v>0</v>
      </c>
      <c r="AY354" s="413">
        <f t="shared" ref="AY354" si="969">AY353</f>
        <v>0</v>
      </c>
      <c r="AZ354" s="413">
        <f t="shared" ref="AZ354" si="970">AZ353</f>
        <v>0</v>
      </c>
      <c r="BA354" s="413">
        <f t="shared" ref="BA354" si="971">BA353</f>
        <v>0</v>
      </c>
      <c r="BB354" s="413">
        <f t="shared" ref="BB354" si="972">BB353</f>
        <v>0</v>
      </c>
      <c r="BC354" s="413">
        <f t="shared" ref="BC354" si="973">BC353</f>
        <v>0</v>
      </c>
      <c r="BD354" s="413">
        <f t="shared" ref="BD354" si="974">BD353</f>
        <v>0</v>
      </c>
      <c r="BE354" s="413">
        <f t="shared" ref="BE354" si="975">BE353</f>
        <v>0</v>
      </c>
      <c r="BF354" s="413">
        <f t="shared" ref="BF354" si="976">BF353</f>
        <v>0</v>
      </c>
      <c r="BG354" s="413">
        <f t="shared" ref="BG354" si="977">BG353</f>
        <v>0</v>
      </c>
      <c r="BH354" s="413">
        <f t="shared" ref="BH354" si="978">BH353</f>
        <v>0</v>
      </c>
      <c r="BI354" s="308"/>
    </row>
    <row r="355" spans="1:61" hidden="1" outlineLevel="1">
      <c r="B355" s="519"/>
      <c r="C355" s="293"/>
      <c r="D355" s="293"/>
      <c r="E355" s="293"/>
      <c r="F355" s="293"/>
      <c r="G355" s="293"/>
      <c r="H355" s="293"/>
      <c r="I355" s="293"/>
      <c r="J355" s="293"/>
      <c r="K355" s="293"/>
      <c r="L355" s="293"/>
      <c r="M355" s="293"/>
      <c r="N355" s="293"/>
      <c r="O355" s="293"/>
      <c r="P355" s="293"/>
      <c r="Q355" s="293"/>
      <c r="R355" s="293"/>
      <c r="S355" s="293"/>
      <c r="T355" s="293"/>
      <c r="U355" s="293"/>
      <c r="V355" s="293"/>
      <c r="W355" s="293"/>
      <c r="X355" s="293"/>
      <c r="Y355" s="293"/>
      <c r="Z355" s="293"/>
      <c r="AA355" s="293"/>
      <c r="AB355" s="293"/>
      <c r="AC355" s="293"/>
      <c r="AD355" s="293"/>
      <c r="AE355" s="293"/>
      <c r="AF355" s="293"/>
      <c r="AG355" s="293"/>
      <c r="AH355" s="293"/>
      <c r="AI355" s="293"/>
      <c r="AJ355" s="293"/>
      <c r="AK355" s="293"/>
      <c r="AL355" s="293"/>
      <c r="AM355" s="293"/>
      <c r="AN355" s="293"/>
      <c r="AO355" s="293"/>
      <c r="AP355" s="293"/>
      <c r="AQ355" s="293"/>
      <c r="AR355" s="293"/>
      <c r="AS355" s="293"/>
      <c r="AT355" s="293"/>
      <c r="AU355" s="414"/>
      <c r="AV355" s="427"/>
      <c r="AW355" s="427"/>
      <c r="AX355" s="427"/>
      <c r="AY355" s="427"/>
      <c r="AZ355" s="427"/>
      <c r="BA355" s="427"/>
      <c r="BB355" s="427"/>
      <c r="BC355" s="427"/>
      <c r="BD355" s="427"/>
      <c r="BE355" s="427"/>
      <c r="BF355" s="427"/>
      <c r="BG355" s="427"/>
      <c r="BH355" s="427"/>
      <c r="BI355" s="308"/>
    </row>
    <row r="356" spans="1:61" hidden="1" outlineLevel="1">
      <c r="A356" s="521">
        <v>99</v>
      </c>
      <c r="B356" s="519" t="str">
        <f>VLOOKUP(A356,'9. IESO programs'!$D$3:$E$91,2)</f>
        <v>Not used</v>
      </c>
      <c r="C356" s="293" t="s">
        <v>25</v>
      </c>
      <c r="D356" s="297"/>
      <c r="E356" s="297"/>
      <c r="F356" s="297"/>
      <c r="G356" s="297"/>
      <c r="H356" s="297"/>
      <c r="I356" s="297"/>
      <c r="J356" s="297"/>
      <c r="K356" s="297"/>
      <c r="L356" s="297"/>
      <c r="M356" s="297"/>
      <c r="N356" s="297"/>
      <c r="O356" s="297"/>
      <c r="P356" s="297"/>
      <c r="Q356" s="297"/>
      <c r="R356" s="297"/>
      <c r="S356" s="297"/>
      <c r="T356" s="297"/>
      <c r="U356" s="297"/>
      <c r="V356" s="297"/>
      <c r="W356" s="297"/>
      <c r="X356" s="297"/>
      <c r="Y356" s="293"/>
      <c r="Z356" s="297"/>
      <c r="AA356" s="297"/>
      <c r="AB356" s="297"/>
      <c r="AC356" s="297"/>
      <c r="AD356" s="297"/>
      <c r="AE356" s="297"/>
      <c r="AF356" s="297"/>
      <c r="AG356" s="297"/>
      <c r="AH356" s="297"/>
      <c r="AI356" s="297"/>
      <c r="AJ356" s="297"/>
      <c r="AK356" s="297"/>
      <c r="AL356" s="297"/>
      <c r="AM356" s="297"/>
      <c r="AN356" s="297"/>
      <c r="AO356" s="297"/>
      <c r="AP356" s="297"/>
      <c r="AQ356" s="297"/>
      <c r="AR356" s="297"/>
      <c r="AS356" s="297"/>
      <c r="AT356" s="297"/>
      <c r="AU356" s="428"/>
      <c r="AV356" s="412"/>
      <c r="AW356" s="412"/>
      <c r="AX356" s="412"/>
      <c r="AY356" s="412"/>
      <c r="AZ356" s="412"/>
      <c r="BA356" s="412"/>
      <c r="BB356" s="412"/>
      <c r="BC356" s="417"/>
      <c r="BD356" s="417"/>
      <c r="BE356" s="417"/>
      <c r="BF356" s="417"/>
      <c r="BG356" s="417"/>
      <c r="BH356" s="417"/>
      <c r="BI356" s="298">
        <f>SUM(AU356:BH356)</f>
        <v>0</v>
      </c>
    </row>
    <row r="357" spans="1:61" hidden="1" outlineLevel="1">
      <c r="B357" s="296" t="s">
        <v>267</v>
      </c>
      <c r="C357" s="293" t="s">
        <v>142</v>
      </c>
      <c r="D357" s="297"/>
      <c r="E357" s="297"/>
      <c r="F357" s="297"/>
      <c r="G357" s="297"/>
      <c r="H357" s="297"/>
      <c r="I357" s="297"/>
      <c r="J357" s="297"/>
      <c r="K357" s="297"/>
      <c r="L357" s="297"/>
      <c r="M357" s="297"/>
      <c r="N357" s="297"/>
      <c r="O357" s="297"/>
      <c r="P357" s="297"/>
      <c r="Q357" s="297"/>
      <c r="R357" s="297"/>
      <c r="S357" s="297"/>
      <c r="T357" s="297"/>
      <c r="U357" s="297"/>
      <c r="V357" s="297"/>
      <c r="W357" s="297"/>
      <c r="X357" s="297"/>
      <c r="Y357" s="469"/>
      <c r="Z357" s="297"/>
      <c r="AA357" s="297"/>
      <c r="AB357" s="297"/>
      <c r="AC357" s="297"/>
      <c r="AD357" s="297"/>
      <c r="AE357" s="297"/>
      <c r="AF357" s="297"/>
      <c r="AG357" s="297"/>
      <c r="AH357" s="297"/>
      <c r="AI357" s="297"/>
      <c r="AJ357" s="297"/>
      <c r="AK357" s="297"/>
      <c r="AL357" s="297"/>
      <c r="AM357" s="297"/>
      <c r="AN357" s="297"/>
      <c r="AO357" s="297"/>
      <c r="AP357" s="297"/>
      <c r="AQ357" s="297"/>
      <c r="AR357" s="297"/>
      <c r="AS357" s="297"/>
      <c r="AT357" s="297"/>
      <c r="AU357" s="413">
        <f>AU356</f>
        <v>0</v>
      </c>
      <c r="AV357" s="413">
        <f t="shared" ref="AV357" si="979">AV356</f>
        <v>0</v>
      </c>
      <c r="AW357" s="413">
        <f t="shared" ref="AW357" si="980">AW356</f>
        <v>0</v>
      </c>
      <c r="AX357" s="413">
        <f t="shared" ref="AX357" si="981">AX356</f>
        <v>0</v>
      </c>
      <c r="AY357" s="413">
        <f t="shared" ref="AY357" si="982">AY356</f>
        <v>0</v>
      </c>
      <c r="AZ357" s="413">
        <f t="shared" ref="AZ357" si="983">AZ356</f>
        <v>0</v>
      </c>
      <c r="BA357" s="413">
        <f t="shared" ref="BA357" si="984">BA356</f>
        <v>0</v>
      </c>
      <c r="BB357" s="413">
        <f t="shared" ref="BB357" si="985">BB356</f>
        <v>0</v>
      </c>
      <c r="BC357" s="413">
        <f t="shared" ref="BC357" si="986">BC356</f>
        <v>0</v>
      </c>
      <c r="BD357" s="413">
        <f t="shared" ref="BD357" si="987">BD356</f>
        <v>0</v>
      </c>
      <c r="BE357" s="413">
        <f t="shared" ref="BE357" si="988">BE356</f>
        <v>0</v>
      </c>
      <c r="BF357" s="413">
        <f t="shared" ref="BF357" si="989">BF356</f>
        <v>0</v>
      </c>
      <c r="BG357" s="413">
        <f t="shared" ref="BG357" si="990">BG356</f>
        <v>0</v>
      </c>
      <c r="BH357" s="413">
        <f t="shared" ref="BH357" si="991">BH356</f>
        <v>0</v>
      </c>
      <c r="BI357" s="308"/>
    </row>
    <row r="358" spans="1:61" hidden="1" outlineLevel="1">
      <c r="B358" s="519"/>
      <c r="C358" s="293"/>
      <c r="D358" s="293"/>
      <c r="E358" s="293"/>
      <c r="F358" s="293"/>
      <c r="G358" s="293"/>
      <c r="H358" s="293"/>
      <c r="I358" s="293"/>
      <c r="J358" s="293"/>
      <c r="K358" s="293"/>
      <c r="L358" s="293"/>
      <c r="M358" s="293"/>
      <c r="N358" s="293"/>
      <c r="O358" s="293"/>
      <c r="P358" s="293"/>
      <c r="Q358" s="293"/>
      <c r="R358" s="293"/>
      <c r="S358" s="293"/>
      <c r="T358" s="293"/>
      <c r="U358" s="293"/>
      <c r="V358" s="293"/>
      <c r="W358" s="293"/>
      <c r="X358" s="293"/>
      <c r="Y358" s="293"/>
      <c r="Z358" s="293"/>
      <c r="AA358" s="293"/>
      <c r="AB358" s="293"/>
      <c r="AC358" s="293"/>
      <c r="AD358" s="293"/>
      <c r="AE358" s="293"/>
      <c r="AF358" s="293"/>
      <c r="AG358" s="293"/>
      <c r="AH358" s="293"/>
      <c r="AI358" s="293"/>
      <c r="AJ358" s="293"/>
      <c r="AK358" s="293"/>
      <c r="AL358" s="293"/>
      <c r="AM358" s="293"/>
      <c r="AN358" s="293"/>
      <c r="AO358" s="293"/>
      <c r="AP358" s="293"/>
      <c r="AQ358" s="293"/>
      <c r="AR358" s="293"/>
      <c r="AS358" s="293"/>
      <c r="AT358" s="293"/>
      <c r="AU358" s="414"/>
      <c r="AV358" s="427"/>
      <c r="AW358" s="427"/>
      <c r="AX358" s="427"/>
      <c r="AY358" s="427"/>
      <c r="AZ358" s="427"/>
      <c r="BA358" s="427"/>
      <c r="BB358" s="427"/>
      <c r="BC358" s="427"/>
      <c r="BD358" s="427"/>
      <c r="BE358" s="427"/>
      <c r="BF358" s="427"/>
      <c r="BG358" s="427"/>
      <c r="BH358" s="427"/>
      <c r="BI358" s="308"/>
    </row>
    <row r="359" spans="1:61" hidden="1" outlineLevel="1">
      <c r="A359" s="521">
        <v>99</v>
      </c>
      <c r="B359" s="519" t="str">
        <f>VLOOKUP(A359,'9. IESO programs'!$D$3:$E$91,2)</f>
        <v>Not used</v>
      </c>
      <c r="C359" s="293" t="s">
        <v>25</v>
      </c>
      <c r="D359" s="297"/>
      <c r="E359" s="297"/>
      <c r="F359" s="297"/>
      <c r="G359" s="297"/>
      <c r="H359" s="297"/>
      <c r="I359" s="297"/>
      <c r="J359" s="297"/>
      <c r="K359" s="297"/>
      <c r="L359" s="297"/>
      <c r="M359" s="297"/>
      <c r="N359" s="297"/>
      <c r="O359" s="297"/>
      <c r="P359" s="297"/>
      <c r="Q359" s="297"/>
      <c r="R359" s="297"/>
      <c r="S359" s="297"/>
      <c r="T359" s="297"/>
      <c r="U359" s="297"/>
      <c r="V359" s="297"/>
      <c r="W359" s="297"/>
      <c r="X359" s="297"/>
      <c r="Y359" s="297">
        <v>0</v>
      </c>
      <c r="Z359" s="297"/>
      <c r="AA359" s="297"/>
      <c r="AB359" s="297"/>
      <c r="AC359" s="297"/>
      <c r="AD359" s="297"/>
      <c r="AE359" s="297"/>
      <c r="AF359" s="297"/>
      <c r="AG359" s="297"/>
      <c r="AH359" s="297"/>
      <c r="AI359" s="297"/>
      <c r="AJ359" s="297"/>
      <c r="AK359" s="297"/>
      <c r="AL359" s="297"/>
      <c r="AM359" s="297"/>
      <c r="AN359" s="297"/>
      <c r="AO359" s="297"/>
      <c r="AP359" s="297"/>
      <c r="AQ359" s="297"/>
      <c r="AR359" s="297"/>
      <c r="AS359" s="297"/>
      <c r="AT359" s="297"/>
      <c r="AU359" s="428"/>
      <c r="AV359" s="412"/>
      <c r="AW359" s="412"/>
      <c r="AX359" s="412"/>
      <c r="AY359" s="412"/>
      <c r="AZ359" s="412"/>
      <c r="BA359" s="412"/>
      <c r="BB359" s="412"/>
      <c r="BC359" s="417"/>
      <c r="BD359" s="417"/>
      <c r="BE359" s="417"/>
      <c r="BF359" s="417"/>
      <c r="BG359" s="417"/>
      <c r="BH359" s="417"/>
      <c r="BI359" s="298">
        <f>SUM(AU359:BH359)</f>
        <v>0</v>
      </c>
    </row>
    <row r="360" spans="1:61" hidden="1" outlineLevel="1">
      <c r="B360" s="296" t="s">
        <v>267</v>
      </c>
      <c r="C360" s="293" t="s">
        <v>142</v>
      </c>
      <c r="D360" s="297"/>
      <c r="E360" s="297"/>
      <c r="F360" s="297"/>
      <c r="G360" s="297"/>
      <c r="H360" s="297"/>
      <c r="I360" s="297"/>
      <c r="J360" s="297"/>
      <c r="K360" s="297"/>
      <c r="L360" s="297"/>
      <c r="M360" s="297"/>
      <c r="N360" s="297"/>
      <c r="O360" s="297"/>
      <c r="P360" s="297"/>
      <c r="Q360" s="297"/>
      <c r="R360" s="297"/>
      <c r="S360" s="297"/>
      <c r="T360" s="297"/>
      <c r="U360" s="297"/>
      <c r="V360" s="297"/>
      <c r="W360" s="297"/>
      <c r="X360" s="297"/>
      <c r="Y360" s="297">
        <f>Y359</f>
        <v>0</v>
      </c>
      <c r="Z360" s="297"/>
      <c r="AA360" s="297"/>
      <c r="AB360" s="297"/>
      <c r="AC360" s="297"/>
      <c r="AD360" s="297"/>
      <c r="AE360" s="297"/>
      <c r="AF360" s="297"/>
      <c r="AG360" s="297"/>
      <c r="AH360" s="297"/>
      <c r="AI360" s="297"/>
      <c r="AJ360" s="297"/>
      <c r="AK360" s="297"/>
      <c r="AL360" s="297"/>
      <c r="AM360" s="297"/>
      <c r="AN360" s="297"/>
      <c r="AO360" s="297"/>
      <c r="AP360" s="297"/>
      <c r="AQ360" s="297"/>
      <c r="AR360" s="297"/>
      <c r="AS360" s="297"/>
      <c r="AT360" s="297"/>
      <c r="AU360" s="413">
        <f>AU359</f>
        <v>0</v>
      </c>
      <c r="AV360" s="413">
        <f t="shared" ref="AV360" si="992">AV359</f>
        <v>0</v>
      </c>
      <c r="AW360" s="413">
        <f t="shared" ref="AW360" si="993">AW359</f>
        <v>0</v>
      </c>
      <c r="AX360" s="413">
        <f t="shared" ref="AX360" si="994">AX359</f>
        <v>0</v>
      </c>
      <c r="AY360" s="413">
        <f t="shared" ref="AY360" si="995">AY359</f>
        <v>0</v>
      </c>
      <c r="AZ360" s="413">
        <f t="shared" ref="AZ360" si="996">AZ359</f>
        <v>0</v>
      </c>
      <c r="BA360" s="413">
        <f t="shared" ref="BA360" si="997">BA359</f>
        <v>0</v>
      </c>
      <c r="BB360" s="413">
        <f t="shared" ref="BB360" si="998">BB359</f>
        <v>0</v>
      </c>
      <c r="BC360" s="413">
        <f t="shared" ref="BC360" si="999">BC359</f>
        <v>0</v>
      </c>
      <c r="BD360" s="413">
        <f t="shared" ref="BD360" si="1000">BD359</f>
        <v>0</v>
      </c>
      <c r="BE360" s="413">
        <f t="shared" ref="BE360" si="1001">BE359</f>
        <v>0</v>
      </c>
      <c r="BF360" s="413">
        <f t="shared" ref="BF360" si="1002">BF359</f>
        <v>0</v>
      </c>
      <c r="BG360" s="413">
        <f t="shared" ref="BG360" si="1003">BG359</f>
        <v>0</v>
      </c>
      <c r="BH360" s="413">
        <f t="shared" ref="BH360" si="1004">BH359</f>
        <v>0</v>
      </c>
      <c r="BI360" s="308"/>
    </row>
    <row r="361" spans="1:61" hidden="1" outlineLevel="1">
      <c r="B361" s="519"/>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293"/>
      <c r="Z361" s="293"/>
      <c r="AA361" s="293"/>
      <c r="AB361" s="293"/>
      <c r="AC361" s="293"/>
      <c r="AD361" s="293"/>
      <c r="AE361" s="293"/>
      <c r="AF361" s="293"/>
      <c r="AG361" s="293"/>
      <c r="AH361" s="293"/>
      <c r="AI361" s="293"/>
      <c r="AJ361" s="293"/>
      <c r="AK361" s="293"/>
      <c r="AL361" s="293"/>
      <c r="AM361" s="293"/>
      <c r="AN361" s="293"/>
      <c r="AO361" s="293"/>
      <c r="AP361" s="293"/>
      <c r="AQ361" s="293"/>
      <c r="AR361" s="293"/>
      <c r="AS361" s="293"/>
      <c r="AT361" s="293"/>
      <c r="AU361" s="414"/>
      <c r="AV361" s="427"/>
      <c r="AW361" s="427"/>
      <c r="AX361" s="427"/>
      <c r="AY361" s="427"/>
      <c r="AZ361" s="427"/>
      <c r="BA361" s="427"/>
      <c r="BB361" s="427"/>
      <c r="BC361" s="427"/>
      <c r="BD361" s="427"/>
      <c r="BE361" s="427"/>
      <c r="BF361" s="427"/>
      <c r="BG361" s="427"/>
      <c r="BH361" s="427"/>
      <c r="BI361" s="308"/>
    </row>
    <row r="362" spans="1:61" hidden="1" outlineLevel="1">
      <c r="A362" s="521">
        <v>99</v>
      </c>
      <c r="B362" s="519" t="str">
        <f>VLOOKUP(A362,'9. IESO programs'!$D$3:$E$91,2)</f>
        <v>Not used</v>
      </c>
      <c r="C362" s="293" t="s">
        <v>25</v>
      </c>
      <c r="D362" s="297"/>
      <c r="E362" s="297"/>
      <c r="F362" s="297"/>
      <c r="G362" s="297"/>
      <c r="H362" s="297"/>
      <c r="I362" s="297"/>
      <c r="J362" s="297"/>
      <c r="K362" s="297"/>
      <c r="L362" s="297"/>
      <c r="M362" s="297"/>
      <c r="N362" s="297"/>
      <c r="O362" s="297"/>
      <c r="P362" s="297"/>
      <c r="Q362" s="297"/>
      <c r="R362" s="297"/>
      <c r="S362" s="297"/>
      <c r="T362" s="297"/>
      <c r="U362" s="297"/>
      <c r="V362" s="297"/>
      <c r="W362" s="297"/>
      <c r="X362" s="297"/>
      <c r="Y362" s="297">
        <v>0</v>
      </c>
      <c r="Z362" s="297"/>
      <c r="AA362" s="297"/>
      <c r="AB362" s="297"/>
      <c r="AC362" s="297"/>
      <c r="AD362" s="297"/>
      <c r="AE362" s="297"/>
      <c r="AF362" s="297"/>
      <c r="AG362" s="297"/>
      <c r="AH362" s="297"/>
      <c r="AI362" s="297"/>
      <c r="AJ362" s="297"/>
      <c r="AK362" s="297"/>
      <c r="AL362" s="297"/>
      <c r="AM362" s="297"/>
      <c r="AN362" s="297"/>
      <c r="AO362" s="297"/>
      <c r="AP362" s="297"/>
      <c r="AQ362" s="297"/>
      <c r="AR362" s="297"/>
      <c r="AS362" s="297"/>
      <c r="AT362" s="297"/>
      <c r="AU362" s="428"/>
      <c r="AV362" s="412"/>
      <c r="AW362" s="412"/>
      <c r="AX362" s="412"/>
      <c r="AY362" s="412"/>
      <c r="AZ362" s="412"/>
      <c r="BA362" s="412"/>
      <c r="BB362" s="412"/>
      <c r="BC362" s="417"/>
      <c r="BD362" s="417"/>
      <c r="BE362" s="417"/>
      <c r="BF362" s="417"/>
      <c r="BG362" s="417"/>
      <c r="BH362" s="417"/>
      <c r="BI362" s="298">
        <f>SUM(AU362:BH362)</f>
        <v>0</v>
      </c>
    </row>
    <row r="363" spans="1:61" hidden="1" outlineLevel="1">
      <c r="B363" s="296" t="s">
        <v>267</v>
      </c>
      <c r="C363" s="293" t="s">
        <v>142</v>
      </c>
      <c r="D363" s="297"/>
      <c r="E363" s="297"/>
      <c r="F363" s="297"/>
      <c r="G363" s="297"/>
      <c r="H363" s="297"/>
      <c r="I363" s="297"/>
      <c r="J363" s="297"/>
      <c r="K363" s="297"/>
      <c r="L363" s="297"/>
      <c r="M363" s="297"/>
      <c r="N363" s="297"/>
      <c r="O363" s="297"/>
      <c r="P363" s="297"/>
      <c r="Q363" s="297"/>
      <c r="R363" s="297"/>
      <c r="S363" s="297"/>
      <c r="T363" s="297"/>
      <c r="U363" s="297"/>
      <c r="V363" s="297"/>
      <c r="W363" s="297"/>
      <c r="X363" s="297"/>
      <c r="Y363" s="297">
        <f>Y362</f>
        <v>0</v>
      </c>
      <c r="Z363" s="297"/>
      <c r="AA363" s="297"/>
      <c r="AB363" s="297"/>
      <c r="AC363" s="297"/>
      <c r="AD363" s="297"/>
      <c r="AE363" s="297"/>
      <c r="AF363" s="297"/>
      <c r="AG363" s="297"/>
      <c r="AH363" s="297"/>
      <c r="AI363" s="297"/>
      <c r="AJ363" s="297"/>
      <c r="AK363" s="297"/>
      <c r="AL363" s="297"/>
      <c r="AM363" s="297"/>
      <c r="AN363" s="297"/>
      <c r="AO363" s="297"/>
      <c r="AP363" s="297"/>
      <c r="AQ363" s="297"/>
      <c r="AR363" s="297"/>
      <c r="AS363" s="297"/>
      <c r="AT363" s="297"/>
      <c r="AU363" s="413">
        <f>AU362</f>
        <v>0</v>
      </c>
      <c r="AV363" s="413">
        <f t="shared" ref="AV363" si="1005">AV362</f>
        <v>0</v>
      </c>
      <c r="AW363" s="413">
        <f t="shared" ref="AW363" si="1006">AW362</f>
        <v>0</v>
      </c>
      <c r="AX363" s="413">
        <f t="shared" ref="AX363" si="1007">AX362</f>
        <v>0</v>
      </c>
      <c r="AY363" s="413">
        <f t="shared" ref="AY363" si="1008">AY362</f>
        <v>0</v>
      </c>
      <c r="AZ363" s="413">
        <f t="shared" ref="AZ363" si="1009">AZ362</f>
        <v>0</v>
      </c>
      <c r="BA363" s="413">
        <f t="shared" ref="BA363" si="1010">BA362</f>
        <v>0</v>
      </c>
      <c r="BB363" s="413">
        <f t="shared" ref="BB363" si="1011">BB362</f>
        <v>0</v>
      </c>
      <c r="BC363" s="413">
        <f t="shared" ref="BC363" si="1012">BC362</f>
        <v>0</v>
      </c>
      <c r="BD363" s="413">
        <f t="shared" ref="BD363" si="1013">BD362</f>
        <v>0</v>
      </c>
      <c r="BE363" s="413">
        <f t="shared" ref="BE363" si="1014">BE362</f>
        <v>0</v>
      </c>
      <c r="BF363" s="413">
        <f t="shared" ref="BF363" si="1015">BF362</f>
        <v>0</v>
      </c>
      <c r="BG363" s="413">
        <f t="shared" ref="BG363" si="1016">BG362</f>
        <v>0</v>
      </c>
      <c r="BH363" s="413">
        <f t="shared" ref="BH363" si="1017">BH362</f>
        <v>0</v>
      </c>
      <c r="BI363" s="308"/>
    </row>
    <row r="364" spans="1:61" hidden="1" outlineLevel="1">
      <c r="B364" s="519"/>
      <c r="C364" s="293"/>
      <c r="D364" s="293"/>
      <c r="E364" s="293"/>
      <c r="F364" s="293"/>
      <c r="G364" s="293"/>
      <c r="H364" s="293"/>
      <c r="I364" s="293"/>
      <c r="J364" s="293"/>
      <c r="K364" s="293"/>
      <c r="L364" s="293"/>
      <c r="M364" s="293"/>
      <c r="N364" s="293"/>
      <c r="O364" s="293"/>
      <c r="P364" s="293"/>
      <c r="Q364" s="293"/>
      <c r="R364" s="293"/>
      <c r="S364" s="293"/>
      <c r="T364" s="293"/>
      <c r="U364" s="293"/>
      <c r="V364" s="293"/>
      <c r="W364" s="293"/>
      <c r="X364" s="293"/>
      <c r="Y364" s="293"/>
      <c r="Z364" s="293"/>
      <c r="AA364" s="293"/>
      <c r="AB364" s="293"/>
      <c r="AC364" s="293"/>
      <c r="AD364" s="293"/>
      <c r="AE364" s="293"/>
      <c r="AF364" s="293"/>
      <c r="AG364" s="293"/>
      <c r="AH364" s="293"/>
      <c r="AI364" s="293"/>
      <c r="AJ364" s="293"/>
      <c r="AK364" s="293"/>
      <c r="AL364" s="293"/>
      <c r="AM364" s="293"/>
      <c r="AN364" s="293"/>
      <c r="AO364" s="293"/>
      <c r="AP364" s="293"/>
      <c r="AQ364" s="293"/>
      <c r="AR364" s="293"/>
      <c r="AS364" s="293"/>
      <c r="AT364" s="293"/>
      <c r="AU364" s="414"/>
      <c r="AV364" s="427"/>
      <c r="AW364" s="427"/>
      <c r="AX364" s="427"/>
      <c r="AY364" s="427"/>
      <c r="AZ364" s="427"/>
      <c r="BA364" s="427"/>
      <c r="BB364" s="427"/>
      <c r="BC364" s="427"/>
      <c r="BD364" s="427"/>
      <c r="BE364" s="427"/>
      <c r="BF364" s="427"/>
      <c r="BG364" s="427"/>
      <c r="BH364" s="427"/>
      <c r="BI364" s="308"/>
    </row>
    <row r="365" spans="1:61" hidden="1" outlineLevel="1">
      <c r="A365" s="521">
        <v>99</v>
      </c>
      <c r="B365" s="519" t="str">
        <f>VLOOKUP(A365,'9. IESO programs'!$D$3:$E$91,2)</f>
        <v>Not used</v>
      </c>
      <c r="C365" s="293" t="s">
        <v>25</v>
      </c>
      <c r="D365" s="297"/>
      <c r="E365" s="297"/>
      <c r="F365" s="297"/>
      <c r="G365" s="297"/>
      <c r="H365" s="297"/>
      <c r="I365" s="297"/>
      <c r="J365" s="297"/>
      <c r="K365" s="297"/>
      <c r="L365" s="297"/>
      <c r="M365" s="297"/>
      <c r="N365" s="297"/>
      <c r="O365" s="297"/>
      <c r="P365" s="297"/>
      <c r="Q365" s="297"/>
      <c r="R365" s="297"/>
      <c r="S365" s="297"/>
      <c r="T365" s="297"/>
      <c r="U365" s="297"/>
      <c r="V365" s="297"/>
      <c r="W365" s="297"/>
      <c r="X365" s="297"/>
      <c r="Y365" s="297">
        <v>0</v>
      </c>
      <c r="Z365" s="297"/>
      <c r="AA365" s="297"/>
      <c r="AB365" s="297"/>
      <c r="AC365" s="297"/>
      <c r="AD365" s="297"/>
      <c r="AE365" s="297"/>
      <c r="AF365" s="297"/>
      <c r="AG365" s="297"/>
      <c r="AH365" s="297"/>
      <c r="AI365" s="297"/>
      <c r="AJ365" s="297"/>
      <c r="AK365" s="297"/>
      <c r="AL365" s="297"/>
      <c r="AM365" s="297"/>
      <c r="AN365" s="297"/>
      <c r="AO365" s="297"/>
      <c r="AP365" s="297"/>
      <c r="AQ365" s="297"/>
      <c r="AR365" s="297"/>
      <c r="AS365" s="297"/>
      <c r="AT365" s="297"/>
      <c r="AU365" s="428"/>
      <c r="AV365" s="412"/>
      <c r="AW365" s="412"/>
      <c r="AX365" s="412"/>
      <c r="AY365" s="412"/>
      <c r="AZ365" s="412"/>
      <c r="BA365" s="412"/>
      <c r="BB365" s="412"/>
      <c r="BC365" s="417"/>
      <c r="BD365" s="417"/>
      <c r="BE365" s="417"/>
      <c r="BF365" s="417"/>
      <c r="BG365" s="417"/>
      <c r="BH365" s="417"/>
      <c r="BI365" s="298">
        <f>SUM(AU365:BH365)</f>
        <v>0</v>
      </c>
    </row>
    <row r="366" spans="1:61" hidden="1" outlineLevel="1">
      <c r="B366" s="296" t="s">
        <v>267</v>
      </c>
      <c r="C366" s="293" t="s">
        <v>142</v>
      </c>
      <c r="D366" s="297"/>
      <c r="E366" s="297"/>
      <c r="F366" s="297"/>
      <c r="G366" s="297"/>
      <c r="H366" s="297"/>
      <c r="I366" s="297"/>
      <c r="J366" s="297"/>
      <c r="K366" s="297"/>
      <c r="L366" s="297"/>
      <c r="M366" s="297"/>
      <c r="N366" s="297"/>
      <c r="O366" s="297"/>
      <c r="P366" s="297"/>
      <c r="Q366" s="297"/>
      <c r="R366" s="297"/>
      <c r="S366" s="297"/>
      <c r="T366" s="297"/>
      <c r="U366" s="297"/>
      <c r="V366" s="297"/>
      <c r="W366" s="297"/>
      <c r="X366" s="297"/>
      <c r="Y366" s="297">
        <f>Y365</f>
        <v>0</v>
      </c>
      <c r="Z366" s="297"/>
      <c r="AA366" s="297"/>
      <c r="AB366" s="297"/>
      <c r="AC366" s="297"/>
      <c r="AD366" s="297"/>
      <c r="AE366" s="297"/>
      <c r="AF366" s="297"/>
      <c r="AG366" s="297"/>
      <c r="AH366" s="297"/>
      <c r="AI366" s="297"/>
      <c r="AJ366" s="297"/>
      <c r="AK366" s="297"/>
      <c r="AL366" s="297"/>
      <c r="AM366" s="297"/>
      <c r="AN366" s="297"/>
      <c r="AO366" s="297"/>
      <c r="AP366" s="297"/>
      <c r="AQ366" s="297"/>
      <c r="AR366" s="297"/>
      <c r="AS366" s="297"/>
      <c r="AT366" s="297"/>
      <c r="AU366" s="413">
        <f>AU365</f>
        <v>0</v>
      </c>
      <c r="AV366" s="413">
        <f t="shared" ref="AV366" si="1018">AV365</f>
        <v>0</v>
      </c>
      <c r="AW366" s="413">
        <f t="shared" ref="AW366" si="1019">AW365</f>
        <v>0</v>
      </c>
      <c r="AX366" s="413">
        <f t="shared" ref="AX366" si="1020">AX365</f>
        <v>0</v>
      </c>
      <c r="AY366" s="413">
        <f t="shared" ref="AY366" si="1021">AY365</f>
        <v>0</v>
      </c>
      <c r="AZ366" s="413">
        <f t="shared" ref="AZ366" si="1022">AZ365</f>
        <v>0</v>
      </c>
      <c r="BA366" s="413">
        <f t="shared" ref="BA366" si="1023">BA365</f>
        <v>0</v>
      </c>
      <c r="BB366" s="413">
        <f t="shared" ref="BB366" si="1024">BB365</f>
        <v>0</v>
      </c>
      <c r="BC366" s="413">
        <f t="shared" ref="BC366" si="1025">BC365</f>
        <v>0</v>
      </c>
      <c r="BD366" s="413">
        <f t="shared" ref="BD366" si="1026">BD365</f>
        <v>0</v>
      </c>
      <c r="BE366" s="413">
        <f t="shared" ref="BE366" si="1027">BE365</f>
        <v>0</v>
      </c>
      <c r="BF366" s="413">
        <f t="shared" ref="BF366" si="1028">BF365</f>
        <v>0</v>
      </c>
      <c r="BG366" s="413">
        <f t="shared" ref="BG366" si="1029">BG365</f>
        <v>0</v>
      </c>
      <c r="BH366" s="413">
        <f t="shared" ref="BH366" si="1030">BH365</f>
        <v>0</v>
      </c>
      <c r="BI366" s="308"/>
    </row>
    <row r="367" spans="1:61" hidden="1" outlineLevel="1">
      <c r="B367" s="519"/>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293"/>
      <c r="Z367" s="293"/>
      <c r="AA367" s="293"/>
      <c r="AB367" s="293"/>
      <c r="AC367" s="293"/>
      <c r="AD367" s="293"/>
      <c r="AE367" s="293"/>
      <c r="AF367" s="293"/>
      <c r="AG367" s="293"/>
      <c r="AH367" s="293"/>
      <c r="AI367" s="293"/>
      <c r="AJ367" s="293"/>
      <c r="AK367" s="293"/>
      <c r="AL367" s="293"/>
      <c r="AM367" s="293"/>
      <c r="AN367" s="293"/>
      <c r="AO367" s="293"/>
      <c r="AP367" s="293"/>
      <c r="AQ367" s="293"/>
      <c r="AR367" s="293"/>
      <c r="AS367" s="293"/>
      <c r="AT367" s="293"/>
      <c r="AU367" s="414"/>
      <c r="AV367" s="427"/>
      <c r="AW367" s="427"/>
      <c r="AX367" s="427"/>
      <c r="AY367" s="427"/>
      <c r="AZ367" s="427"/>
      <c r="BA367" s="427"/>
      <c r="BB367" s="427"/>
      <c r="BC367" s="427"/>
      <c r="BD367" s="427"/>
      <c r="BE367" s="427"/>
      <c r="BF367" s="427"/>
      <c r="BG367" s="427"/>
      <c r="BH367" s="427"/>
      <c r="BI367" s="308"/>
    </row>
    <row r="368" spans="1:61" hidden="1" outlineLevel="1">
      <c r="A368" s="521">
        <v>99</v>
      </c>
      <c r="B368" s="519" t="str">
        <f>VLOOKUP(A368,'9. IESO programs'!$D$3:$E$91,2)</f>
        <v>Not used</v>
      </c>
      <c r="C368" s="293" t="s">
        <v>25</v>
      </c>
      <c r="D368" s="297"/>
      <c r="E368" s="297"/>
      <c r="F368" s="297"/>
      <c r="G368" s="297"/>
      <c r="H368" s="297"/>
      <c r="I368" s="297"/>
      <c r="J368" s="297"/>
      <c r="K368" s="297"/>
      <c r="L368" s="297"/>
      <c r="M368" s="297"/>
      <c r="N368" s="297"/>
      <c r="O368" s="297"/>
      <c r="P368" s="297"/>
      <c r="Q368" s="297"/>
      <c r="R368" s="297"/>
      <c r="S368" s="297"/>
      <c r="T368" s="297"/>
      <c r="U368" s="297"/>
      <c r="V368" s="297"/>
      <c r="W368" s="297"/>
      <c r="X368" s="297"/>
      <c r="Y368" s="297">
        <v>0</v>
      </c>
      <c r="Z368" s="297"/>
      <c r="AA368" s="297"/>
      <c r="AB368" s="297"/>
      <c r="AC368" s="297"/>
      <c r="AD368" s="297"/>
      <c r="AE368" s="297"/>
      <c r="AF368" s="297"/>
      <c r="AG368" s="297"/>
      <c r="AH368" s="297"/>
      <c r="AI368" s="297"/>
      <c r="AJ368" s="297"/>
      <c r="AK368" s="297"/>
      <c r="AL368" s="297"/>
      <c r="AM368" s="297"/>
      <c r="AN368" s="297"/>
      <c r="AO368" s="297"/>
      <c r="AP368" s="297"/>
      <c r="AQ368" s="297"/>
      <c r="AR368" s="297"/>
      <c r="AS368" s="297"/>
      <c r="AT368" s="297"/>
      <c r="AU368" s="428"/>
      <c r="AV368" s="412"/>
      <c r="AW368" s="412"/>
      <c r="AX368" s="412"/>
      <c r="AY368" s="412"/>
      <c r="AZ368" s="412"/>
      <c r="BA368" s="412"/>
      <c r="BB368" s="412"/>
      <c r="BC368" s="417"/>
      <c r="BD368" s="417"/>
      <c r="BE368" s="417"/>
      <c r="BF368" s="417"/>
      <c r="BG368" s="417"/>
      <c r="BH368" s="417"/>
      <c r="BI368" s="298">
        <f>SUM(AU368:BH368)</f>
        <v>0</v>
      </c>
    </row>
    <row r="369" spans="1:64" hidden="1" outlineLevel="1">
      <c r="B369" s="296" t="s">
        <v>267</v>
      </c>
      <c r="C369" s="293" t="s">
        <v>142</v>
      </c>
      <c r="D369" s="297"/>
      <c r="E369" s="297"/>
      <c r="F369" s="297"/>
      <c r="G369" s="297"/>
      <c r="H369" s="297"/>
      <c r="I369" s="297"/>
      <c r="J369" s="297"/>
      <c r="K369" s="297"/>
      <c r="L369" s="297"/>
      <c r="M369" s="297"/>
      <c r="N369" s="297"/>
      <c r="O369" s="297"/>
      <c r="P369" s="297"/>
      <c r="Q369" s="297"/>
      <c r="R369" s="297"/>
      <c r="S369" s="297"/>
      <c r="T369" s="297"/>
      <c r="U369" s="297"/>
      <c r="V369" s="297"/>
      <c r="W369" s="297"/>
      <c r="X369" s="297"/>
      <c r="Y369" s="297">
        <f>Y368</f>
        <v>0</v>
      </c>
      <c r="Z369" s="297"/>
      <c r="AA369" s="297"/>
      <c r="AB369" s="297"/>
      <c r="AC369" s="297"/>
      <c r="AD369" s="297"/>
      <c r="AE369" s="297"/>
      <c r="AF369" s="297"/>
      <c r="AG369" s="297"/>
      <c r="AH369" s="297"/>
      <c r="AI369" s="297"/>
      <c r="AJ369" s="297"/>
      <c r="AK369" s="297"/>
      <c r="AL369" s="297"/>
      <c r="AM369" s="297"/>
      <c r="AN369" s="297"/>
      <c r="AO369" s="297"/>
      <c r="AP369" s="297"/>
      <c r="AQ369" s="297"/>
      <c r="AR369" s="297"/>
      <c r="AS369" s="297"/>
      <c r="AT369" s="297"/>
      <c r="AU369" s="413">
        <f>AU368</f>
        <v>0</v>
      </c>
      <c r="AV369" s="413">
        <f t="shared" ref="AV369" si="1031">AV368</f>
        <v>0</v>
      </c>
      <c r="AW369" s="413">
        <f t="shared" ref="AW369" si="1032">AW368</f>
        <v>0</v>
      </c>
      <c r="AX369" s="413">
        <f t="shared" ref="AX369" si="1033">AX368</f>
        <v>0</v>
      </c>
      <c r="AY369" s="413">
        <f t="shared" ref="AY369" si="1034">AY368</f>
        <v>0</v>
      </c>
      <c r="AZ369" s="413">
        <f t="shared" ref="AZ369" si="1035">AZ368</f>
        <v>0</v>
      </c>
      <c r="BA369" s="413">
        <f t="shared" ref="BA369" si="1036">BA368</f>
        <v>0</v>
      </c>
      <c r="BB369" s="413">
        <f t="shared" ref="BB369" si="1037">BB368</f>
        <v>0</v>
      </c>
      <c r="BC369" s="413">
        <f t="shared" ref="BC369" si="1038">BC368</f>
        <v>0</v>
      </c>
      <c r="BD369" s="413">
        <f t="shared" ref="BD369" si="1039">BD368</f>
        <v>0</v>
      </c>
      <c r="BE369" s="413">
        <f t="shared" ref="BE369" si="1040">BE368</f>
        <v>0</v>
      </c>
      <c r="BF369" s="413">
        <f t="shared" ref="BF369" si="1041">BF368</f>
        <v>0</v>
      </c>
      <c r="BG369" s="413">
        <f t="shared" ref="BG369" si="1042">BG368</f>
        <v>0</v>
      </c>
      <c r="BH369" s="413">
        <f t="shared" ref="BH369" si="1043">BH368</f>
        <v>0</v>
      </c>
      <c r="BI369" s="308"/>
    </row>
    <row r="370" spans="1:64" hidden="1" outlineLevel="1">
      <c r="B370" s="519"/>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3"/>
      <c r="AA370" s="293"/>
      <c r="AB370" s="293"/>
      <c r="AC370" s="293"/>
      <c r="AD370" s="293"/>
      <c r="AE370" s="293"/>
      <c r="AF370" s="293"/>
      <c r="AG370" s="293"/>
      <c r="AH370" s="293"/>
      <c r="AI370" s="293"/>
      <c r="AJ370" s="293"/>
      <c r="AK370" s="293"/>
      <c r="AL370" s="293"/>
      <c r="AM370" s="293"/>
      <c r="AN370" s="293"/>
      <c r="AO370" s="293"/>
      <c r="AP370" s="293"/>
      <c r="AQ370" s="293"/>
      <c r="AR370" s="293"/>
      <c r="AS370" s="293"/>
      <c r="AT370" s="293"/>
      <c r="AU370" s="414"/>
      <c r="AV370" s="427"/>
      <c r="AW370" s="427"/>
      <c r="AX370" s="427"/>
      <c r="AY370" s="427"/>
      <c r="AZ370" s="427"/>
      <c r="BA370" s="427"/>
      <c r="BB370" s="427"/>
      <c r="BC370" s="427"/>
      <c r="BD370" s="427"/>
      <c r="BE370" s="427"/>
      <c r="BF370" s="427"/>
      <c r="BG370" s="427"/>
      <c r="BH370" s="427"/>
      <c r="BI370" s="308"/>
    </row>
    <row r="371" spans="1:64" hidden="1" outlineLevel="1">
      <c r="A371" s="521">
        <v>99</v>
      </c>
      <c r="B371" s="519" t="str">
        <f>VLOOKUP(A371,'9. IESO programs'!$D$3:$E$91,2)</f>
        <v>Not used</v>
      </c>
      <c r="C371" s="293" t="s">
        <v>25</v>
      </c>
      <c r="D371" s="297"/>
      <c r="E371" s="297"/>
      <c r="F371" s="297"/>
      <c r="G371" s="297"/>
      <c r="H371" s="297"/>
      <c r="I371" s="297"/>
      <c r="J371" s="297"/>
      <c r="K371" s="297"/>
      <c r="L371" s="297"/>
      <c r="M371" s="297"/>
      <c r="N371" s="297"/>
      <c r="O371" s="297"/>
      <c r="P371" s="297"/>
      <c r="Q371" s="297"/>
      <c r="R371" s="297"/>
      <c r="S371" s="297"/>
      <c r="T371" s="297"/>
      <c r="U371" s="297"/>
      <c r="V371" s="297"/>
      <c r="W371" s="297"/>
      <c r="X371" s="297"/>
      <c r="Y371" s="297">
        <v>0</v>
      </c>
      <c r="Z371" s="297"/>
      <c r="AA371" s="297"/>
      <c r="AB371" s="297"/>
      <c r="AC371" s="297"/>
      <c r="AD371" s="297"/>
      <c r="AE371" s="297"/>
      <c r="AF371" s="297"/>
      <c r="AG371" s="297"/>
      <c r="AH371" s="297"/>
      <c r="AI371" s="297"/>
      <c r="AJ371" s="297"/>
      <c r="AK371" s="297"/>
      <c r="AL371" s="297"/>
      <c r="AM371" s="297"/>
      <c r="AN371" s="297"/>
      <c r="AO371" s="297"/>
      <c r="AP371" s="297"/>
      <c r="AQ371" s="297"/>
      <c r="AR371" s="297"/>
      <c r="AS371" s="297"/>
      <c r="AT371" s="297"/>
      <c r="AU371" s="428"/>
      <c r="AV371" s="412"/>
      <c r="AW371" s="412"/>
      <c r="AX371" s="412"/>
      <c r="AY371" s="412"/>
      <c r="AZ371" s="412"/>
      <c r="BA371" s="412"/>
      <c r="BB371" s="412"/>
      <c r="BC371" s="417"/>
      <c r="BD371" s="417"/>
      <c r="BE371" s="417"/>
      <c r="BF371" s="417"/>
      <c r="BG371" s="417"/>
      <c r="BH371" s="417"/>
      <c r="BI371" s="298">
        <f>SUM(AU371:BH371)</f>
        <v>0</v>
      </c>
    </row>
    <row r="372" spans="1:64" hidden="1" outlineLevel="1">
      <c r="B372" s="296" t="s">
        <v>267</v>
      </c>
      <c r="C372" s="293" t="s">
        <v>142</v>
      </c>
      <c r="D372" s="297"/>
      <c r="E372" s="297"/>
      <c r="F372" s="297"/>
      <c r="G372" s="297"/>
      <c r="H372" s="297"/>
      <c r="I372" s="297"/>
      <c r="J372" s="297"/>
      <c r="K372" s="297"/>
      <c r="L372" s="297"/>
      <c r="M372" s="297"/>
      <c r="N372" s="297"/>
      <c r="O372" s="297"/>
      <c r="P372" s="297"/>
      <c r="Q372" s="297"/>
      <c r="R372" s="297"/>
      <c r="S372" s="297"/>
      <c r="T372" s="297"/>
      <c r="U372" s="297"/>
      <c r="V372" s="297"/>
      <c r="W372" s="297"/>
      <c r="X372" s="297"/>
      <c r="Y372" s="297">
        <f>Y371</f>
        <v>0</v>
      </c>
      <c r="Z372" s="297"/>
      <c r="AA372" s="297"/>
      <c r="AB372" s="297"/>
      <c r="AC372" s="297"/>
      <c r="AD372" s="297"/>
      <c r="AE372" s="297"/>
      <c r="AF372" s="297"/>
      <c r="AG372" s="297"/>
      <c r="AH372" s="297"/>
      <c r="AI372" s="297"/>
      <c r="AJ372" s="297"/>
      <c r="AK372" s="297"/>
      <c r="AL372" s="297"/>
      <c r="AM372" s="297"/>
      <c r="AN372" s="297"/>
      <c r="AO372" s="297"/>
      <c r="AP372" s="297"/>
      <c r="AQ372" s="297"/>
      <c r="AR372" s="297"/>
      <c r="AS372" s="297"/>
      <c r="AT372" s="297"/>
      <c r="AU372" s="413">
        <f>AU371</f>
        <v>0</v>
      </c>
      <c r="AV372" s="413">
        <f t="shared" ref="AV372" si="1044">AV371</f>
        <v>0</v>
      </c>
      <c r="AW372" s="413">
        <f t="shared" ref="AW372" si="1045">AW371</f>
        <v>0</v>
      </c>
      <c r="AX372" s="413">
        <f t="shared" ref="AX372" si="1046">AX371</f>
        <v>0</v>
      </c>
      <c r="AY372" s="413">
        <f t="shared" ref="AY372" si="1047">AY371</f>
        <v>0</v>
      </c>
      <c r="AZ372" s="413">
        <f t="shared" ref="AZ372" si="1048">AZ371</f>
        <v>0</v>
      </c>
      <c r="BA372" s="413">
        <f t="shared" ref="BA372" si="1049">BA371</f>
        <v>0</v>
      </c>
      <c r="BB372" s="413">
        <f t="shared" ref="BB372" si="1050">BB371</f>
        <v>0</v>
      </c>
      <c r="BC372" s="413">
        <f t="shared" ref="BC372" si="1051">BC371</f>
        <v>0</v>
      </c>
      <c r="BD372" s="413">
        <f t="shared" ref="BD372" si="1052">BD371</f>
        <v>0</v>
      </c>
      <c r="BE372" s="413">
        <f t="shared" ref="BE372" si="1053">BE371</f>
        <v>0</v>
      </c>
      <c r="BF372" s="413">
        <f t="shared" ref="BF372" si="1054">BF371</f>
        <v>0</v>
      </c>
      <c r="BG372" s="413">
        <f t="shared" ref="BG372" si="1055">BG371</f>
        <v>0</v>
      </c>
      <c r="BH372" s="413">
        <f t="shared" ref="BH372" si="1056">BH371</f>
        <v>0</v>
      </c>
      <c r="BI372" s="308"/>
    </row>
    <row r="373" spans="1:64" hidden="1" outlineLevel="1">
      <c r="B373" s="519"/>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293"/>
      <c r="Z373" s="293"/>
      <c r="AA373" s="293"/>
      <c r="AB373" s="293"/>
      <c r="AC373" s="293"/>
      <c r="AD373" s="293"/>
      <c r="AE373" s="293"/>
      <c r="AF373" s="293"/>
      <c r="AG373" s="293"/>
      <c r="AH373" s="293"/>
      <c r="AI373" s="293"/>
      <c r="AJ373" s="293"/>
      <c r="AK373" s="293"/>
      <c r="AL373" s="293"/>
      <c r="AM373" s="293"/>
      <c r="AN373" s="293"/>
      <c r="AO373" s="293"/>
      <c r="AP373" s="293"/>
      <c r="AQ373" s="293"/>
      <c r="AR373" s="293"/>
      <c r="AS373" s="293"/>
      <c r="AT373" s="293"/>
      <c r="AU373" s="414"/>
      <c r="AV373" s="427"/>
      <c r="AW373" s="427"/>
      <c r="AX373" s="427"/>
      <c r="AY373" s="427"/>
      <c r="AZ373" s="427"/>
      <c r="BA373" s="427"/>
      <c r="BB373" s="427"/>
      <c r="BC373" s="427"/>
      <c r="BD373" s="427"/>
      <c r="BE373" s="427"/>
      <c r="BF373" s="427"/>
      <c r="BG373" s="427"/>
      <c r="BH373" s="427"/>
      <c r="BI373" s="308"/>
    </row>
    <row r="374" spans="1:64" hidden="1" outlineLevel="1">
      <c r="A374" s="521">
        <v>99</v>
      </c>
      <c r="B374" s="519" t="str">
        <f>VLOOKUP(A374,'9. IESO programs'!$D$3:$E$91,2)</f>
        <v>Not used</v>
      </c>
      <c r="C374" s="293" t="s">
        <v>25</v>
      </c>
      <c r="D374" s="297"/>
      <c r="E374" s="297"/>
      <c r="F374" s="297"/>
      <c r="G374" s="297"/>
      <c r="H374" s="297"/>
      <c r="I374" s="297"/>
      <c r="J374" s="297"/>
      <c r="K374" s="297"/>
      <c r="L374" s="297"/>
      <c r="M374" s="297"/>
      <c r="N374" s="297"/>
      <c r="O374" s="297"/>
      <c r="P374" s="297"/>
      <c r="Q374" s="297"/>
      <c r="R374" s="297"/>
      <c r="S374" s="297"/>
      <c r="T374" s="297"/>
      <c r="U374" s="297"/>
      <c r="V374" s="297"/>
      <c r="W374" s="297"/>
      <c r="X374" s="297"/>
      <c r="Y374" s="297">
        <v>0</v>
      </c>
      <c r="Z374" s="297"/>
      <c r="AA374" s="297"/>
      <c r="AB374" s="297"/>
      <c r="AC374" s="297"/>
      <c r="AD374" s="297"/>
      <c r="AE374" s="297"/>
      <c r="AF374" s="297"/>
      <c r="AG374" s="297"/>
      <c r="AH374" s="297"/>
      <c r="AI374" s="297"/>
      <c r="AJ374" s="297"/>
      <c r="AK374" s="297"/>
      <c r="AL374" s="297"/>
      <c r="AM374" s="297"/>
      <c r="AN374" s="297"/>
      <c r="AO374" s="297"/>
      <c r="AP374" s="297"/>
      <c r="AQ374" s="297"/>
      <c r="AR374" s="297"/>
      <c r="AS374" s="297"/>
      <c r="AT374" s="297"/>
      <c r="AU374" s="428"/>
      <c r="AV374" s="412"/>
      <c r="AW374" s="412"/>
      <c r="AX374" s="412"/>
      <c r="AY374" s="412"/>
      <c r="AZ374" s="412"/>
      <c r="BA374" s="412"/>
      <c r="BB374" s="412"/>
      <c r="BC374" s="417"/>
      <c r="BD374" s="417"/>
      <c r="BE374" s="417"/>
      <c r="BF374" s="417"/>
      <c r="BG374" s="417"/>
      <c r="BH374" s="417"/>
      <c r="BI374" s="298">
        <f>SUM(AU374:BH374)</f>
        <v>0</v>
      </c>
    </row>
    <row r="375" spans="1:64" hidden="1" outlineLevel="1">
      <c r="B375" s="296" t="s">
        <v>267</v>
      </c>
      <c r="C375" s="293" t="s">
        <v>142</v>
      </c>
      <c r="D375" s="297"/>
      <c r="E375" s="297"/>
      <c r="F375" s="297"/>
      <c r="G375" s="297"/>
      <c r="H375" s="297"/>
      <c r="I375" s="297"/>
      <c r="J375" s="297"/>
      <c r="K375" s="297"/>
      <c r="L375" s="297"/>
      <c r="M375" s="297"/>
      <c r="N375" s="297"/>
      <c r="O375" s="297"/>
      <c r="P375" s="297"/>
      <c r="Q375" s="297"/>
      <c r="R375" s="297"/>
      <c r="S375" s="297"/>
      <c r="T375" s="297"/>
      <c r="U375" s="297"/>
      <c r="V375" s="297"/>
      <c r="W375" s="297"/>
      <c r="X375" s="297"/>
      <c r="Y375" s="297">
        <f>Y374</f>
        <v>0</v>
      </c>
      <c r="Z375" s="297"/>
      <c r="AA375" s="297"/>
      <c r="AB375" s="297"/>
      <c r="AC375" s="297"/>
      <c r="AD375" s="297"/>
      <c r="AE375" s="297"/>
      <c r="AF375" s="297"/>
      <c r="AG375" s="297"/>
      <c r="AH375" s="297"/>
      <c r="AI375" s="297"/>
      <c r="AJ375" s="297"/>
      <c r="AK375" s="297"/>
      <c r="AL375" s="297"/>
      <c r="AM375" s="297"/>
      <c r="AN375" s="297"/>
      <c r="AO375" s="297"/>
      <c r="AP375" s="297"/>
      <c r="AQ375" s="297"/>
      <c r="AR375" s="297"/>
      <c r="AS375" s="297"/>
      <c r="AT375" s="297"/>
      <c r="AU375" s="413">
        <f>AU374</f>
        <v>0</v>
      </c>
      <c r="AV375" s="413">
        <f t="shared" ref="AV375" si="1057">AV374</f>
        <v>0</v>
      </c>
      <c r="AW375" s="413">
        <f t="shared" ref="AW375" si="1058">AW374</f>
        <v>0</v>
      </c>
      <c r="AX375" s="413">
        <f t="shared" ref="AX375" si="1059">AX374</f>
        <v>0</v>
      </c>
      <c r="AY375" s="413">
        <f t="shared" ref="AY375" si="1060">AY374</f>
        <v>0</v>
      </c>
      <c r="AZ375" s="413">
        <f t="shared" ref="AZ375" si="1061">AZ374</f>
        <v>0</v>
      </c>
      <c r="BA375" s="413">
        <f t="shared" ref="BA375" si="1062">BA374</f>
        <v>0</v>
      </c>
      <c r="BB375" s="413">
        <f t="shared" ref="BB375" si="1063">BB374</f>
        <v>0</v>
      </c>
      <c r="BC375" s="413">
        <f t="shared" ref="BC375" si="1064">BC374</f>
        <v>0</v>
      </c>
      <c r="BD375" s="413">
        <f t="shared" ref="BD375" si="1065">BD374</f>
        <v>0</v>
      </c>
      <c r="BE375" s="413">
        <f t="shared" ref="BE375" si="1066">BE374</f>
        <v>0</v>
      </c>
      <c r="BF375" s="413">
        <f t="shared" ref="BF375" si="1067">BF374</f>
        <v>0</v>
      </c>
      <c r="BG375" s="413">
        <f t="shared" ref="BG375" si="1068">BG374</f>
        <v>0</v>
      </c>
      <c r="BH375" s="413">
        <f t="shared" ref="BH375" si="1069">BH374</f>
        <v>0</v>
      </c>
      <c r="BI375" s="308"/>
    </row>
    <row r="376" spans="1:64" hidden="1" outlineLevel="1">
      <c r="B376" s="519"/>
      <c r="C376" s="293"/>
      <c r="D376" s="293"/>
      <c r="E376" s="293"/>
      <c r="F376" s="293"/>
      <c r="G376" s="293"/>
      <c r="H376" s="293"/>
      <c r="I376" s="293"/>
      <c r="J376" s="293"/>
      <c r="K376" s="293"/>
      <c r="L376" s="293"/>
      <c r="M376" s="293"/>
      <c r="N376" s="293"/>
      <c r="O376" s="293"/>
      <c r="P376" s="293"/>
      <c r="Q376" s="293"/>
      <c r="R376" s="293"/>
      <c r="S376" s="293"/>
      <c r="T376" s="293"/>
      <c r="U376" s="293"/>
      <c r="V376" s="293"/>
      <c r="W376" s="293"/>
      <c r="X376" s="293"/>
      <c r="Y376" s="293"/>
      <c r="Z376" s="293"/>
      <c r="AA376" s="293"/>
      <c r="AB376" s="293"/>
      <c r="AC376" s="293"/>
      <c r="AD376" s="293"/>
      <c r="AE376" s="293"/>
      <c r="AF376" s="293"/>
      <c r="AG376" s="293"/>
      <c r="AH376" s="293"/>
      <c r="AI376" s="293"/>
      <c r="AJ376" s="293"/>
      <c r="AK376" s="293"/>
      <c r="AL376" s="293"/>
      <c r="AM376" s="293"/>
      <c r="AN376" s="293"/>
      <c r="AO376" s="293"/>
      <c r="AP376" s="293"/>
      <c r="AQ376" s="293"/>
      <c r="AR376" s="293"/>
      <c r="AS376" s="293"/>
      <c r="AT376" s="293"/>
      <c r="AU376" s="414"/>
      <c r="AV376" s="427"/>
      <c r="AW376" s="427"/>
      <c r="AX376" s="427"/>
      <c r="AY376" s="427"/>
      <c r="AZ376" s="427"/>
      <c r="BA376" s="427"/>
      <c r="BB376" s="427"/>
      <c r="BC376" s="427"/>
      <c r="BD376" s="427"/>
      <c r="BE376" s="427"/>
      <c r="BF376" s="427"/>
      <c r="BG376" s="427"/>
      <c r="BH376" s="427"/>
      <c r="BI376" s="308"/>
    </row>
    <row r="377" spans="1:64" hidden="1" outlineLevel="1">
      <c r="A377" s="521">
        <v>99</v>
      </c>
      <c r="B377" s="519" t="str">
        <f>VLOOKUP(A377,'9. IESO programs'!$D$3:$E$91,2)</f>
        <v>Not used</v>
      </c>
      <c r="C377" s="293" t="s">
        <v>25</v>
      </c>
      <c r="D377" s="297"/>
      <c r="E377" s="297"/>
      <c r="F377" s="297"/>
      <c r="G377" s="297"/>
      <c r="H377" s="297"/>
      <c r="I377" s="297"/>
      <c r="J377" s="297"/>
      <c r="K377" s="297"/>
      <c r="L377" s="297"/>
      <c r="M377" s="297"/>
      <c r="N377" s="297"/>
      <c r="O377" s="297"/>
      <c r="P377" s="297"/>
      <c r="Q377" s="297"/>
      <c r="R377" s="297"/>
      <c r="S377" s="297"/>
      <c r="T377" s="297"/>
      <c r="U377" s="297"/>
      <c r="V377" s="297"/>
      <c r="W377" s="297"/>
      <c r="X377" s="297"/>
      <c r="Y377" s="297">
        <v>0</v>
      </c>
      <c r="Z377" s="297"/>
      <c r="AA377" s="297"/>
      <c r="AB377" s="297"/>
      <c r="AC377" s="297"/>
      <c r="AD377" s="297"/>
      <c r="AE377" s="297"/>
      <c r="AF377" s="297"/>
      <c r="AG377" s="297"/>
      <c r="AH377" s="297"/>
      <c r="AI377" s="297"/>
      <c r="AJ377" s="297"/>
      <c r="AK377" s="297"/>
      <c r="AL377" s="297"/>
      <c r="AM377" s="297"/>
      <c r="AN377" s="297"/>
      <c r="AO377" s="297"/>
      <c r="AP377" s="297"/>
      <c r="AQ377" s="297"/>
      <c r="AR377" s="297"/>
      <c r="AS377" s="297"/>
      <c r="AT377" s="297"/>
      <c r="AU377" s="428"/>
      <c r="AV377" s="412"/>
      <c r="AW377" s="412"/>
      <c r="AX377" s="412"/>
      <c r="AY377" s="412"/>
      <c r="AZ377" s="412"/>
      <c r="BA377" s="412"/>
      <c r="BB377" s="412"/>
      <c r="BC377" s="417"/>
      <c r="BD377" s="417"/>
      <c r="BE377" s="417"/>
      <c r="BF377" s="417"/>
      <c r="BG377" s="417"/>
      <c r="BH377" s="417"/>
      <c r="BI377" s="298">
        <f>SUM(AU377:BH377)</f>
        <v>0</v>
      </c>
    </row>
    <row r="378" spans="1:64" hidden="1" outlineLevel="1">
      <c r="B378" s="296" t="s">
        <v>267</v>
      </c>
      <c r="C378" s="293" t="s">
        <v>142</v>
      </c>
      <c r="D378" s="297"/>
      <c r="E378" s="297"/>
      <c r="F378" s="297"/>
      <c r="G378" s="297"/>
      <c r="H378" s="297"/>
      <c r="I378" s="297"/>
      <c r="J378" s="297"/>
      <c r="K378" s="297"/>
      <c r="L378" s="297"/>
      <c r="M378" s="297"/>
      <c r="N378" s="297"/>
      <c r="O378" s="297"/>
      <c r="P378" s="297"/>
      <c r="Q378" s="297"/>
      <c r="R378" s="297"/>
      <c r="S378" s="297"/>
      <c r="T378" s="297"/>
      <c r="U378" s="297"/>
      <c r="V378" s="297"/>
      <c r="W378" s="297"/>
      <c r="X378" s="297"/>
      <c r="Y378" s="297">
        <f>Y377</f>
        <v>0</v>
      </c>
      <c r="Z378" s="297"/>
      <c r="AA378" s="297"/>
      <c r="AB378" s="297"/>
      <c r="AC378" s="297"/>
      <c r="AD378" s="297"/>
      <c r="AE378" s="297"/>
      <c r="AF378" s="297"/>
      <c r="AG378" s="297"/>
      <c r="AH378" s="297"/>
      <c r="AI378" s="297"/>
      <c r="AJ378" s="297"/>
      <c r="AK378" s="297"/>
      <c r="AL378" s="297"/>
      <c r="AM378" s="297"/>
      <c r="AN378" s="297"/>
      <c r="AO378" s="297"/>
      <c r="AP378" s="297"/>
      <c r="AQ378" s="297"/>
      <c r="AR378" s="297"/>
      <c r="AS378" s="297"/>
      <c r="AT378" s="297"/>
      <c r="AU378" s="413">
        <f>AU377</f>
        <v>0</v>
      </c>
      <c r="AV378" s="413">
        <f t="shared" ref="AV378" si="1070">AV377</f>
        <v>0</v>
      </c>
      <c r="AW378" s="413">
        <f t="shared" ref="AW378" si="1071">AW377</f>
        <v>0</v>
      </c>
      <c r="AX378" s="413">
        <f t="shared" ref="AX378" si="1072">AX377</f>
        <v>0</v>
      </c>
      <c r="AY378" s="413">
        <f t="shared" ref="AY378" si="1073">AY377</f>
        <v>0</v>
      </c>
      <c r="AZ378" s="413">
        <f t="shared" ref="AZ378" si="1074">AZ377</f>
        <v>0</v>
      </c>
      <c r="BA378" s="413">
        <f t="shared" ref="BA378" si="1075">BA377</f>
        <v>0</v>
      </c>
      <c r="BB378" s="413">
        <f t="shared" ref="BB378" si="1076">BB377</f>
        <v>0</v>
      </c>
      <c r="BC378" s="413">
        <f t="shared" ref="BC378" si="1077">BC377</f>
        <v>0</v>
      </c>
      <c r="BD378" s="413">
        <f t="shared" ref="BD378" si="1078">BD377</f>
        <v>0</v>
      </c>
      <c r="BE378" s="413">
        <f t="shared" ref="BE378" si="1079">BE377</f>
        <v>0</v>
      </c>
      <c r="BF378" s="413">
        <f t="shared" ref="BF378" si="1080">BF377</f>
        <v>0</v>
      </c>
      <c r="BG378" s="413">
        <f t="shared" ref="BG378" si="1081">BG377</f>
        <v>0</v>
      </c>
      <c r="BH378" s="413">
        <f t="shared" ref="BH378" si="1082">BH377</f>
        <v>0</v>
      </c>
      <c r="BI378" s="308"/>
    </row>
    <row r="379" spans="1:64" outlineLevel="1">
      <c r="B379" s="438"/>
      <c r="C379" s="307"/>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293"/>
      <c r="Z379" s="293"/>
      <c r="AA379" s="293"/>
      <c r="AB379" s="293"/>
      <c r="AC379" s="293"/>
      <c r="AD379" s="293"/>
      <c r="AE379" s="293"/>
      <c r="AF379" s="293"/>
      <c r="AG379" s="293"/>
      <c r="AH379" s="293"/>
      <c r="AI379" s="293"/>
      <c r="AJ379" s="293"/>
      <c r="AK379" s="293"/>
      <c r="AL379" s="293"/>
      <c r="AM379" s="293"/>
      <c r="AN379" s="293"/>
      <c r="AO379" s="293"/>
      <c r="AP379" s="293"/>
      <c r="AQ379" s="293"/>
      <c r="AR379" s="293"/>
      <c r="AS379" s="293"/>
      <c r="AT379" s="293"/>
      <c r="AU379" s="303"/>
      <c r="AV379" s="303"/>
      <c r="AW379" s="303"/>
      <c r="AX379" s="303"/>
      <c r="AY379" s="303"/>
      <c r="AZ379" s="303"/>
      <c r="BA379" s="303"/>
      <c r="BB379" s="303"/>
      <c r="BC379" s="303"/>
      <c r="BD379" s="303"/>
      <c r="BE379" s="303"/>
      <c r="BF379" s="303"/>
      <c r="BG379" s="303"/>
      <c r="BH379" s="303"/>
      <c r="BI379" s="308"/>
    </row>
    <row r="380" spans="1:64" ht="15.75">
      <c r="B380" s="329" t="s">
        <v>252</v>
      </c>
      <c r="C380" s="331"/>
      <c r="D380" s="331">
        <f>SUM(D223:D378)</f>
        <v>23184760</v>
      </c>
      <c r="E380" s="331"/>
      <c r="F380" s="331"/>
      <c r="G380" s="331"/>
      <c r="H380" s="331"/>
      <c r="I380" s="331"/>
      <c r="J380" s="331"/>
      <c r="K380" s="331"/>
      <c r="L380" s="331"/>
      <c r="M380" s="331"/>
      <c r="N380" s="331"/>
      <c r="O380" s="331"/>
      <c r="P380" s="331"/>
      <c r="Q380" s="331"/>
      <c r="R380" s="331"/>
      <c r="S380" s="331"/>
      <c r="T380" s="331"/>
      <c r="U380" s="331"/>
      <c r="V380" s="331"/>
      <c r="W380" s="331"/>
      <c r="X380" s="331"/>
      <c r="Y380" s="331"/>
      <c r="Z380" s="331">
        <f>SUM(Z223:Z378)</f>
        <v>2786</v>
      </c>
      <c r="AA380" s="331"/>
      <c r="AB380" s="331"/>
      <c r="AC380" s="331"/>
      <c r="AD380" s="331"/>
      <c r="AE380" s="331"/>
      <c r="AF380" s="331"/>
      <c r="AG380" s="331"/>
      <c r="AH380" s="331"/>
      <c r="AI380" s="331"/>
      <c r="AJ380" s="331"/>
      <c r="AK380" s="331"/>
      <c r="AL380" s="331"/>
      <c r="AM380" s="331"/>
      <c r="AN380" s="331"/>
      <c r="AO380" s="331"/>
      <c r="AP380" s="331"/>
      <c r="AQ380" s="331"/>
      <c r="AR380" s="331"/>
      <c r="AS380" s="331"/>
      <c r="AT380" s="331"/>
      <c r="AU380" s="331">
        <f>IF(AU221="kWh",SUMPRODUCT(D223:D378,AU223:AU378))</f>
        <v>11058428</v>
      </c>
      <c r="AV380" s="331">
        <f>IF(AV221="kWh",SUMPRODUCT(D223:D378,AV223:AV378))</f>
        <v>2003580.0488999998</v>
      </c>
      <c r="AW380" s="331">
        <f>IF(AW221="kw",SUMPRODUCT(Y223:Y378,Z223:Z378,AW223:AW378),SUMPRODUCT(D223:D378,AW223:AW378))</f>
        <v>9641.0723999999991</v>
      </c>
      <c r="AX380" s="331">
        <f>IF(AX221="kw",SUMPRODUCT(Y223:Y378,Z223:Z378,AX223:AX378),SUMPRODUCT(D223:D378,AX223:AX378))</f>
        <v>2499.8855999999996</v>
      </c>
      <c r="AY380" s="331">
        <f>IF(AY221="kw",SUMPRODUCT(Y223:Y378,Z223:Z378,AY223:AY378),SUMPRODUCT(D223:D378,AY223:AY378))</f>
        <v>0</v>
      </c>
      <c r="AZ380" s="331">
        <f>IF(AZ221="kw",SUMPRODUCT(Y223:Y378,Z223:Z378,AZ223:AZ378),SUMPRODUCT(D223:D378,AZ223:AZ378))</f>
        <v>1334.52</v>
      </c>
      <c r="BA380" s="331">
        <f>IF(BA221="kw",SUMPRODUCT(Y223:Y378,Z223:Z378,BA223:BA378),SUMPRODUCT(D223:D378,BA223:BA378))</f>
        <v>0</v>
      </c>
      <c r="BB380" s="331">
        <f>IF(BB221="kw",SUMPRODUCT(Y223:Y378,Z223:Z378,BB223:BB378),SUMPRODUCT(D223:D378,BB223:BB378))</f>
        <v>3029.9279999999999</v>
      </c>
      <c r="BC380" s="331">
        <f>IF(BC221="kw",SUMPRODUCT(Y223:Y378,Z223:Z378,BC223:BC378),SUMPRODUCT(D223:D378,BC223:BC378))</f>
        <v>2406.4454999999998</v>
      </c>
      <c r="BD380" s="331">
        <f>IF(BD221="kw",SUMPRODUCT(Y223:Y378,Z223:Z378,BD223:BD378),SUMPRODUCT(D223:D378,BD223:BD378))</f>
        <v>0</v>
      </c>
      <c r="BE380" s="331">
        <f>IF(BE221="kw",SUMPRODUCT(Y223:Y378,Z223:Z378,BE223:BE378),SUMPRODUCT(D223:D378,BE223:BE378))</f>
        <v>0</v>
      </c>
      <c r="BF380" s="331">
        <f>IF(BF221="kw",SUMPRODUCT(Y223:Y378,Z223:Z378,BF223:BF378),SUMPRODUCT(D223:D378,BF223:BF378))</f>
        <v>0</v>
      </c>
      <c r="BG380" s="331">
        <f>IF(BG221="kw",SUMPRODUCT(Y223:Y378,Z223:Z378,BG223:BG378),SUMPRODUCT(D223:D378,BG223:BG378))</f>
        <v>0</v>
      </c>
      <c r="BH380" s="331">
        <f>IF(BH221="kw",SUMPRODUCT(Y223:Y378,Z223:Z378,BH223:BH378),SUMPRODUCT(D223:D378,BH223:BH378))</f>
        <v>0</v>
      </c>
      <c r="BI380" s="332"/>
    </row>
    <row r="381" spans="1:64" ht="15.75">
      <c r="B381" s="393" t="s">
        <v>253</v>
      </c>
      <c r="C381" s="394"/>
      <c r="D381" s="394"/>
      <c r="E381" s="394"/>
      <c r="F381" s="394"/>
      <c r="G381" s="394"/>
      <c r="H381" s="394"/>
      <c r="I381" s="394"/>
      <c r="J381" s="394"/>
      <c r="K381" s="394"/>
      <c r="L381" s="394"/>
      <c r="M381" s="394"/>
      <c r="N381" s="394"/>
      <c r="O381" s="394"/>
      <c r="P381" s="394"/>
      <c r="Q381" s="394"/>
      <c r="R381" s="394"/>
      <c r="S381" s="394"/>
      <c r="T381" s="394"/>
      <c r="U381" s="394"/>
      <c r="V381" s="394"/>
      <c r="W381" s="394"/>
      <c r="X381" s="394"/>
      <c r="Y381" s="394"/>
      <c r="Z381" s="394"/>
      <c r="AA381" s="394"/>
      <c r="AB381" s="394"/>
      <c r="AC381" s="394"/>
      <c r="AD381" s="394"/>
      <c r="AE381" s="394"/>
      <c r="AF381" s="394"/>
      <c r="AG381" s="394"/>
      <c r="AH381" s="394"/>
      <c r="AI381" s="394"/>
      <c r="AJ381" s="394"/>
      <c r="AK381" s="394"/>
      <c r="AL381" s="394"/>
      <c r="AM381" s="394"/>
      <c r="AN381" s="394"/>
      <c r="AO381" s="394"/>
      <c r="AP381" s="394"/>
      <c r="AQ381" s="394"/>
      <c r="AR381" s="394"/>
      <c r="AS381" s="394"/>
      <c r="AT381" s="394"/>
      <c r="AU381" s="394">
        <f>HLOOKUP(AU220,'2. LRAMVA Threshold'!$B$42:$Q$53,8,FALSE)</f>
        <v>8730096.5944305435</v>
      </c>
      <c r="AV381" s="394">
        <f>HLOOKUP(AV220,'2. LRAMVA Threshold'!$B$42:$Q$53,8,FALSE)</f>
        <v>7519432.0553718666</v>
      </c>
      <c r="AW381" s="394">
        <f>HLOOKUP(AW220,'2. LRAMVA Threshold'!$B$42:$Q$53,8,FALSE)</f>
        <v>8156.3785354849233</v>
      </c>
      <c r="AX381" s="394">
        <f>HLOOKUP(AX220,'2. LRAMVA Threshold'!$B$42:$Q$53,8,FALSE)</f>
        <v>11110.621464515078</v>
      </c>
      <c r="AY381" s="394">
        <f>HLOOKUP(AY220,'2. LRAMVA Threshold'!$B$42:$Q$53,8,FALSE)</f>
        <v>0</v>
      </c>
      <c r="AZ381" s="394">
        <f>HLOOKUP(AZ220,'2. LRAMVA Threshold'!$B$42:$Q$53,8,FALSE)</f>
        <v>54</v>
      </c>
      <c r="BA381" s="394">
        <f>HLOOKUP(BA220,'2. LRAMVA Threshold'!$B$42:$Q$53,8,FALSE)</f>
        <v>0</v>
      </c>
      <c r="BB381" s="394">
        <f>HLOOKUP(BB220,'2. LRAMVA Threshold'!$B$42:$Q$53,8,FALSE)</f>
        <v>450</v>
      </c>
      <c r="BC381" s="394">
        <f>HLOOKUP(BC220,'2. LRAMVA Threshold'!$B$42:$Q$53,8,FALSE)</f>
        <v>0</v>
      </c>
      <c r="BD381" s="394">
        <f>HLOOKUP(BD220,'2. LRAMVA Threshold'!$B$42:$Q$53,8,FALSE)</f>
        <v>0</v>
      </c>
      <c r="BE381" s="394">
        <f>HLOOKUP(BE220,'2. LRAMVA Threshold'!$B$42:$Q$53,8,FALSE)</f>
        <v>0</v>
      </c>
      <c r="BF381" s="394">
        <f>HLOOKUP(BF220,'2. LRAMVA Threshold'!$B$42:$Q$53,8,FALSE)</f>
        <v>0</v>
      </c>
      <c r="BG381" s="394">
        <f>HLOOKUP(BG220,'2. LRAMVA Threshold'!$B$42:$Q$53,8,FALSE)</f>
        <v>0</v>
      </c>
      <c r="BH381" s="394">
        <f>HLOOKUP(BH220,'2. LRAMVA Threshold'!$B$42:$Q$53,8,FALSE)</f>
        <v>0</v>
      </c>
      <c r="BI381" s="395"/>
    </row>
    <row r="382" spans="1:64">
      <c r="B382" s="396"/>
      <c r="C382" s="433"/>
      <c r="D382" s="434"/>
      <c r="E382" s="434"/>
      <c r="F382" s="434"/>
      <c r="G382" s="434"/>
      <c r="H382" s="434"/>
      <c r="I382" s="434"/>
      <c r="J382" s="434"/>
      <c r="K382" s="434"/>
      <c r="L382" s="398"/>
      <c r="M382" s="398"/>
      <c r="N382" s="398"/>
      <c r="O382" s="398"/>
      <c r="P382" s="398"/>
      <c r="Q382" s="398"/>
      <c r="R382" s="398"/>
      <c r="S382" s="398"/>
      <c r="T382" s="398"/>
      <c r="U382" s="398"/>
      <c r="V382" s="398"/>
      <c r="W382" s="434"/>
      <c r="X382" s="398"/>
      <c r="Y382" s="434"/>
      <c r="Z382" s="435"/>
      <c r="AA382" s="434"/>
      <c r="AB382" s="434"/>
      <c r="AC382" s="434"/>
      <c r="AD382" s="436"/>
      <c r="AE382" s="436"/>
      <c r="AF382" s="436"/>
      <c r="AG382" s="436"/>
      <c r="AH382" s="434"/>
      <c r="AI382" s="398"/>
      <c r="AJ382" s="398"/>
      <c r="AK382" s="398"/>
      <c r="AL382" s="398"/>
      <c r="AM382" s="398"/>
      <c r="AN382" s="398"/>
      <c r="AO382" s="398"/>
      <c r="AP382" s="398"/>
      <c r="AQ382" s="398"/>
      <c r="AR382" s="398"/>
      <c r="AS382" s="398"/>
      <c r="AT382" s="398"/>
      <c r="AU382" s="437"/>
      <c r="AV382" s="437"/>
      <c r="AW382" s="437"/>
      <c r="AX382" s="437"/>
      <c r="AY382" s="437"/>
      <c r="AZ382" s="437"/>
      <c r="BA382" s="437"/>
      <c r="BB382" s="401"/>
      <c r="BC382" s="401"/>
      <c r="BD382" s="401"/>
      <c r="BE382" s="401"/>
      <c r="BF382" s="401"/>
      <c r="BG382" s="401"/>
      <c r="BH382" s="401"/>
      <c r="BI382" s="402"/>
    </row>
    <row r="383" spans="1:64">
      <c r="B383" s="326" t="s">
        <v>254</v>
      </c>
      <c r="C383" s="340"/>
      <c r="D383" s="340"/>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293"/>
      <c r="AA383" s="342"/>
      <c r="AB383" s="342"/>
      <c r="AC383" s="342"/>
      <c r="AD383" s="341"/>
      <c r="AE383" s="341"/>
      <c r="AF383" s="341"/>
      <c r="AG383" s="341"/>
      <c r="AH383" s="342"/>
      <c r="AI383" s="342"/>
      <c r="AJ383" s="342"/>
      <c r="AK383" s="342"/>
      <c r="AL383" s="342"/>
      <c r="AM383" s="342"/>
      <c r="AN383" s="342"/>
      <c r="AO383" s="342"/>
      <c r="AP383" s="342"/>
      <c r="AQ383" s="342"/>
      <c r="AR383" s="342"/>
      <c r="AS383" s="342"/>
      <c r="AT383" s="342"/>
      <c r="AU383" s="343">
        <f>HLOOKUP(AU$35,'3.  Distribution Rates'!$C$122:$P$133,8,FALSE)</f>
        <v>1.3599999999999999E-2</v>
      </c>
      <c r="AV383" s="343">
        <f>HLOOKUP(AV$35,'3.  Distribution Rates'!$C$122:$P$133,8,FALSE)</f>
        <v>1.66E-2</v>
      </c>
      <c r="AW383" s="343">
        <f>HLOOKUP(AW$35,'3.  Distribution Rates'!$C$122:$P$133,8,FALSE)</f>
        <v>3.2595999999999998</v>
      </c>
      <c r="AX383" s="343">
        <f>HLOOKUP(AX$35,'3.  Distribution Rates'!$C$122:$P$133,8,FALSE)</f>
        <v>2.6596000000000002</v>
      </c>
      <c r="AY383" s="343">
        <f>HLOOKUP(AY$35,'3.  Distribution Rates'!$C$122:$P$133,8,FALSE)</f>
        <v>2.0651999999999999</v>
      </c>
      <c r="AZ383" s="343">
        <f>HLOOKUP(AZ$35,'3.  Distribution Rates'!$C$122:$P$133,8,FALSE)</f>
        <v>1.4652000000000001</v>
      </c>
      <c r="BA383" s="343">
        <f>HLOOKUP(BA$35,'3.  Distribution Rates'!$C$122:$P$133,8,FALSE)</f>
        <v>2.9083999999999999</v>
      </c>
      <c r="BB383" s="343">
        <f>HLOOKUP(BB$35,'3.  Distribution Rates'!$C$122:$P$133,8,FALSE)</f>
        <v>2.3083999999999998</v>
      </c>
      <c r="BC383" s="343">
        <f>HLOOKUP(BC$35,'3.  Distribution Rates'!$C$122:$P$133,8,FALSE)</f>
        <v>1.6500000000000001E-2</v>
      </c>
      <c r="BD383" s="343">
        <f>HLOOKUP(BD$35,'3.  Distribution Rates'!$C$122:$P$133,8,FALSE)</f>
        <v>13.427199999999999</v>
      </c>
      <c r="BE383" s="343">
        <f>HLOOKUP(BE$35,'3.  Distribution Rates'!$C$122:$P$133,8,FALSE)</f>
        <v>3.6715</v>
      </c>
      <c r="BF383" s="343">
        <f>HLOOKUP(BF$35,'3.  Distribution Rates'!$C$122:$P$133,8,FALSE)</f>
        <v>0</v>
      </c>
      <c r="BG383" s="343">
        <f>HLOOKUP(BG$35,'3.  Distribution Rates'!$C$122:$P$133,8,FALSE)</f>
        <v>0</v>
      </c>
      <c r="BH383" s="343">
        <f>HLOOKUP(BH$35,'3.  Distribution Rates'!$C$122:$P$133,8,FALSE)</f>
        <v>0</v>
      </c>
      <c r="BI383" s="379"/>
      <c r="BJ383" s="343"/>
      <c r="BK383" s="343"/>
      <c r="BL383" s="343"/>
    </row>
    <row r="384" spans="1:64">
      <c r="B384" s="326" t="s">
        <v>255</v>
      </c>
      <c r="C384" s="347"/>
      <c r="D384" s="311"/>
      <c r="E384" s="281"/>
      <c r="F384" s="281"/>
      <c r="G384" s="281"/>
      <c r="H384" s="281"/>
      <c r="I384" s="281"/>
      <c r="J384" s="281"/>
      <c r="K384" s="281"/>
      <c r="L384" s="281"/>
      <c r="M384" s="281"/>
      <c r="N384" s="281"/>
      <c r="O384" s="281"/>
      <c r="P384" s="281"/>
      <c r="Q384" s="281"/>
      <c r="R384" s="281"/>
      <c r="S384" s="281"/>
      <c r="T384" s="281"/>
      <c r="U384" s="281"/>
      <c r="V384" s="281"/>
      <c r="W384" s="281"/>
      <c r="X384" s="281"/>
      <c r="Y384" s="281"/>
      <c r="Z384" s="293"/>
      <c r="AA384" s="281"/>
      <c r="AB384" s="281"/>
      <c r="AC384" s="281"/>
      <c r="AD384" s="311"/>
      <c r="AE384" s="311"/>
      <c r="AF384" s="311"/>
      <c r="AG384" s="311"/>
      <c r="AH384" s="281"/>
      <c r="AI384" s="281"/>
      <c r="AJ384" s="281"/>
      <c r="AK384" s="281"/>
      <c r="AL384" s="281"/>
      <c r="AM384" s="281"/>
      <c r="AN384" s="281"/>
      <c r="AO384" s="281"/>
      <c r="AP384" s="281"/>
      <c r="AQ384" s="281"/>
      <c r="AR384" s="281"/>
      <c r="AS384" s="281"/>
      <c r="AT384" s="281"/>
      <c r="AU384" s="380">
        <f>'4.  2011-2014 LRAM'!Y139*AU383</f>
        <v>0</v>
      </c>
      <c r="AV384" s="380">
        <f>'4.  2011-2014 LRAM'!Z139*AV383</f>
        <v>0</v>
      </c>
      <c r="AW384" s="380">
        <f>'4.  2011-2014 LRAM'!AA139*AW383</f>
        <v>0</v>
      </c>
      <c r="AX384" s="380">
        <f>'4.  2011-2014 LRAM'!AB139*AX383</f>
        <v>0</v>
      </c>
      <c r="AY384" s="380">
        <f>'4.  2011-2014 LRAM'!AC139*AY383</f>
        <v>0</v>
      </c>
      <c r="AZ384" s="380">
        <f>'4.  2011-2014 LRAM'!AD139*AZ383</f>
        <v>0</v>
      </c>
      <c r="BA384" s="380">
        <f>'4.  2011-2014 LRAM'!AE139*BA383</f>
        <v>0</v>
      </c>
      <c r="BB384" s="380">
        <f>'4.  2011-2014 LRAM'!AF139*BB383</f>
        <v>0</v>
      </c>
      <c r="BC384" s="380">
        <f>'4.  2011-2014 LRAM'!AG139*BC383</f>
        <v>0</v>
      </c>
      <c r="BD384" s="380">
        <f>'4.  2011-2014 LRAM'!AH139*BD383</f>
        <v>0</v>
      </c>
      <c r="BE384" s="380">
        <f>'4.  2011-2014 LRAM'!AI139*BE383</f>
        <v>0</v>
      </c>
      <c r="BF384" s="380">
        <f>'4.  2011-2014 LRAM'!AJ139*BF383</f>
        <v>0</v>
      </c>
      <c r="BG384" s="380">
        <f>'4.  2011-2014 LRAM'!AK139*BG383</f>
        <v>0</v>
      </c>
      <c r="BH384" s="380">
        <f>'4.  2011-2014 LRAM'!AL139*BH383</f>
        <v>0</v>
      </c>
      <c r="BI384" s="620">
        <f t="shared" ref="BI384:BI389" si="1083">SUM(AU384:BH384)</f>
        <v>0</v>
      </c>
    </row>
    <row r="385" spans="2:61">
      <c r="B385" s="326" t="s">
        <v>256</v>
      </c>
      <c r="C385" s="347"/>
      <c r="D385" s="311"/>
      <c r="E385" s="281"/>
      <c r="F385" s="281"/>
      <c r="G385" s="281"/>
      <c r="H385" s="281"/>
      <c r="I385" s="281"/>
      <c r="J385" s="281"/>
      <c r="K385" s="281"/>
      <c r="L385" s="281"/>
      <c r="M385" s="281"/>
      <c r="N385" s="281"/>
      <c r="O385" s="281"/>
      <c r="P385" s="281"/>
      <c r="Q385" s="281"/>
      <c r="R385" s="281"/>
      <c r="S385" s="281"/>
      <c r="T385" s="281"/>
      <c r="U385" s="281"/>
      <c r="V385" s="281"/>
      <c r="W385" s="281"/>
      <c r="X385" s="281"/>
      <c r="Y385" s="281"/>
      <c r="Z385" s="293"/>
      <c r="AA385" s="281"/>
      <c r="AB385" s="281"/>
      <c r="AC385" s="281"/>
      <c r="AD385" s="311"/>
      <c r="AE385" s="311"/>
      <c r="AF385" s="311"/>
      <c r="AG385" s="311"/>
      <c r="AH385" s="281"/>
      <c r="AI385" s="281"/>
      <c r="AJ385" s="281"/>
      <c r="AK385" s="281"/>
      <c r="AL385" s="281"/>
      <c r="AM385" s="281"/>
      <c r="AN385" s="281"/>
      <c r="AO385" s="281"/>
      <c r="AP385" s="281"/>
      <c r="AQ385" s="281"/>
      <c r="AR385" s="281"/>
      <c r="AS385" s="281"/>
      <c r="AT385" s="281"/>
      <c r="AU385" s="380">
        <f>'4.  2011-2014 LRAM'!Y268*AU383</f>
        <v>22792.601497401327</v>
      </c>
      <c r="AV385" s="380">
        <f>'4.  2011-2014 LRAM'!Z268*AV383</f>
        <v>19646.902319529483</v>
      </c>
      <c r="AW385" s="380">
        <f>'4.  2011-2014 LRAM'!AA268*AW383</f>
        <v>29040.455539261195</v>
      </c>
      <c r="AX385" s="380">
        <f>'4.  2011-2014 LRAM'!AB268*AX383</f>
        <v>15719.818845038872</v>
      </c>
      <c r="AY385" s="380">
        <f>'4.  2011-2014 LRAM'!AC268*AY383</f>
        <v>0</v>
      </c>
      <c r="AZ385" s="380">
        <f>'4.  2011-2014 LRAM'!AD268*AZ383</f>
        <v>60.844524625432634</v>
      </c>
      <c r="BA385" s="380">
        <f>'4.  2011-2014 LRAM'!AE268*BA383</f>
        <v>0</v>
      </c>
      <c r="BB385" s="380">
        <f>'4.  2011-2014 LRAM'!AF268*BB383</f>
        <v>798.83008375050429</v>
      </c>
      <c r="BC385" s="380">
        <f>'4.  2011-2014 LRAM'!AG268*BC383</f>
        <v>0</v>
      </c>
      <c r="BD385" s="380">
        <f>'4.  2011-2014 LRAM'!AH268*BD383</f>
        <v>0</v>
      </c>
      <c r="BE385" s="380">
        <f>'4.  2011-2014 LRAM'!AI268*BE383</f>
        <v>0</v>
      </c>
      <c r="BF385" s="380">
        <f>'4.  2011-2014 LRAM'!AJ268*BF383</f>
        <v>0</v>
      </c>
      <c r="BG385" s="380">
        <f>'4.  2011-2014 LRAM'!AK268*BG383</f>
        <v>0</v>
      </c>
      <c r="BH385" s="380">
        <f>'4.  2011-2014 LRAM'!AL268*BH383</f>
        <v>0</v>
      </c>
      <c r="BI385" s="620">
        <f t="shared" si="1083"/>
        <v>88059.45280960681</v>
      </c>
    </row>
    <row r="386" spans="2:61">
      <c r="B386" s="326" t="s">
        <v>257</v>
      </c>
      <c r="C386" s="347"/>
      <c r="D386" s="311"/>
      <c r="E386" s="281"/>
      <c r="F386" s="281"/>
      <c r="G386" s="281"/>
      <c r="H386" s="281"/>
      <c r="I386" s="281"/>
      <c r="J386" s="281"/>
      <c r="K386" s="281"/>
      <c r="L386" s="281"/>
      <c r="M386" s="281"/>
      <c r="N386" s="281"/>
      <c r="O386" s="281"/>
      <c r="P386" s="281"/>
      <c r="Q386" s="281"/>
      <c r="R386" s="281"/>
      <c r="S386" s="281"/>
      <c r="T386" s="281"/>
      <c r="U386" s="281"/>
      <c r="V386" s="281"/>
      <c r="W386" s="281"/>
      <c r="X386" s="281"/>
      <c r="Y386" s="281"/>
      <c r="Z386" s="293"/>
      <c r="AA386" s="281"/>
      <c r="AB386" s="281"/>
      <c r="AC386" s="281"/>
      <c r="AD386" s="311"/>
      <c r="AE386" s="311"/>
      <c r="AF386" s="311"/>
      <c r="AG386" s="311"/>
      <c r="AH386" s="281"/>
      <c r="AI386" s="281"/>
      <c r="AJ386" s="281"/>
      <c r="AK386" s="281"/>
      <c r="AL386" s="281"/>
      <c r="AM386" s="281"/>
      <c r="AN386" s="281"/>
      <c r="AO386" s="281"/>
      <c r="AP386" s="281"/>
      <c r="AQ386" s="281"/>
      <c r="AR386" s="281"/>
      <c r="AS386" s="281"/>
      <c r="AT386" s="281"/>
      <c r="AU386" s="380">
        <f>'4.  2011-2014 LRAM'!Y397*AU383</f>
        <v>25586.155338977464</v>
      </c>
      <c r="AV386" s="380">
        <f>'4.  2011-2014 LRAM'!Z397*AV383</f>
        <v>32013.721320476267</v>
      </c>
      <c r="AW386" s="380">
        <f>'4.  2011-2014 LRAM'!AA397*AW383</f>
        <v>22699.086434024572</v>
      </c>
      <c r="AX386" s="380">
        <f>'4.  2011-2014 LRAM'!AB397*AX383</f>
        <v>8012.1121090737188</v>
      </c>
      <c r="AY386" s="380">
        <f>'4.  2011-2014 LRAM'!AC397*AY383</f>
        <v>0</v>
      </c>
      <c r="AZ386" s="380">
        <f>'4.  2011-2014 LRAM'!AD397*AZ383</f>
        <v>527.30714940047119</v>
      </c>
      <c r="BA386" s="380">
        <f>'4.  2011-2014 LRAM'!AE397*BA383</f>
        <v>0</v>
      </c>
      <c r="BB386" s="380">
        <f>'4.  2011-2014 LRAM'!AF397*BB383</f>
        <v>2601.6654666949566</v>
      </c>
      <c r="BC386" s="380">
        <f>'4.  2011-2014 LRAM'!AG397*BC383</f>
        <v>0</v>
      </c>
      <c r="BD386" s="380">
        <f>'4.  2011-2014 LRAM'!AH397*BD383</f>
        <v>0</v>
      </c>
      <c r="BE386" s="380">
        <f>'4.  2011-2014 LRAM'!AI397*BE383</f>
        <v>0</v>
      </c>
      <c r="BF386" s="380">
        <f>'4.  2011-2014 LRAM'!AJ397*BF383</f>
        <v>0</v>
      </c>
      <c r="BG386" s="380">
        <f>'4.  2011-2014 LRAM'!AK397*BG383</f>
        <v>0</v>
      </c>
      <c r="BH386" s="380">
        <f>'4.  2011-2014 LRAM'!AL397*BH383</f>
        <v>0</v>
      </c>
      <c r="BI386" s="620">
        <f t="shared" si="1083"/>
        <v>91440.04781864745</v>
      </c>
    </row>
    <row r="387" spans="2:61">
      <c r="B387" s="326" t="s">
        <v>258</v>
      </c>
      <c r="C387" s="347"/>
      <c r="D387" s="311"/>
      <c r="E387" s="281"/>
      <c r="F387" s="281"/>
      <c r="G387" s="281"/>
      <c r="H387" s="281"/>
      <c r="I387" s="281"/>
      <c r="J387" s="281"/>
      <c r="K387" s="281"/>
      <c r="L387" s="281"/>
      <c r="M387" s="281"/>
      <c r="N387" s="281"/>
      <c r="O387" s="281"/>
      <c r="P387" s="281"/>
      <c r="Q387" s="281"/>
      <c r="R387" s="281"/>
      <c r="S387" s="281"/>
      <c r="T387" s="281"/>
      <c r="U387" s="281"/>
      <c r="V387" s="281"/>
      <c r="W387" s="281"/>
      <c r="X387" s="281"/>
      <c r="Y387" s="281"/>
      <c r="Z387" s="293"/>
      <c r="AA387" s="281"/>
      <c r="AB387" s="281"/>
      <c r="AC387" s="281"/>
      <c r="AD387" s="311"/>
      <c r="AE387" s="311"/>
      <c r="AF387" s="311"/>
      <c r="AG387" s="311"/>
      <c r="AH387" s="281"/>
      <c r="AI387" s="281"/>
      <c r="AJ387" s="281"/>
      <c r="AK387" s="281"/>
      <c r="AL387" s="281"/>
      <c r="AM387" s="281"/>
      <c r="AN387" s="281"/>
      <c r="AO387" s="281"/>
      <c r="AP387" s="281"/>
      <c r="AQ387" s="281"/>
      <c r="AR387" s="281"/>
      <c r="AS387" s="281"/>
      <c r="AT387" s="281"/>
      <c r="AU387" s="380">
        <f>'4.  2011-2014 LRAM'!Y528*AU383</f>
        <v>62918.646446866507</v>
      </c>
      <c r="AV387" s="380">
        <f>'4.  2011-2014 LRAM'!Z528*AV383</f>
        <v>38477.084490688161</v>
      </c>
      <c r="AW387" s="380">
        <f>'4.  2011-2014 LRAM'!AA528*AW383</f>
        <v>24991.372872152959</v>
      </c>
      <c r="AX387" s="380">
        <f>'4.  2011-2014 LRAM'!AB528*AX383</f>
        <v>26721.928770107002</v>
      </c>
      <c r="AY387" s="380">
        <f>'4.  2011-2014 LRAM'!AC528*AY383</f>
        <v>0</v>
      </c>
      <c r="AZ387" s="380">
        <f>'4.  2011-2014 LRAM'!AD528*AZ383</f>
        <v>21.764949133933229</v>
      </c>
      <c r="BA387" s="380">
        <f>'4.  2011-2014 LRAM'!AE528*BA383</f>
        <v>0</v>
      </c>
      <c r="BB387" s="380">
        <f>'4.  2011-2014 LRAM'!AF528*BB383</f>
        <v>4152.8871067765558</v>
      </c>
      <c r="BC387" s="380">
        <f>'4.  2011-2014 LRAM'!AG528*BC383</f>
        <v>0</v>
      </c>
      <c r="BD387" s="380">
        <f>'4.  2011-2014 LRAM'!AH528*BD383</f>
        <v>0</v>
      </c>
      <c r="BE387" s="380">
        <f>'4.  2011-2014 LRAM'!AI528*BE383</f>
        <v>4481.1215567999998</v>
      </c>
      <c r="BF387" s="380">
        <f>'4.  2011-2014 LRAM'!AJ528*BF383</f>
        <v>0</v>
      </c>
      <c r="BG387" s="380">
        <f>'4.  2011-2014 LRAM'!AK528*BG383</f>
        <v>0</v>
      </c>
      <c r="BH387" s="380">
        <f>'4.  2011-2014 LRAM'!AL528*BH383</f>
        <v>0</v>
      </c>
      <c r="BI387" s="620">
        <f t="shared" si="1083"/>
        <v>161764.80619252514</v>
      </c>
    </row>
    <row r="388" spans="2:61">
      <c r="B388" s="326" t="s">
        <v>259</v>
      </c>
      <c r="C388" s="347"/>
      <c r="D388" s="311"/>
      <c r="E388" s="281"/>
      <c r="F388" s="281"/>
      <c r="G388" s="281"/>
      <c r="H388" s="281"/>
      <c r="I388" s="281"/>
      <c r="J388" s="281"/>
      <c r="K388" s="281"/>
      <c r="L388" s="281"/>
      <c r="M388" s="281"/>
      <c r="N388" s="281"/>
      <c r="O388" s="281"/>
      <c r="P388" s="281"/>
      <c r="Q388" s="281"/>
      <c r="R388" s="281"/>
      <c r="S388" s="281"/>
      <c r="T388" s="281"/>
      <c r="U388" s="281"/>
      <c r="V388" s="281"/>
      <c r="W388" s="281"/>
      <c r="X388" s="281"/>
      <c r="Y388" s="281"/>
      <c r="Z388" s="293"/>
      <c r="AA388" s="281"/>
      <c r="AB388" s="281"/>
      <c r="AC388" s="281"/>
      <c r="AD388" s="311"/>
      <c r="AE388" s="311"/>
      <c r="AF388" s="311"/>
      <c r="AG388" s="311"/>
      <c r="AH388" s="281"/>
      <c r="AI388" s="281"/>
      <c r="AJ388" s="281"/>
      <c r="AK388" s="281"/>
      <c r="AL388" s="281"/>
      <c r="AM388" s="281"/>
      <c r="AN388" s="281"/>
      <c r="AO388" s="281"/>
      <c r="AP388" s="281"/>
      <c r="AQ388" s="281"/>
      <c r="AR388" s="281"/>
      <c r="AS388" s="281"/>
      <c r="AT388" s="281"/>
      <c r="AU388" s="380">
        <f t="shared" ref="AU388:BH388" si="1084">AU210*AU383</f>
        <v>74532.60556283452</v>
      </c>
      <c r="AV388" s="380">
        <f t="shared" si="1084"/>
        <v>46297.58037205608</v>
      </c>
      <c r="AW388" s="380">
        <f t="shared" si="1084"/>
        <v>34669.585538416461</v>
      </c>
      <c r="AX388" s="380">
        <f t="shared" si="1084"/>
        <v>22012.210538318643</v>
      </c>
      <c r="AY388" s="380">
        <f t="shared" si="1084"/>
        <v>0</v>
      </c>
      <c r="AZ388" s="380">
        <f t="shared" si="1084"/>
        <v>147.22287447258904</v>
      </c>
      <c r="BA388" s="380">
        <f t="shared" si="1084"/>
        <v>0</v>
      </c>
      <c r="BB388" s="380">
        <f t="shared" si="1084"/>
        <v>22456.803441926193</v>
      </c>
      <c r="BC388" s="380">
        <f t="shared" si="1084"/>
        <v>20.972784953619954</v>
      </c>
      <c r="BD388" s="380">
        <f t="shared" si="1084"/>
        <v>0</v>
      </c>
      <c r="BE388" s="380">
        <f t="shared" si="1084"/>
        <v>0</v>
      </c>
      <c r="BF388" s="380">
        <f t="shared" si="1084"/>
        <v>0</v>
      </c>
      <c r="BG388" s="380">
        <f t="shared" si="1084"/>
        <v>0</v>
      </c>
      <c r="BH388" s="380">
        <f t="shared" si="1084"/>
        <v>0</v>
      </c>
      <c r="BI388" s="620">
        <f t="shared" si="1083"/>
        <v>200136.9811129781</v>
      </c>
    </row>
    <row r="389" spans="2:61">
      <c r="B389" s="326" t="s">
        <v>268</v>
      </c>
      <c r="C389" s="347"/>
      <c r="D389" s="311"/>
      <c r="E389" s="281"/>
      <c r="F389" s="281"/>
      <c r="G389" s="281"/>
      <c r="H389" s="281"/>
      <c r="I389" s="281"/>
      <c r="J389" s="281"/>
      <c r="K389" s="281"/>
      <c r="L389" s="281"/>
      <c r="M389" s="281"/>
      <c r="N389" s="281"/>
      <c r="O389" s="281"/>
      <c r="P389" s="281"/>
      <c r="Q389" s="281"/>
      <c r="R389" s="281"/>
      <c r="S389" s="281"/>
      <c r="T389" s="281"/>
      <c r="U389" s="281"/>
      <c r="V389" s="281"/>
      <c r="W389" s="281"/>
      <c r="X389" s="281"/>
      <c r="Y389" s="281"/>
      <c r="Z389" s="293"/>
      <c r="AA389" s="281"/>
      <c r="AB389" s="281"/>
      <c r="AC389" s="281"/>
      <c r="AD389" s="311"/>
      <c r="AE389" s="311"/>
      <c r="AF389" s="311"/>
      <c r="AG389" s="311"/>
      <c r="AH389" s="281"/>
      <c r="AI389" s="281"/>
      <c r="AJ389" s="281"/>
      <c r="AK389" s="281"/>
      <c r="AL389" s="281"/>
      <c r="AM389" s="281"/>
      <c r="AN389" s="281"/>
      <c r="AO389" s="281"/>
      <c r="AP389" s="281"/>
      <c r="AQ389" s="281"/>
      <c r="AR389" s="281"/>
      <c r="AS389" s="281"/>
      <c r="AT389" s="281"/>
      <c r="AU389" s="380">
        <f>AU380*AU383</f>
        <v>150394.6208</v>
      </c>
      <c r="AV389" s="380">
        <f t="shared" ref="AV389:BH389" si="1085">AV380*AV383</f>
        <v>33259.428811739999</v>
      </c>
      <c r="AW389" s="380">
        <f t="shared" si="1085"/>
        <v>31426.039595039994</v>
      </c>
      <c r="AX389" s="380">
        <f t="shared" si="1085"/>
        <v>6648.6957417599997</v>
      </c>
      <c r="AY389" s="380">
        <f t="shared" si="1085"/>
        <v>0</v>
      </c>
      <c r="AZ389" s="380">
        <f t="shared" si="1085"/>
        <v>1955.338704</v>
      </c>
      <c r="BA389" s="380">
        <f t="shared" si="1085"/>
        <v>0</v>
      </c>
      <c r="BB389" s="380">
        <f t="shared" si="1085"/>
        <v>6994.2857951999995</v>
      </c>
      <c r="BC389" s="380">
        <f t="shared" si="1085"/>
        <v>39.706350749999999</v>
      </c>
      <c r="BD389" s="380">
        <f t="shared" si="1085"/>
        <v>0</v>
      </c>
      <c r="BE389" s="380">
        <f t="shared" si="1085"/>
        <v>0</v>
      </c>
      <c r="BF389" s="380">
        <f t="shared" si="1085"/>
        <v>0</v>
      </c>
      <c r="BG389" s="380">
        <f t="shared" si="1085"/>
        <v>0</v>
      </c>
      <c r="BH389" s="380">
        <f t="shared" si="1085"/>
        <v>0</v>
      </c>
      <c r="BI389" s="620">
        <f t="shared" si="1083"/>
        <v>230718.11579848998</v>
      </c>
    </row>
    <row r="390" spans="2:61" ht="15.75">
      <c r="B390" s="351" t="s">
        <v>260</v>
      </c>
      <c r="C390" s="347"/>
      <c r="D390" s="338"/>
      <c r="E390" s="336"/>
      <c r="F390" s="336"/>
      <c r="G390" s="336"/>
      <c r="H390" s="336"/>
      <c r="I390" s="336"/>
      <c r="J390" s="336"/>
      <c r="K390" s="336"/>
      <c r="L390" s="336"/>
      <c r="M390" s="336"/>
      <c r="N390" s="336"/>
      <c r="O390" s="336"/>
      <c r="P390" s="336"/>
      <c r="Q390" s="336"/>
      <c r="R390" s="336"/>
      <c r="S390" s="336"/>
      <c r="T390" s="336"/>
      <c r="U390" s="336"/>
      <c r="V390" s="336"/>
      <c r="W390" s="336"/>
      <c r="X390" s="336"/>
      <c r="Y390" s="336"/>
      <c r="Z390" s="302"/>
      <c r="AA390" s="336"/>
      <c r="AB390" s="336"/>
      <c r="AC390" s="336"/>
      <c r="AD390" s="338"/>
      <c r="AE390" s="338"/>
      <c r="AF390" s="338"/>
      <c r="AG390" s="338"/>
      <c r="AH390" s="336"/>
      <c r="AI390" s="336"/>
      <c r="AJ390" s="336"/>
      <c r="AK390" s="336"/>
      <c r="AL390" s="336"/>
      <c r="AM390" s="336"/>
      <c r="AN390" s="336"/>
      <c r="AO390" s="336"/>
      <c r="AP390" s="336"/>
      <c r="AQ390" s="336"/>
      <c r="AR390" s="336"/>
      <c r="AS390" s="336"/>
      <c r="AT390" s="336"/>
      <c r="AU390" s="348">
        <f>SUM(AU384:AU389)</f>
        <v>336224.62964607985</v>
      </c>
      <c r="AV390" s="348">
        <f t="shared" ref="AV390:BA390" si="1086">SUM(AV384:AV389)</f>
        <v>169694.71731449</v>
      </c>
      <c r="AW390" s="348">
        <f t="shared" si="1086"/>
        <v>142826.53997889519</v>
      </c>
      <c r="AX390" s="348">
        <f t="shared" si="1086"/>
        <v>79114.766004298246</v>
      </c>
      <c r="AY390" s="348">
        <f t="shared" si="1086"/>
        <v>0</v>
      </c>
      <c r="AZ390" s="348">
        <f t="shared" si="1086"/>
        <v>2712.4782016324261</v>
      </c>
      <c r="BA390" s="348">
        <f t="shared" si="1086"/>
        <v>0</v>
      </c>
      <c r="BB390" s="348">
        <f>SUM(BB384:BB389)</f>
        <v>37004.471894348208</v>
      </c>
      <c r="BC390" s="348">
        <f t="shared" ref="BC390:BH390" si="1087">SUM(BC384:BC389)</f>
        <v>60.679135703619949</v>
      </c>
      <c r="BD390" s="348">
        <f t="shared" si="1087"/>
        <v>0</v>
      </c>
      <c r="BE390" s="348">
        <f t="shared" si="1087"/>
        <v>4481.1215567999998</v>
      </c>
      <c r="BF390" s="348">
        <f t="shared" si="1087"/>
        <v>0</v>
      </c>
      <c r="BG390" s="348">
        <f t="shared" si="1087"/>
        <v>0</v>
      </c>
      <c r="BH390" s="348">
        <f t="shared" si="1087"/>
        <v>0</v>
      </c>
      <c r="BI390" s="409">
        <f>SUM(BI384:BI389)</f>
        <v>772119.40373224753</v>
      </c>
    </row>
    <row r="391" spans="2:61" ht="15.75">
      <c r="B391" s="351" t="s">
        <v>261</v>
      </c>
      <c r="C391" s="347"/>
      <c r="D391" s="352"/>
      <c r="E391" s="336"/>
      <c r="F391" s="336"/>
      <c r="G391" s="336"/>
      <c r="H391" s="336"/>
      <c r="I391" s="336"/>
      <c r="J391" s="336"/>
      <c r="K391" s="336"/>
      <c r="L391" s="336"/>
      <c r="M391" s="336"/>
      <c r="N391" s="336"/>
      <c r="O391" s="336"/>
      <c r="P391" s="336"/>
      <c r="Q391" s="336"/>
      <c r="R391" s="336"/>
      <c r="S391" s="336"/>
      <c r="T391" s="336"/>
      <c r="U391" s="336"/>
      <c r="V391" s="336"/>
      <c r="W391" s="336"/>
      <c r="X391" s="336"/>
      <c r="Y391" s="336"/>
      <c r="Z391" s="302"/>
      <c r="AA391" s="336"/>
      <c r="AB391" s="336"/>
      <c r="AC391" s="336"/>
      <c r="AD391" s="338"/>
      <c r="AE391" s="338"/>
      <c r="AF391" s="338"/>
      <c r="AG391" s="338"/>
      <c r="AH391" s="336"/>
      <c r="AI391" s="336"/>
      <c r="AJ391" s="336"/>
      <c r="AK391" s="336"/>
      <c r="AL391" s="336"/>
      <c r="AM391" s="336"/>
      <c r="AN391" s="336"/>
      <c r="AO391" s="336"/>
      <c r="AP391" s="336"/>
      <c r="AQ391" s="336"/>
      <c r="AR391" s="336"/>
      <c r="AS391" s="336"/>
      <c r="AT391" s="336"/>
      <c r="AU391" s="349">
        <f>AU381*AU383</f>
        <v>118729.31368425538</v>
      </c>
      <c r="AV391" s="349">
        <f t="shared" ref="AV391:BA391" si="1088">AV381*AV383</f>
        <v>124822.57211917298</v>
      </c>
      <c r="AW391" s="349">
        <f t="shared" si="1088"/>
        <v>26586.531474266656</v>
      </c>
      <c r="AX391" s="349">
        <f t="shared" si="1088"/>
        <v>29549.808847024302</v>
      </c>
      <c r="AY391" s="349">
        <f t="shared" si="1088"/>
        <v>0</v>
      </c>
      <c r="AZ391" s="349">
        <f t="shared" si="1088"/>
        <v>79.120800000000003</v>
      </c>
      <c r="BA391" s="349">
        <f t="shared" si="1088"/>
        <v>0</v>
      </c>
      <c r="BB391" s="349">
        <f>BB381*BB383</f>
        <v>1038.78</v>
      </c>
      <c r="BC391" s="349">
        <f t="shared" ref="BC391:BH391" si="1089">BC381*BC383</f>
        <v>0</v>
      </c>
      <c r="BD391" s="349">
        <f t="shared" si="1089"/>
        <v>0</v>
      </c>
      <c r="BE391" s="349">
        <f t="shared" si="1089"/>
        <v>0</v>
      </c>
      <c r="BF391" s="349">
        <f t="shared" si="1089"/>
        <v>0</v>
      </c>
      <c r="BG391" s="349">
        <f t="shared" si="1089"/>
        <v>0</v>
      </c>
      <c r="BH391" s="349">
        <f t="shared" si="1089"/>
        <v>0</v>
      </c>
      <c r="BI391" s="409">
        <f>SUM(AU391:BH391)</f>
        <v>300806.12692471931</v>
      </c>
    </row>
    <row r="392" spans="2:61" ht="15.75">
      <c r="B392" s="351" t="s">
        <v>262</v>
      </c>
      <c r="C392" s="347"/>
      <c r="D392" s="352"/>
      <c r="E392" s="336"/>
      <c r="F392" s="336"/>
      <c r="G392" s="336"/>
      <c r="H392" s="336"/>
      <c r="I392" s="336"/>
      <c r="J392" s="336"/>
      <c r="K392" s="336"/>
      <c r="L392" s="336"/>
      <c r="M392" s="336"/>
      <c r="N392" s="336"/>
      <c r="O392" s="336"/>
      <c r="P392" s="336"/>
      <c r="Q392" s="336"/>
      <c r="R392" s="336"/>
      <c r="S392" s="336"/>
      <c r="T392" s="336"/>
      <c r="U392" s="336"/>
      <c r="V392" s="336"/>
      <c r="W392" s="336"/>
      <c r="X392" s="336"/>
      <c r="Y392" s="336"/>
      <c r="Z392" s="302"/>
      <c r="AA392" s="336"/>
      <c r="AB392" s="336"/>
      <c r="AC392" s="336"/>
      <c r="AD392" s="352"/>
      <c r="AE392" s="352"/>
      <c r="AF392" s="352"/>
      <c r="AG392" s="352"/>
      <c r="AH392" s="336"/>
      <c r="AI392" s="336"/>
      <c r="AJ392" s="336"/>
      <c r="AK392" s="336"/>
      <c r="AL392" s="336"/>
      <c r="AM392" s="336"/>
      <c r="AN392" s="336"/>
      <c r="AO392" s="336"/>
      <c r="AP392" s="336"/>
      <c r="AQ392" s="336"/>
      <c r="AR392" s="336"/>
      <c r="AS392" s="336"/>
      <c r="AT392" s="336"/>
      <c r="AU392" s="353"/>
      <c r="AV392" s="353"/>
      <c r="AW392" s="353"/>
      <c r="AX392" s="353"/>
      <c r="AY392" s="353"/>
      <c r="AZ392" s="353"/>
      <c r="BA392" s="353"/>
      <c r="BB392" s="353"/>
      <c r="BC392" s="353"/>
      <c r="BD392" s="353"/>
      <c r="BE392" s="353"/>
      <c r="BF392" s="353"/>
      <c r="BG392" s="353"/>
      <c r="BH392" s="353"/>
      <c r="BI392" s="409">
        <f>BI390-BI391</f>
        <v>471313.27680752822</v>
      </c>
    </row>
    <row r="393" spans="2:61">
      <c r="B393" s="326"/>
      <c r="C393" s="352"/>
      <c r="D393" s="352"/>
      <c r="E393" s="336"/>
      <c r="F393" s="336"/>
      <c r="G393" s="336"/>
      <c r="H393" s="336"/>
      <c r="I393" s="336"/>
      <c r="J393" s="336"/>
      <c r="K393" s="336"/>
      <c r="L393" s="336"/>
      <c r="M393" s="336"/>
      <c r="N393" s="336"/>
      <c r="O393" s="336"/>
      <c r="P393" s="336"/>
      <c r="Q393" s="336"/>
      <c r="R393" s="336"/>
      <c r="S393" s="336"/>
      <c r="T393" s="336"/>
      <c r="U393" s="336"/>
      <c r="V393" s="336"/>
      <c r="W393" s="336"/>
      <c r="X393" s="336"/>
      <c r="Y393" s="336"/>
      <c r="Z393" s="302"/>
      <c r="AA393" s="336"/>
      <c r="AB393" s="336"/>
      <c r="AC393" s="336"/>
      <c r="AD393" s="352"/>
      <c r="AE393" s="347"/>
      <c r="AF393" s="352"/>
      <c r="AG393" s="352"/>
      <c r="AH393" s="336"/>
      <c r="AI393" s="336"/>
      <c r="AJ393" s="336"/>
      <c r="AK393" s="336"/>
      <c r="AL393" s="336"/>
      <c r="AM393" s="336"/>
      <c r="AN393" s="336"/>
      <c r="AO393" s="336"/>
      <c r="AP393" s="336"/>
      <c r="AQ393" s="336"/>
      <c r="AR393" s="336"/>
      <c r="AS393" s="336"/>
      <c r="AT393" s="336"/>
      <c r="AU393" s="354"/>
      <c r="AV393" s="354"/>
      <c r="AW393" s="354"/>
      <c r="AX393" s="354"/>
      <c r="AY393" s="354"/>
      <c r="AZ393" s="354"/>
      <c r="BA393" s="354"/>
      <c r="BB393" s="354"/>
      <c r="BC393" s="354"/>
      <c r="BD393" s="354"/>
      <c r="BE393" s="354"/>
      <c r="BF393" s="354"/>
      <c r="BG393" s="354"/>
      <c r="BH393" s="354"/>
      <c r="BI393" s="350"/>
    </row>
    <row r="394" spans="2:61">
      <c r="B394" s="440" t="s">
        <v>263</v>
      </c>
      <c r="C394" s="306"/>
      <c r="D394" s="281"/>
      <c r="E394" s="281"/>
      <c r="F394" s="281"/>
      <c r="G394" s="281"/>
      <c r="H394" s="281"/>
      <c r="I394" s="281"/>
      <c r="J394" s="281"/>
      <c r="K394" s="281"/>
      <c r="L394" s="281"/>
      <c r="M394" s="281"/>
      <c r="N394" s="281"/>
      <c r="O394" s="281"/>
      <c r="P394" s="281"/>
      <c r="Q394" s="281"/>
      <c r="R394" s="281"/>
      <c r="S394" s="281"/>
      <c r="T394" s="281"/>
      <c r="U394" s="281"/>
      <c r="V394" s="281"/>
      <c r="W394" s="281"/>
      <c r="X394" s="281"/>
      <c r="Y394" s="281"/>
      <c r="Z394" s="359"/>
      <c r="AA394" s="281"/>
      <c r="AB394" s="281"/>
      <c r="AC394" s="281"/>
      <c r="AD394" s="306"/>
      <c r="AE394" s="311"/>
      <c r="AF394" s="311"/>
      <c r="AG394" s="281"/>
      <c r="AH394" s="281"/>
      <c r="AI394" s="281"/>
      <c r="AJ394" s="281"/>
      <c r="AK394" s="281"/>
      <c r="AL394" s="281"/>
      <c r="AM394" s="281"/>
      <c r="AN394" s="281"/>
      <c r="AO394" s="281"/>
      <c r="AP394" s="281"/>
      <c r="AQ394" s="281"/>
      <c r="AR394" s="281"/>
      <c r="AS394" s="281"/>
      <c r="AT394" s="281"/>
      <c r="AU394" s="293">
        <f>SUMPRODUCT(E223:E378,AU223:AU378)</f>
        <v>11058428</v>
      </c>
      <c r="AV394" s="293">
        <f>SUMPRODUCT(E223:E378,AV223:AV378)</f>
        <v>1985389.2009000001</v>
      </c>
      <c r="AW394" s="293">
        <f t="shared" ref="AW394:BH394" si="1090">IF(AW221="kw",SUMPRODUCT($Y$223:$Y$378,$AA$223:$AA$378,AW223:AW378),SUMPRODUCT($E$223:$E$378,AW223:AW378))</f>
        <v>9786.0864000000001</v>
      </c>
      <c r="AX394" s="293">
        <f t="shared" si="1090"/>
        <v>2506.5576000000001</v>
      </c>
      <c r="AY394" s="293">
        <f t="shared" si="1090"/>
        <v>0</v>
      </c>
      <c r="AZ394" s="293">
        <f t="shared" si="1090"/>
        <v>1291.1760000000002</v>
      </c>
      <c r="BA394" s="293">
        <f t="shared" si="1090"/>
        <v>0</v>
      </c>
      <c r="BB394" s="293">
        <f t="shared" si="1090"/>
        <v>2866.1687999999999</v>
      </c>
      <c r="BC394" s="293">
        <f t="shared" si="1090"/>
        <v>2340.8534999999997</v>
      </c>
      <c r="BD394" s="293">
        <f t="shared" si="1090"/>
        <v>0</v>
      </c>
      <c r="BE394" s="293">
        <f t="shared" si="1090"/>
        <v>0</v>
      </c>
      <c r="BF394" s="293">
        <f t="shared" si="1090"/>
        <v>0</v>
      </c>
      <c r="BG394" s="293">
        <f t="shared" si="1090"/>
        <v>0</v>
      </c>
      <c r="BH394" s="293">
        <f t="shared" si="1090"/>
        <v>0</v>
      </c>
      <c r="BI394" s="350"/>
    </row>
    <row r="395" spans="2:61">
      <c r="B395" s="440" t="s">
        <v>264</v>
      </c>
      <c r="C395" s="306"/>
      <c r="D395" s="281"/>
      <c r="E395" s="281"/>
      <c r="F395" s="281"/>
      <c r="G395" s="281"/>
      <c r="H395" s="281"/>
      <c r="I395" s="281"/>
      <c r="J395" s="281"/>
      <c r="K395" s="281"/>
      <c r="L395" s="281"/>
      <c r="M395" s="281"/>
      <c r="N395" s="281"/>
      <c r="O395" s="281"/>
      <c r="P395" s="281"/>
      <c r="Q395" s="281"/>
      <c r="R395" s="281"/>
      <c r="S395" s="281"/>
      <c r="T395" s="281"/>
      <c r="U395" s="281"/>
      <c r="V395" s="281"/>
      <c r="W395" s="281"/>
      <c r="X395" s="281"/>
      <c r="Y395" s="281"/>
      <c r="Z395" s="359"/>
      <c r="AA395" s="281"/>
      <c r="AB395" s="281"/>
      <c r="AC395" s="281"/>
      <c r="AD395" s="306"/>
      <c r="AE395" s="311"/>
      <c r="AF395" s="311"/>
      <c r="AG395" s="281"/>
      <c r="AH395" s="281"/>
      <c r="AI395" s="281"/>
      <c r="AJ395" s="281"/>
      <c r="AK395" s="281"/>
      <c r="AL395" s="281"/>
      <c r="AM395" s="281"/>
      <c r="AN395" s="281"/>
      <c r="AO395" s="281"/>
      <c r="AP395" s="281"/>
      <c r="AQ395" s="281"/>
      <c r="AR395" s="281"/>
      <c r="AS395" s="281"/>
      <c r="AT395" s="281"/>
      <c r="AU395" s="293">
        <f>SUMPRODUCT(F223:F378,AU223:AU378)</f>
        <v>11058428</v>
      </c>
      <c r="AV395" s="293">
        <f>SUMPRODUCT(F223:F378,AV223:AV378)</f>
        <v>1985691.1425000001</v>
      </c>
      <c r="AW395" s="293">
        <f t="shared" ref="AW395:BH395" si="1091">IF(AW221="kw",SUMPRODUCT($Y$223:$Y$378,$AB$223:$AB$378,AW223:AW378),SUMPRODUCT($F$223:$F$378,AW223:AW378))</f>
        <v>9786.0864000000001</v>
      </c>
      <c r="AX395" s="293">
        <f t="shared" si="1091"/>
        <v>2506.5576000000001</v>
      </c>
      <c r="AY395" s="293">
        <f t="shared" si="1091"/>
        <v>0</v>
      </c>
      <c r="AZ395" s="293">
        <f t="shared" si="1091"/>
        <v>1291.1760000000002</v>
      </c>
      <c r="BA395" s="293">
        <f t="shared" si="1091"/>
        <v>0</v>
      </c>
      <c r="BB395" s="293">
        <f t="shared" si="1091"/>
        <v>2866.1687999999999</v>
      </c>
      <c r="BC395" s="293">
        <f t="shared" si="1091"/>
        <v>2340.8534999999997</v>
      </c>
      <c r="BD395" s="293">
        <f t="shared" si="1091"/>
        <v>0</v>
      </c>
      <c r="BE395" s="293">
        <f t="shared" si="1091"/>
        <v>0</v>
      </c>
      <c r="BF395" s="293">
        <f t="shared" si="1091"/>
        <v>0</v>
      </c>
      <c r="BG395" s="293">
        <f t="shared" si="1091"/>
        <v>0</v>
      </c>
      <c r="BH395" s="293">
        <f t="shared" si="1091"/>
        <v>0</v>
      </c>
      <c r="BI395" s="339"/>
    </row>
    <row r="396" spans="2:61">
      <c r="B396" s="440" t="s">
        <v>265</v>
      </c>
      <c r="C396" s="306"/>
      <c r="D396" s="281"/>
      <c r="E396" s="281"/>
      <c r="F396" s="281"/>
      <c r="G396" s="281"/>
      <c r="H396" s="281"/>
      <c r="I396" s="281"/>
      <c r="J396" s="281"/>
      <c r="K396" s="281"/>
      <c r="L396" s="281"/>
      <c r="M396" s="281"/>
      <c r="N396" s="281"/>
      <c r="O396" s="281"/>
      <c r="P396" s="281"/>
      <c r="Q396" s="281"/>
      <c r="R396" s="281"/>
      <c r="S396" s="281"/>
      <c r="T396" s="281"/>
      <c r="U396" s="281"/>
      <c r="V396" s="281"/>
      <c r="W396" s="281"/>
      <c r="X396" s="281"/>
      <c r="Y396" s="281"/>
      <c r="Z396" s="359"/>
      <c r="AA396" s="281"/>
      <c r="AB396" s="281"/>
      <c r="AC396" s="281"/>
      <c r="AD396" s="306"/>
      <c r="AE396" s="311"/>
      <c r="AF396" s="311"/>
      <c r="AG396" s="281"/>
      <c r="AH396" s="281"/>
      <c r="AI396" s="281"/>
      <c r="AJ396" s="281"/>
      <c r="AK396" s="281"/>
      <c r="AL396" s="281"/>
      <c r="AM396" s="281"/>
      <c r="AN396" s="281"/>
      <c r="AO396" s="281"/>
      <c r="AP396" s="281"/>
      <c r="AQ396" s="281"/>
      <c r="AR396" s="281"/>
      <c r="AS396" s="281"/>
      <c r="AT396" s="281"/>
      <c r="AU396" s="293">
        <f>SUMPRODUCT(G223:G378,AU223:AU378)</f>
        <v>11058428</v>
      </c>
      <c r="AV396" s="293">
        <f>SUMPRODUCT(G223:G378,AV223:AV378)</f>
        <v>1985691.1425000001</v>
      </c>
      <c r="AW396" s="293">
        <f t="shared" ref="AW396:BH396" si="1092">IF(AW221="kw",SUMPRODUCT($Y$223:$Y$378,$AC$223:$AC$378,AW223:AW378),SUMPRODUCT($G$223:$G$378,AW223:AW378))</f>
        <v>9786.0864000000001</v>
      </c>
      <c r="AX396" s="293">
        <f t="shared" si="1092"/>
        <v>2506.5576000000001</v>
      </c>
      <c r="AY396" s="293">
        <f t="shared" si="1092"/>
        <v>0</v>
      </c>
      <c r="AZ396" s="293">
        <f t="shared" si="1092"/>
        <v>1291.1760000000002</v>
      </c>
      <c r="BA396" s="293">
        <f t="shared" si="1092"/>
        <v>0</v>
      </c>
      <c r="BB396" s="293">
        <f t="shared" si="1092"/>
        <v>2866.1687999999999</v>
      </c>
      <c r="BC396" s="293">
        <f t="shared" si="1092"/>
        <v>2340.8534999999997</v>
      </c>
      <c r="BD396" s="293">
        <f t="shared" si="1092"/>
        <v>0</v>
      </c>
      <c r="BE396" s="293">
        <f t="shared" si="1092"/>
        <v>0</v>
      </c>
      <c r="BF396" s="293">
        <f t="shared" si="1092"/>
        <v>0</v>
      </c>
      <c r="BG396" s="293">
        <f t="shared" si="1092"/>
        <v>0</v>
      </c>
      <c r="BH396" s="293">
        <f t="shared" si="1092"/>
        <v>0</v>
      </c>
      <c r="BI396" s="339"/>
    </row>
    <row r="397" spans="2:61">
      <c r="B397" s="441" t="s">
        <v>266</v>
      </c>
      <c r="C397" s="366"/>
      <c r="D397" s="386"/>
      <c r="E397" s="386"/>
      <c r="F397" s="386"/>
      <c r="G397" s="386"/>
      <c r="H397" s="386"/>
      <c r="I397" s="386"/>
      <c r="J397" s="386"/>
      <c r="K397" s="386"/>
      <c r="L397" s="386"/>
      <c r="M397" s="386"/>
      <c r="N397" s="386"/>
      <c r="O397" s="386"/>
      <c r="P397" s="386"/>
      <c r="Q397" s="386"/>
      <c r="R397" s="386"/>
      <c r="S397" s="386"/>
      <c r="T397" s="386"/>
      <c r="U397" s="386"/>
      <c r="V397" s="386"/>
      <c r="W397" s="386"/>
      <c r="X397" s="386"/>
      <c r="Y397" s="386"/>
      <c r="Z397" s="385"/>
      <c r="AA397" s="386"/>
      <c r="AB397" s="386"/>
      <c r="AC397" s="386"/>
      <c r="AD397" s="366"/>
      <c r="AE397" s="387"/>
      <c r="AF397" s="387"/>
      <c r="AG397" s="386"/>
      <c r="AH397" s="386"/>
      <c r="AI397" s="386"/>
      <c r="AJ397" s="386"/>
      <c r="AK397" s="386"/>
      <c r="AL397" s="386"/>
      <c r="AM397" s="386"/>
      <c r="AN397" s="386"/>
      <c r="AO397" s="386"/>
      <c r="AP397" s="386"/>
      <c r="AQ397" s="386"/>
      <c r="AR397" s="386"/>
      <c r="AS397" s="386"/>
      <c r="AT397" s="386"/>
      <c r="AU397" s="328">
        <f>SUMPRODUCT(H223:H378,AU223:AU378)</f>
        <v>11058428</v>
      </c>
      <c r="AV397" s="328">
        <f>SUMPRODUCT(H223:H378,AV223:AV378)</f>
        <v>1985691.1425000001</v>
      </c>
      <c r="AW397" s="328">
        <f t="shared" ref="AW397:BH397" si="1093">IF(AW221="kw",SUMPRODUCT($Y$223:$Y$378,$AD$223:$AD$378,AW223:AW378),SUMPRODUCT($H$223:$H$378,AW223:AW378))</f>
        <v>9786.0864000000001</v>
      </c>
      <c r="AX397" s="328">
        <f t="shared" si="1093"/>
        <v>2506.5576000000001</v>
      </c>
      <c r="AY397" s="328">
        <f t="shared" si="1093"/>
        <v>0</v>
      </c>
      <c r="AZ397" s="328">
        <f t="shared" si="1093"/>
        <v>1291.1760000000002</v>
      </c>
      <c r="BA397" s="328">
        <f t="shared" si="1093"/>
        <v>0</v>
      </c>
      <c r="BB397" s="328">
        <f t="shared" si="1093"/>
        <v>2866.1687999999999</v>
      </c>
      <c r="BC397" s="328">
        <f t="shared" si="1093"/>
        <v>2340.8534999999997</v>
      </c>
      <c r="BD397" s="328">
        <f t="shared" si="1093"/>
        <v>0</v>
      </c>
      <c r="BE397" s="328">
        <f t="shared" si="1093"/>
        <v>0</v>
      </c>
      <c r="BF397" s="328">
        <f t="shared" si="1093"/>
        <v>0</v>
      </c>
      <c r="BG397" s="328">
        <f t="shared" si="1093"/>
        <v>0</v>
      </c>
      <c r="BH397" s="328">
        <f t="shared" si="1093"/>
        <v>0</v>
      </c>
      <c r="BI397" s="388"/>
    </row>
    <row r="398" spans="2:61" ht="21" customHeight="1">
      <c r="B398" s="370" t="s">
        <v>565</v>
      </c>
      <c r="C398" s="389"/>
      <c r="D398" s="390"/>
      <c r="E398" s="390"/>
      <c r="F398" s="390"/>
      <c r="G398" s="390"/>
      <c r="H398" s="390"/>
      <c r="I398" s="390"/>
      <c r="J398" s="390"/>
      <c r="K398" s="390"/>
      <c r="L398" s="390"/>
      <c r="M398" s="390"/>
      <c r="N398" s="390"/>
      <c r="O398" s="390"/>
      <c r="P398" s="390"/>
      <c r="Q398" s="390"/>
      <c r="R398" s="390"/>
      <c r="S398" s="390"/>
      <c r="T398" s="390"/>
      <c r="U398" s="390"/>
      <c r="V398" s="390"/>
      <c r="W398" s="390"/>
      <c r="X398" s="390"/>
      <c r="Y398" s="390"/>
      <c r="Z398" s="390"/>
      <c r="AA398" s="390"/>
      <c r="AB398" s="390"/>
      <c r="AC398" s="390"/>
      <c r="AD398" s="373"/>
      <c r="AE398" s="374"/>
      <c r="AF398" s="390"/>
      <c r="AG398" s="390"/>
      <c r="AH398" s="390"/>
      <c r="AI398" s="390"/>
      <c r="AJ398" s="390"/>
      <c r="AK398" s="390"/>
      <c r="AL398" s="390"/>
      <c r="AM398" s="390"/>
      <c r="AN398" s="390"/>
      <c r="AO398" s="390"/>
      <c r="AP398" s="390"/>
      <c r="AQ398" s="390"/>
      <c r="AR398" s="390"/>
      <c r="AS398" s="390"/>
      <c r="AT398" s="390"/>
      <c r="AU398" s="411"/>
      <c r="AV398" s="411"/>
      <c r="AW398" s="411"/>
      <c r="AX398" s="411"/>
      <c r="AY398" s="411"/>
      <c r="AZ398" s="411"/>
      <c r="BA398" s="411"/>
      <c r="BB398" s="411"/>
      <c r="BC398" s="411"/>
      <c r="BD398" s="411"/>
      <c r="BE398" s="411"/>
      <c r="BF398" s="411"/>
      <c r="BG398" s="411"/>
      <c r="BH398" s="411"/>
      <c r="BI398" s="391"/>
    </row>
    <row r="401" spans="1:61" ht="15.75">
      <c r="B401" s="282" t="s">
        <v>269</v>
      </c>
      <c r="C401" s="283"/>
      <c r="D401" s="581" t="s">
        <v>500</v>
      </c>
      <c r="E401" s="255"/>
      <c r="F401" s="583"/>
      <c r="G401" s="255"/>
      <c r="H401" s="255"/>
      <c r="I401" s="255"/>
      <c r="J401" s="255"/>
      <c r="K401" s="255"/>
      <c r="L401" s="255"/>
      <c r="M401" s="255"/>
      <c r="N401" s="255"/>
      <c r="O401" s="255"/>
      <c r="P401" s="255"/>
      <c r="Q401" s="255"/>
      <c r="R401" s="255"/>
      <c r="S401" s="255"/>
      <c r="T401" s="255"/>
      <c r="U401" s="255"/>
      <c r="V401" s="255"/>
      <c r="W401" s="255"/>
      <c r="X401" s="255"/>
      <c r="Y401" s="255"/>
      <c r="Z401" s="283"/>
      <c r="AA401" s="255"/>
      <c r="AB401" s="255"/>
      <c r="AC401" s="255"/>
      <c r="AD401" s="255"/>
      <c r="AE401" s="255"/>
      <c r="AF401" s="255"/>
      <c r="AG401" s="255"/>
      <c r="AH401" s="255"/>
      <c r="AI401" s="255"/>
      <c r="AJ401" s="255"/>
      <c r="AK401" s="255"/>
      <c r="AL401" s="255"/>
      <c r="AM401" s="255"/>
      <c r="AN401" s="255"/>
      <c r="AO401" s="255"/>
      <c r="AP401" s="255"/>
      <c r="AQ401" s="255"/>
      <c r="AR401" s="255"/>
      <c r="AS401" s="255"/>
      <c r="AT401" s="255"/>
      <c r="AU401" s="272"/>
      <c r="AV401" s="269"/>
      <c r="AW401" s="269"/>
      <c r="AX401" s="269"/>
      <c r="AY401" s="269"/>
      <c r="AZ401" s="269"/>
      <c r="BA401" s="269"/>
      <c r="BB401" s="269"/>
      <c r="BC401" s="269"/>
      <c r="BD401" s="269"/>
      <c r="BE401" s="269"/>
      <c r="BF401" s="269"/>
      <c r="BG401" s="269"/>
      <c r="BH401" s="269"/>
      <c r="BI401" s="284"/>
    </row>
    <row r="402" spans="1:61" ht="33.75" customHeight="1">
      <c r="B402" s="924" t="s">
        <v>190</v>
      </c>
      <c r="C402" s="926" t="s">
        <v>33</v>
      </c>
      <c r="D402" s="286" t="s">
        <v>396</v>
      </c>
      <c r="E402" s="928" t="s">
        <v>188</v>
      </c>
      <c r="F402" s="929"/>
      <c r="G402" s="929"/>
      <c r="H402" s="929"/>
      <c r="I402" s="929"/>
      <c r="J402" s="929"/>
      <c r="K402" s="929"/>
      <c r="L402" s="929"/>
      <c r="M402" s="929"/>
      <c r="N402" s="929"/>
      <c r="O402" s="929"/>
      <c r="P402" s="929"/>
      <c r="Q402" s="929"/>
      <c r="R402" s="929"/>
      <c r="S402" s="929"/>
      <c r="T402" s="929"/>
      <c r="U402" s="929"/>
      <c r="V402" s="929"/>
      <c r="W402" s="929"/>
      <c r="X402" s="929"/>
      <c r="Y402" s="931" t="s">
        <v>192</v>
      </c>
      <c r="Z402" s="286" t="s">
        <v>397</v>
      </c>
      <c r="AA402" s="928" t="s">
        <v>191</v>
      </c>
      <c r="AB402" s="929"/>
      <c r="AC402" s="929"/>
      <c r="AD402" s="929"/>
      <c r="AE402" s="929"/>
      <c r="AF402" s="929"/>
      <c r="AG402" s="929"/>
      <c r="AH402" s="929"/>
      <c r="AI402" s="929"/>
      <c r="AJ402" s="929"/>
      <c r="AK402" s="929"/>
      <c r="AL402" s="929"/>
      <c r="AM402" s="929"/>
      <c r="AN402" s="929"/>
      <c r="AO402" s="929"/>
      <c r="AP402" s="929"/>
      <c r="AQ402" s="929"/>
      <c r="AR402" s="929"/>
      <c r="AS402" s="929"/>
      <c r="AT402" s="929"/>
      <c r="AU402" s="921" t="s">
        <v>222</v>
      </c>
      <c r="AV402" s="922"/>
      <c r="AW402" s="922"/>
      <c r="AX402" s="922"/>
      <c r="AY402" s="922"/>
      <c r="AZ402" s="922"/>
      <c r="BA402" s="922"/>
      <c r="BB402" s="922"/>
      <c r="BC402" s="922"/>
      <c r="BD402" s="922"/>
      <c r="BE402" s="922"/>
      <c r="BF402" s="922"/>
      <c r="BG402" s="922"/>
      <c r="BH402" s="922"/>
      <c r="BI402" s="923"/>
    </row>
    <row r="403" spans="1:61" ht="61.5" customHeight="1">
      <c r="B403" s="925"/>
      <c r="C403" s="927"/>
      <c r="D403" s="287">
        <v>2017</v>
      </c>
      <c r="E403" s="287">
        <v>2018</v>
      </c>
      <c r="F403" s="287">
        <v>2019</v>
      </c>
      <c r="G403" s="287">
        <v>2020</v>
      </c>
      <c r="H403" s="287">
        <v>2021</v>
      </c>
      <c r="I403" s="287">
        <v>2022</v>
      </c>
      <c r="J403" s="287">
        <v>2023</v>
      </c>
      <c r="K403" s="287">
        <v>2024</v>
      </c>
      <c r="L403" s="287">
        <v>2025</v>
      </c>
      <c r="M403" s="287">
        <v>2026</v>
      </c>
      <c r="N403" s="287">
        <v>2027</v>
      </c>
      <c r="O403" s="287">
        <v>2028</v>
      </c>
      <c r="P403" s="287">
        <v>2029</v>
      </c>
      <c r="Q403" s="287">
        <v>2030</v>
      </c>
      <c r="R403" s="287">
        <v>2031</v>
      </c>
      <c r="S403" s="287">
        <v>2032</v>
      </c>
      <c r="T403" s="287">
        <v>2033</v>
      </c>
      <c r="U403" s="287">
        <v>2034</v>
      </c>
      <c r="V403" s="287">
        <v>2035</v>
      </c>
      <c r="W403" s="287">
        <v>2036</v>
      </c>
      <c r="X403" s="287">
        <v>2037</v>
      </c>
      <c r="Y403" s="932"/>
      <c r="Z403" s="287">
        <v>2017</v>
      </c>
      <c r="AA403" s="287">
        <v>2018</v>
      </c>
      <c r="AB403" s="287">
        <v>2019</v>
      </c>
      <c r="AC403" s="287">
        <v>2020</v>
      </c>
      <c r="AD403" s="287">
        <v>2021</v>
      </c>
      <c r="AE403" s="287">
        <v>2022</v>
      </c>
      <c r="AF403" s="287">
        <v>2023</v>
      </c>
      <c r="AG403" s="287">
        <v>2024</v>
      </c>
      <c r="AH403" s="287">
        <v>2025</v>
      </c>
      <c r="AI403" s="287">
        <v>2026</v>
      </c>
      <c r="AJ403" s="287">
        <v>2027</v>
      </c>
      <c r="AK403" s="287">
        <v>2028</v>
      </c>
      <c r="AL403" s="287">
        <v>2029</v>
      </c>
      <c r="AM403" s="287">
        <v>2030</v>
      </c>
      <c r="AN403" s="287">
        <v>2031</v>
      </c>
      <c r="AO403" s="287">
        <v>2032</v>
      </c>
      <c r="AP403" s="287">
        <v>2033</v>
      </c>
      <c r="AQ403" s="287">
        <v>2034</v>
      </c>
      <c r="AR403" s="287">
        <v>2035</v>
      </c>
      <c r="AS403" s="287">
        <v>2036</v>
      </c>
      <c r="AT403" s="287">
        <v>2037</v>
      </c>
      <c r="AU403" s="287" t="str">
        <f>'1.  LRAMVA Summary'!D50</f>
        <v>Residential</v>
      </c>
      <c r="AV403" s="287" t="str">
        <f>'1.  LRAMVA Summary'!E50</f>
        <v>GS&lt; 50 kW</v>
      </c>
      <c r="AW403" s="287" t="str">
        <f>'1.  LRAMVA Summary'!F50</f>
        <v>GS 50 to 2,999 kW</v>
      </c>
      <c r="AX403" s="287" t="str">
        <f>'1.  LRAMVA Summary'!G50</f>
        <v>GS 50 to 2,999 kW with owned transformer</v>
      </c>
      <c r="AY403" s="287" t="str">
        <f>'1.  LRAMVA Summary'!H50</f>
        <v>GS 3,000 to 4,999 kW</v>
      </c>
      <c r="AZ403" s="287" t="str">
        <f>'1.  LRAMVA Summary'!I50</f>
        <v>GS 3,000 to 4,999 kW with owned transformer</v>
      </c>
      <c r="BA403" s="287" t="str">
        <f>'1.  LRAMVA Summary'!J50</f>
        <v>Large Use</v>
      </c>
      <c r="BB403" s="287" t="str">
        <f>'1.  LRAMVA Summary'!K50</f>
        <v>Large Use with owned transformer</v>
      </c>
      <c r="BC403" s="287" t="str">
        <f>'1.  LRAMVA Summary'!L50</f>
        <v>Unmetered Scattered Load</v>
      </c>
      <c r="BD403" s="287" t="str">
        <f>'1.  LRAMVA Summary'!M50</f>
        <v>Sentinel Lighting</v>
      </c>
      <c r="BE403" s="287" t="str">
        <f>'1.  LRAMVA Summary'!N50</f>
        <v>Street Lighting</v>
      </c>
      <c r="BF403" s="287" t="str">
        <f>'1.  LRAMVA Summary'!O50</f>
        <v/>
      </c>
      <c r="BG403" s="287" t="str">
        <f>'1.  LRAMVA Summary'!P50</f>
        <v/>
      </c>
      <c r="BH403" s="287" t="str">
        <f>'1.  LRAMVA Summary'!Q50</f>
        <v/>
      </c>
      <c r="BI403" s="289" t="str">
        <f>'1.  LRAMVA Summary'!R50</f>
        <v>Total</v>
      </c>
    </row>
    <row r="404" spans="1:61" ht="15.75" hidden="1" customHeight="1">
      <c r="B404" s="517" t="s">
        <v>478</v>
      </c>
      <c r="C404" s="291"/>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2"/>
      <c r="Z404" s="291"/>
      <c r="AA404" s="291"/>
      <c r="AB404" s="291"/>
      <c r="AC404" s="291"/>
      <c r="AD404" s="291"/>
      <c r="AE404" s="291"/>
      <c r="AF404" s="291"/>
      <c r="AG404" s="291"/>
      <c r="AH404" s="291"/>
      <c r="AI404" s="291"/>
      <c r="AJ404" s="291"/>
      <c r="AK404" s="291"/>
      <c r="AL404" s="291"/>
      <c r="AM404" s="291"/>
      <c r="AN404" s="291"/>
      <c r="AO404" s="291"/>
      <c r="AP404" s="291"/>
      <c r="AQ404" s="291"/>
      <c r="AR404" s="291"/>
      <c r="AS404" s="291"/>
      <c r="AT404" s="291"/>
      <c r="AU404" s="293" t="str">
        <f>'1.  LRAMVA Summary'!D51</f>
        <v>kWh</v>
      </c>
      <c r="AV404" s="293" t="str">
        <f>'1.  LRAMVA Summary'!E51</f>
        <v>kWh</v>
      </c>
      <c r="AW404" s="293" t="str">
        <f>'1.  LRAMVA Summary'!F51</f>
        <v>kW</v>
      </c>
      <c r="AX404" s="293" t="str">
        <f>'1.  LRAMVA Summary'!G51</f>
        <v>kW</v>
      </c>
      <c r="AY404" s="293" t="str">
        <f>'1.  LRAMVA Summary'!H51</f>
        <v>kW</v>
      </c>
      <c r="AZ404" s="293" t="str">
        <f>'1.  LRAMVA Summary'!I51</f>
        <v>kW</v>
      </c>
      <c r="BA404" s="293" t="str">
        <f>'1.  LRAMVA Summary'!J51</f>
        <v>kW</v>
      </c>
      <c r="BB404" s="293" t="str">
        <f>'1.  LRAMVA Summary'!K51</f>
        <v>kW</v>
      </c>
      <c r="BC404" s="293" t="str">
        <f>'1.  LRAMVA Summary'!L51</f>
        <v>kWh</v>
      </c>
      <c r="BD404" s="293" t="str">
        <f>'1.  LRAMVA Summary'!M51</f>
        <v>kW</v>
      </c>
      <c r="BE404" s="293" t="str">
        <f>'1.  LRAMVA Summary'!N51</f>
        <v>kW</v>
      </c>
      <c r="BF404" s="293">
        <f>'1.  LRAMVA Summary'!O51</f>
        <v>0</v>
      </c>
      <c r="BG404" s="293">
        <f>'1.  LRAMVA Summary'!P51</f>
        <v>0</v>
      </c>
      <c r="BH404" s="293">
        <f>'1.  LRAMVA Summary'!Q51</f>
        <v>0</v>
      </c>
      <c r="BI404" s="294"/>
    </row>
    <row r="405" spans="1:61" ht="15.75" hidden="1" outlineLevel="1">
      <c r="B405" s="290" t="s">
        <v>471</v>
      </c>
      <c r="C405" s="291"/>
      <c r="D405" s="291"/>
      <c r="E405" s="291"/>
      <c r="F405" s="291"/>
      <c r="G405" s="291"/>
      <c r="H405" s="291"/>
      <c r="I405" s="291"/>
      <c r="J405" s="291"/>
      <c r="K405" s="291"/>
      <c r="L405" s="291"/>
      <c r="M405" s="291"/>
      <c r="N405" s="291"/>
      <c r="O405" s="291"/>
      <c r="P405" s="291"/>
      <c r="Q405" s="291"/>
      <c r="R405" s="291"/>
      <c r="S405" s="291"/>
      <c r="T405" s="291"/>
      <c r="U405" s="291"/>
      <c r="V405" s="291"/>
      <c r="W405" s="291"/>
      <c r="X405" s="291"/>
      <c r="Y405" s="292"/>
      <c r="Z405" s="291"/>
      <c r="AA405" s="291"/>
      <c r="AB405" s="291"/>
      <c r="AC405" s="291"/>
      <c r="AD405" s="291"/>
      <c r="AE405" s="291"/>
      <c r="AF405" s="291"/>
      <c r="AG405" s="291"/>
      <c r="AH405" s="291"/>
      <c r="AI405" s="291"/>
      <c r="AJ405" s="291"/>
      <c r="AK405" s="291"/>
      <c r="AL405" s="291"/>
      <c r="AM405" s="291"/>
      <c r="AN405" s="291"/>
      <c r="AO405" s="291"/>
      <c r="AP405" s="291"/>
      <c r="AQ405" s="291"/>
      <c r="AR405" s="291"/>
      <c r="AS405" s="291"/>
      <c r="AT405" s="291"/>
      <c r="AU405" s="293"/>
      <c r="AV405" s="293"/>
      <c r="AW405" s="293"/>
      <c r="AX405" s="293"/>
      <c r="AY405" s="293"/>
      <c r="AZ405" s="293"/>
      <c r="BA405" s="293"/>
      <c r="BB405" s="293"/>
      <c r="BC405" s="293"/>
      <c r="BD405" s="293"/>
      <c r="BE405" s="293"/>
      <c r="BF405" s="293"/>
      <c r="BG405" s="293"/>
      <c r="BH405" s="293"/>
      <c r="BI405" s="294"/>
    </row>
    <row r="406" spans="1:61" outlineLevel="1">
      <c r="A406" s="521">
        <v>1</v>
      </c>
      <c r="B406" s="519" t="str">
        <f>VLOOKUP(A406,'9. IESO programs'!$D$3:$E$91,2)</f>
        <v>Save on Energy Coupon Program</v>
      </c>
      <c r="C406" s="293" t="s">
        <v>25</v>
      </c>
      <c r="D406" s="297">
        <v>11245887</v>
      </c>
      <c r="E406" s="297">
        <v>9051748</v>
      </c>
      <c r="F406" s="297">
        <v>9051748</v>
      </c>
      <c r="G406" s="297">
        <v>9051748</v>
      </c>
      <c r="H406" s="297">
        <v>9051748</v>
      </c>
      <c r="I406" s="297">
        <v>9051748</v>
      </c>
      <c r="J406" s="297">
        <v>9051748</v>
      </c>
      <c r="K406" s="297">
        <v>9051653</v>
      </c>
      <c r="L406" s="297">
        <v>9051653</v>
      </c>
      <c r="M406" s="297">
        <v>9029263</v>
      </c>
      <c r="N406" s="297">
        <v>8838869</v>
      </c>
      <c r="O406" s="297">
        <v>8836968</v>
      </c>
      <c r="P406" s="297">
        <v>8836968</v>
      </c>
      <c r="Q406" s="297">
        <v>8835826</v>
      </c>
      <c r="R406" s="297">
        <v>7497875</v>
      </c>
      <c r="S406" s="297">
        <v>7497875</v>
      </c>
      <c r="T406" s="297">
        <v>887997</v>
      </c>
      <c r="U406" s="297">
        <v>0</v>
      </c>
      <c r="V406" s="297">
        <v>0</v>
      </c>
      <c r="W406" s="297">
        <v>0</v>
      </c>
      <c r="X406" s="855">
        <v>0</v>
      </c>
      <c r="Y406" s="857"/>
      <c r="Z406" s="856">
        <v>780</v>
      </c>
      <c r="AA406" s="297">
        <v>633</v>
      </c>
      <c r="AB406" s="297">
        <v>633</v>
      </c>
      <c r="AC406" s="297">
        <v>633</v>
      </c>
      <c r="AD406" s="297">
        <v>633</v>
      </c>
      <c r="AE406" s="297">
        <v>633</v>
      </c>
      <c r="AF406" s="297">
        <v>633</v>
      </c>
      <c r="AG406" s="297">
        <v>633</v>
      </c>
      <c r="AH406" s="297">
        <v>633</v>
      </c>
      <c r="AI406" s="297">
        <v>631</v>
      </c>
      <c r="AJ406" s="297">
        <v>592</v>
      </c>
      <c r="AK406" s="297">
        <v>592</v>
      </c>
      <c r="AL406" s="297">
        <v>592</v>
      </c>
      <c r="AM406" s="297">
        <v>592</v>
      </c>
      <c r="AN406" s="297">
        <v>503</v>
      </c>
      <c r="AO406" s="297">
        <v>503</v>
      </c>
      <c r="AP406" s="297">
        <v>60</v>
      </c>
      <c r="AQ406" s="297">
        <v>0</v>
      </c>
      <c r="AR406" s="297">
        <v>0</v>
      </c>
      <c r="AS406" s="297">
        <v>0</v>
      </c>
      <c r="AT406" s="297">
        <v>0</v>
      </c>
      <c r="AU406" s="468">
        <v>1</v>
      </c>
      <c r="AV406" s="468"/>
      <c r="AW406" s="468"/>
      <c r="AX406" s="468"/>
      <c r="AY406" s="468"/>
      <c r="AZ406" s="468"/>
      <c r="BA406" s="468"/>
      <c r="BB406" s="468"/>
      <c r="BC406" s="468"/>
      <c r="BD406" s="468"/>
      <c r="BE406" s="468"/>
      <c r="BF406" s="468"/>
      <c r="BG406" s="468"/>
      <c r="BH406" s="468"/>
      <c r="BI406" s="840">
        <f>SUM(AU406:BH406)</f>
        <v>1</v>
      </c>
    </row>
    <row r="407" spans="1:61" outlineLevel="1">
      <c r="B407" s="296" t="s">
        <v>761</v>
      </c>
      <c r="C407" s="293" t="s">
        <v>142</v>
      </c>
      <c r="D407" s="297"/>
      <c r="E407" s="297"/>
      <c r="F407" s="297"/>
      <c r="G407" s="297"/>
      <c r="H407" s="297"/>
      <c r="I407" s="297"/>
      <c r="J407" s="297"/>
      <c r="K407" s="297"/>
      <c r="L407" s="297"/>
      <c r="M407" s="297"/>
      <c r="N407" s="297"/>
      <c r="O407" s="297"/>
      <c r="P407" s="297"/>
      <c r="Q407" s="297"/>
      <c r="R407" s="297"/>
      <c r="S407" s="297"/>
      <c r="T407" s="297"/>
      <c r="U407" s="297"/>
      <c r="V407" s="297"/>
      <c r="W407" s="297"/>
      <c r="X407" s="855"/>
      <c r="Y407" s="858"/>
      <c r="Z407" s="856"/>
      <c r="AA407" s="297"/>
      <c r="AB407" s="297"/>
      <c r="AC407" s="297"/>
      <c r="AD407" s="297"/>
      <c r="AE407" s="297"/>
      <c r="AF407" s="297"/>
      <c r="AG407" s="297"/>
      <c r="AH407" s="297"/>
      <c r="AI407" s="297"/>
      <c r="AJ407" s="297"/>
      <c r="AK407" s="297"/>
      <c r="AL407" s="297"/>
      <c r="AM407" s="297"/>
      <c r="AN407" s="297"/>
      <c r="AO407" s="297"/>
      <c r="AP407" s="297"/>
      <c r="AQ407" s="297"/>
      <c r="AR407" s="297"/>
      <c r="AS407" s="297"/>
      <c r="AT407" s="297"/>
      <c r="AU407" s="830">
        <f>AU406</f>
        <v>1</v>
      </c>
      <c r="AV407" s="830">
        <f t="shared" ref="AV407" si="1094">AV406</f>
        <v>0</v>
      </c>
      <c r="AW407" s="830">
        <f t="shared" ref="AW407" si="1095">AW406</f>
        <v>0</v>
      </c>
      <c r="AX407" s="830">
        <f t="shared" ref="AX407" si="1096">AX406</f>
        <v>0</v>
      </c>
      <c r="AY407" s="830">
        <f t="shared" ref="AY407" si="1097">AY406</f>
        <v>0</v>
      </c>
      <c r="AZ407" s="830">
        <f t="shared" ref="AZ407" si="1098">AZ406</f>
        <v>0</v>
      </c>
      <c r="BA407" s="830">
        <f t="shared" ref="BA407" si="1099">BA406</f>
        <v>0</v>
      </c>
      <c r="BB407" s="830">
        <f t="shared" ref="BB407" si="1100">BB406</f>
        <v>0</v>
      </c>
      <c r="BC407" s="830">
        <f t="shared" ref="BC407" si="1101">BC406</f>
        <v>0</v>
      </c>
      <c r="BD407" s="830">
        <f t="shared" ref="BD407" si="1102">BD406</f>
        <v>0</v>
      </c>
      <c r="BE407" s="830">
        <f t="shared" ref="BE407" si="1103">BE406</f>
        <v>0</v>
      </c>
      <c r="BF407" s="830">
        <f t="shared" ref="BF407" si="1104">BF406</f>
        <v>0</v>
      </c>
      <c r="BG407" s="830">
        <f t="shared" ref="BG407" si="1105">BG406</f>
        <v>0</v>
      </c>
      <c r="BH407" s="830">
        <f t="shared" ref="BH407" si="1106">BH406</f>
        <v>0</v>
      </c>
      <c r="BI407" s="841"/>
    </row>
    <row r="408" spans="1:61" ht="15.75" outlineLevel="1">
      <c r="B408" s="300"/>
      <c r="C408" s="301"/>
      <c r="D408" s="301"/>
      <c r="E408" s="301"/>
      <c r="F408" s="301"/>
      <c r="G408" s="301"/>
      <c r="H408" s="301"/>
      <c r="I408" s="301"/>
      <c r="J408" s="301"/>
      <c r="K408" s="301"/>
      <c r="L408" s="301"/>
      <c r="M408" s="301"/>
      <c r="N408" s="301"/>
      <c r="O408" s="301"/>
      <c r="P408" s="301"/>
      <c r="Q408" s="301"/>
      <c r="R408" s="301"/>
      <c r="S408" s="301"/>
      <c r="T408" s="301"/>
      <c r="U408" s="301"/>
      <c r="V408" s="301"/>
      <c r="W408" s="301"/>
      <c r="X408" s="301"/>
      <c r="Y408" s="302"/>
      <c r="Z408" s="301"/>
      <c r="AA408" s="301"/>
      <c r="AB408" s="301"/>
      <c r="AC408" s="301"/>
      <c r="AD408" s="301"/>
      <c r="AE408" s="301"/>
      <c r="AF408" s="301"/>
      <c r="AG408" s="301"/>
      <c r="AH408" s="301"/>
      <c r="AI408" s="301"/>
      <c r="AJ408" s="301"/>
      <c r="AK408" s="301"/>
      <c r="AL408" s="301"/>
      <c r="AM408" s="301"/>
      <c r="AN408" s="301"/>
      <c r="AO408" s="301"/>
      <c r="AP408" s="301"/>
      <c r="AQ408" s="301"/>
      <c r="AR408" s="301"/>
      <c r="AS408" s="301"/>
      <c r="AT408" s="301"/>
      <c r="AU408" s="303"/>
      <c r="AV408" s="835"/>
      <c r="AW408" s="835"/>
      <c r="AX408" s="835"/>
      <c r="AY408" s="835"/>
      <c r="AZ408" s="835"/>
      <c r="BA408" s="835"/>
      <c r="BB408" s="835"/>
      <c r="BC408" s="835"/>
      <c r="BD408" s="835"/>
      <c r="BE408" s="835"/>
      <c r="BF408" s="835"/>
      <c r="BG408" s="835"/>
      <c r="BH408" s="835"/>
      <c r="BI408" s="842"/>
    </row>
    <row r="409" spans="1:61" outlineLevel="1">
      <c r="A409" s="521">
        <v>2</v>
      </c>
      <c r="B409" s="519" t="str">
        <f>VLOOKUP(A409,'9. IESO programs'!$D$3:$E$91,2)</f>
        <v>Save on Energy Instant Discount Program</v>
      </c>
      <c r="C409" s="293" t="s">
        <v>25</v>
      </c>
      <c r="D409" s="297">
        <v>10573798</v>
      </c>
      <c r="E409" s="297">
        <v>7657423</v>
      </c>
      <c r="F409" s="297">
        <v>7657423</v>
      </c>
      <c r="G409" s="297">
        <v>7657423</v>
      </c>
      <c r="H409" s="297">
        <v>7657423</v>
      </c>
      <c r="I409" s="297">
        <v>7657423</v>
      </c>
      <c r="J409" s="297">
        <v>7657423</v>
      </c>
      <c r="K409" s="297">
        <v>7657275</v>
      </c>
      <c r="L409" s="297">
        <v>7657275</v>
      </c>
      <c r="M409" s="297">
        <v>7657275</v>
      </c>
      <c r="N409" s="297">
        <v>7517866</v>
      </c>
      <c r="O409" s="297">
        <v>7504762</v>
      </c>
      <c r="P409" s="297">
        <v>7504762</v>
      </c>
      <c r="Q409" s="297">
        <v>6336759</v>
      </c>
      <c r="R409" s="297">
        <v>6336759</v>
      </c>
      <c r="S409" s="297">
        <v>4908107</v>
      </c>
      <c r="T409" s="297">
        <v>3890030</v>
      </c>
      <c r="U409" s="297">
        <v>0</v>
      </c>
      <c r="V409" s="297">
        <v>0</v>
      </c>
      <c r="W409" s="297">
        <v>0</v>
      </c>
      <c r="X409" s="855">
        <v>0</v>
      </c>
      <c r="Y409" s="857"/>
      <c r="Z409" s="856">
        <v>725</v>
      </c>
      <c r="AA409" s="297">
        <v>530</v>
      </c>
      <c r="AB409" s="297">
        <v>530</v>
      </c>
      <c r="AC409" s="297">
        <v>530</v>
      </c>
      <c r="AD409" s="297">
        <v>530</v>
      </c>
      <c r="AE409" s="297">
        <v>530</v>
      </c>
      <c r="AF409" s="297">
        <v>530</v>
      </c>
      <c r="AG409" s="297">
        <v>530</v>
      </c>
      <c r="AH409" s="297">
        <v>530</v>
      </c>
      <c r="AI409" s="297">
        <v>530</v>
      </c>
      <c r="AJ409" s="297">
        <v>501</v>
      </c>
      <c r="AK409" s="297">
        <v>501</v>
      </c>
      <c r="AL409" s="297">
        <v>501</v>
      </c>
      <c r="AM409" s="297">
        <v>425</v>
      </c>
      <c r="AN409" s="297">
        <v>425</v>
      </c>
      <c r="AO409" s="297">
        <v>329</v>
      </c>
      <c r="AP409" s="297">
        <v>261</v>
      </c>
      <c r="AQ409" s="297">
        <v>0</v>
      </c>
      <c r="AR409" s="297">
        <v>0</v>
      </c>
      <c r="AS409" s="297">
        <v>0</v>
      </c>
      <c r="AT409" s="297">
        <v>0</v>
      </c>
      <c r="AU409" s="468">
        <v>1</v>
      </c>
      <c r="AV409" s="468"/>
      <c r="AW409" s="468"/>
      <c r="AX409" s="468"/>
      <c r="AY409" s="468"/>
      <c r="AZ409" s="468"/>
      <c r="BA409" s="468"/>
      <c r="BB409" s="468"/>
      <c r="BC409" s="468"/>
      <c r="BD409" s="468"/>
      <c r="BE409" s="468"/>
      <c r="BF409" s="468"/>
      <c r="BG409" s="468"/>
      <c r="BH409" s="468"/>
      <c r="BI409" s="840">
        <f>SUM(AU409:BH409)</f>
        <v>1</v>
      </c>
    </row>
    <row r="410" spans="1:61" outlineLevel="1">
      <c r="B410" s="296" t="s">
        <v>761</v>
      </c>
      <c r="C410" s="293" t="s">
        <v>142</v>
      </c>
      <c r="D410" s="297"/>
      <c r="E410" s="297"/>
      <c r="F410" s="297"/>
      <c r="G410" s="297"/>
      <c r="H410" s="297"/>
      <c r="I410" s="297"/>
      <c r="J410" s="297"/>
      <c r="K410" s="297"/>
      <c r="L410" s="297"/>
      <c r="M410" s="297"/>
      <c r="N410" s="297"/>
      <c r="O410" s="297"/>
      <c r="P410" s="297"/>
      <c r="Q410" s="297"/>
      <c r="R410" s="297"/>
      <c r="S410" s="297"/>
      <c r="T410" s="297"/>
      <c r="U410" s="297"/>
      <c r="V410" s="297"/>
      <c r="W410" s="297"/>
      <c r="X410" s="855"/>
      <c r="Y410" s="858"/>
      <c r="Z410" s="856"/>
      <c r="AA410" s="297"/>
      <c r="AB410" s="297"/>
      <c r="AC410" s="297"/>
      <c r="AD410" s="297"/>
      <c r="AE410" s="297"/>
      <c r="AF410" s="297"/>
      <c r="AG410" s="297"/>
      <c r="AH410" s="297"/>
      <c r="AI410" s="297"/>
      <c r="AJ410" s="297"/>
      <c r="AK410" s="297"/>
      <c r="AL410" s="297"/>
      <c r="AM410" s="297"/>
      <c r="AN410" s="297"/>
      <c r="AO410" s="297"/>
      <c r="AP410" s="297"/>
      <c r="AQ410" s="297"/>
      <c r="AR410" s="297"/>
      <c r="AS410" s="297"/>
      <c r="AT410" s="297"/>
      <c r="AU410" s="830">
        <f>AU409</f>
        <v>1</v>
      </c>
      <c r="AV410" s="830">
        <f t="shared" ref="AV410" si="1107">AV409</f>
        <v>0</v>
      </c>
      <c r="AW410" s="830">
        <f t="shared" ref="AW410" si="1108">AW409</f>
        <v>0</v>
      </c>
      <c r="AX410" s="830">
        <f t="shared" ref="AX410" si="1109">AX409</f>
        <v>0</v>
      </c>
      <c r="AY410" s="830">
        <f t="shared" ref="AY410" si="1110">AY409</f>
        <v>0</v>
      </c>
      <c r="AZ410" s="830">
        <f t="shared" ref="AZ410" si="1111">AZ409</f>
        <v>0</v>
      </c>
      <c r="BA410" s="830">
        <f t="shared" ref="BA410" si="1112">BA409</f>
        <v>0</v>
      </c>
      <c r="BB410" s="830">
        <f t="shared" ref="BB410" si="1113">BB409</f>
        <v>0</v>
      </c>
      <c r="BC410" s="830">
        <f t="shared" ref="BC410" si="1114">BC409</f>
        <v>0</v>
      </c>
      <c r="BD410" s="830">
        <f t="shared" ref="BD410" si="1115">BD409</f>
        <v>0</v>
      </c>
      <c r="BE410" s="830">
        <f t="shared" ref="BE410" si="1116">BE409</f>
        <v>0</v>
      </c>
      <c r="BF410" s="830">
        <f t="shared" ref="BF410" si="1117">BF409</f>
        <v>0</v>
      </c>
      <c r="BG410" s="830">
        <f t="shared" ref="BG410" si="1118">BG409</f>
        <v>0</v>
      </c>
      <c r="BH410" s="830">
        <f t="shared" ref="BH410" si="1119">BH409</f>
        <v>0</v>
      </c>
      <c r="BI410" s="841"/>
    </row>
    <row r="411" spans="1:61" ht="15.75" outlineLevel="1">
      <c r="B411" s="300"/>
      <c r="C411" s="301"/>
      <c r="D411" s="306"/>
      <c r="E411" s="306"/>
      <c r="F411" s="306"/>
      <c r="G411" s="306"/>
      <c r="H411" s="306"/>
      <c r="I411" s="306"/>
      <c r="J411" s="306"/>
      <c r="K411" s="306"/>
      <c r="L411" s="306"/>
      <c r="M411" s="306"/>
      <c r="N411" s="306"/>
      <c r="O411" s="306"/>
      <c r="P411" s="306"/>
      <c r="Q411" s="306"/>
      <c r="R411" s="306"/>
      <c r="S411" s="306"/>
      <c r="T411" s="306"/>
      <c r="U411" s="306"/>
      <c r="V411" s="306"/>
      <c r="W411" s="306"/>
      <c r="X411" s="306"/>
      <c r="Y411" s="302"/>
      <c r="Z411" s="306"/>
      <c r="AA411" s="306"/>
      <c r="AB411" s="306"/>
      <c r="AC411" s="306"/>
      <c r="AD411" s="306"/>
      <c r="AE411" s="306"/>
      <c r="AF411" s="306"/>
      <c r="AG411" s="306"/>
      <c r="AH411" s="306"/>
      <c r="AI411" s="306"/>
      <c r="AJ411" s="306"/>
      <c r="AK411" s="306"/>
      <c r="AL411" s="306"/>
      <c r="AM411" s="306"/>
      <c r="AN411" s="306"/>
      <c r="AO411" s="306"/>
      <c r="AP411" s="306"/>
      <c r="AQ411" s="306"/>
      <c r="AR411" s="306"/>
      <c r="AS411" s="306"/>
      <c r="AT411" s="306"/>
      <c r="AU411" s="303"/>
      <c r="AV411" s="835"/>
      <c r="AW411" s="835"/>
      <c r="AX411" s="835"/>
      <c r="AY411" s="835"/>
      <c r="AZ411" s="835"/>
      <c r="BA411" s="835"/>
      <c r="BB411" s="835"/>
      <c r="BC411" s="835"/>
      <c r="BD411" s="835"/>
      <c r="BE411" s="835"/>
      <c r="BF411" s="835"/>
      <c r="BG411" s="835"/>
      <c r="BH411" s="835"/>
      <c r="BI411" s="842"/>
    </row>
    <row r="412" spans="1:61" ht="30" outlineLevel="1">
      <c r="A412" s="521">
        <v>3</v>
      </c>
      <c r="B412" s="519" t="str">
        <f>VLOOKUP(A412,'9. IESO programs'!$D$3:$E$91,2)</f>
        <v>Save on Energy Heating &amp; Cooling Program</v>
      </c>
      <c r="C412" s="293" t="s">
        <v>25</v>
      </c>
      <c r="D412" s="297">
        <v>1841344</v>
      </c>
      <c r="E412" s="297">
        <v>1841344</v>
      </c>
      <c r="F412" s="297">
        <v>1841344</v>
      </c>
      <c r="G412" s="297">
        <v>1841344</v>
      </c>
      <c r="H412" s="297">
        <v>1841344</v>
      </c>
      <c r="I412" s="297">
        <v>1841344</v>
      </c>
      <c r="J412" s="297">
        <v>1841344</v>
      </c>
      <c r="K412" s="297">
        <v>1841344</v>
      </c>
      <c r="L412" s="297">
        <v>1841344</v>
      </c>
      <c r="M412" s="297">
        <v>1841344</v>
      </c>
      <c r="N412" s="297">
        <v>1841344</v>
      </c>
      <c r="O412" s="297">
        <v>1841344</v>
      </c>
      <c r="P412" s="297">
        <v>1841344</v>
      </c>
      <c r="Q412" s="297">
        <v>1841344</v>
      </c>
      <c r="R412" s="297">
        <v>1841344</v>
      </c>
      <c r="S412" s="297">
        <v>1841344</v>
      </c>
      <c r="T412" s="297">
        <v>1841344</v>
      </c>
      <c r="U412" s="297">
        <v>1841344</v>
      </c>
      <c r="V412" s="297">
        <v>1731505</v>
      </c>
      <c r="W412" s="297">
        <v>0</v>
      </c>
      <c r="X412" s="855">
        <v>0</v>
      </c>
      <c r="Y412" s="857"/>
      <c r="Z412" s="856">
        <v>507</v>
      </c>
      <c r="AA412" s="297">
        <v>507</v>
      </c>
      <c r="AB412" s="297">
        <v>507</v>
      </c>
      <c r="AC412" s="297">
        <v>507</v>
      </c>
      <c r="AD412" s="297">
        <v>507</v>
      </c>
      <c r="AE412" s="297">
        <v>507</v>
      </c>
      <c r="AF412" s="297">
        <v>507</v>
      </c>
      <c r="AG412" s="297">
        <v>507</v>
      </c>
      <c r="AH412" s="297">
        <v>507</v>
      </c>
      <c r="AI412" s="297">
        <v>507</v>
      </c>
      <c r="AJ412" s="297">
        <v>507</v>
      </c>
      <c r="AK412" s="297">
        <v>507</v>
      </c>
      <c r="AL412" s="297">
        <v>507</v>
      </c>
      <c r="AM412" s="297">
        <v>507</v>
      </c>
      <c r="AN412" s="297">
        <v>507</v>
      </c>
      <c r="AO412" s="297">
        <v>507</v>
      </c>
      <c r="AP412" s="297">
        <v>507</v>
      </c>
      <c r="AQ412" s="297">
        <v>507</v>
      </c>
      <c r="AR412" s="297">
        <v>467</v>
      </c>
      <c r="AS412" s="297">
        <v>0</v>
      </c>
      <c r="AT412" s="297">
        <v>0</v>
      </c>
      <c r="AU412" s="468">
        <v>1</v>
      </c>
      <c r="AV412" s="468"/>
      <c r="AW412" s="468"/>
      <c r="AX412" s="468"/>
      <c r="AY412" s="468"/>
      <c r="AZ412" s="468"/>
      <c r="BA412" s="468"/>
      <c r="BB412" s="468"/>
      <c r="BC412" s="468"/>
      <c r="BD412" s="468"/>
      <c r="BE412" s="468"/>
      <c r="BF412" s="468"/>
      <c r="BG412" s="468"/>
      <c r="BH412" s="468"/>
      <c r="BI412" s="840">
        <f>SUM(AU412:BH412)</f>
        <v>1</v>
      </c>
    </row>
    <row r="413" spans="1:61" outlineLevel="1">
      <c r="B413" s="296" t="s">
        <v>761</v>
      </c>
      <c r="C413" s="293" t="s">
        <v>142</v>
      </c>
      <c r="D413" s="297"/>
      <c r="E413" s="297"/>
      <c r="F413" s="297"/>
      <c r="G413" s="297"/>
      <c r="H413" s="297"/>
      <c r="I413" s="297"/>
      <c r="J413" s="297"/>
      <c r="K413" s="297"/>
      <c r="L413" s="297"/>
      <c r="M413" s="297"/>
      <c r="N413" s="297"/>
      <c r="O413" s="297"/>
      <c r="P413" s="297"/>
      <c r="Q413" s="297"/>
      <c r="R413" s="297"/>
      <c r="S413" s="297"/>
      <c r="T413" s="297"/>
      <c r="U413" s="297"/>
      <c r="V413" s="297"/>
      <c r="W413" s="297"/>
      <c r="X413" s="855"/>
      <c r="Y413" s="858"/>
      <c r="Z413" s="856"/>
      <c r="AA413" s="297"/>
      <c r="AB413" s="297"/>
      <c r="AC413" s="297"/>
      <c r="AD413" s="297"/>
      <c r="AE413" s="297"/>
      <c r="AF413" s="297"/>
      <c r="AG413" s="297"/>
      <c r="AH413" s="297"/>
      <c r="AI413" s="297"/>
      <c r="AJ413" s="297"/>
      <c r="AK413" s="297"/>
      <c r="AL413" s="297"/>
      <c r="AM413" s="297"/>
      <c r="AN413" s="297"/>
      <c r="AO413" s="297"/>
      <c r="AP413" s="297"/>
      <c r="AQ413" s="297"/>
      <c r="AR413" s="297"/>
      <c r="AS413" s="297"/>
      <c r="AT413" s="297"/>
      <c r="AU413" s="830">
        <f>AU412</f>
        <v>1</v>
      </c>
      <c r="AV413" s="830">
        <f t="shared" ref="AV413" si="1120">AV412</f>
        <v>0</v>
      </c>
      <c r="AW413" s="830">
        <f t="shared" ref="AW413" si="1121">AW412</f>
        <v>0</v>
      </c>
      <c r="AX413" s="830">
        <f t="shared" ref="AX413" si="1122">AX412</f>
        <v>0</v>
      </c>
      <c r="AY413" s="830">
        <f t="shared" ref="AY413" si="1123">AY412</f>
        <v>0</v>
      </c>
      <c r="AZ413" s="830">
        <f t="shared" ref="AZ413" si="1124">AZ412</f>
        <v>0</v>
      </c>
      <c r="BA413" s="830">
        <f t="shared" ref="BA413" si="1125">BA412</f>
        <v>0</v>
      </c>
      <c r="BB413" s="830">
        <f t="shared" ref="BB413" si="1126">BB412</f>
        <v>0</v>
      </c>
      <c r="BC413" s="830">
        <f t="shared" ref="BC413" si="1127">BC412</f>
        <v>0</v>
      </c>
      <c r="BD413" s="830">
        <f t="shared" ref="BD413" si="1128">BD412</f>
        <v>0</v>
      </c>
      <c r="BE413" s="830">
        <f t="shared" ref="BE413" si="1129">BE412</f>
        <v>0</v>
      </c>
      <c r="BF413" s="830">
        <f t="shared" ref="BF413" si="1130">BF412</f>
        <v>0</v>
      </c>
      <c r="BG413" s="830">
        <f t="shared" ref="BG413" si="1131">BG412</f>
        <v>0</v>
      </c>
      <c r="BH413" s="830">
        <f t="shared" ref="BH413" si="1132">BH412</f>
        <v>0</v>
      </c>
      <c r="BI413" s="841"/>
    </row>
    <row r="414" spans="1:61" outlineLevel="1">
      <c r="B414" s="296"/>
      <c r="C414" s="307"/>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293"/>
      <c r="Z414" s="293"/>
      <c r="AA414" s="293"/>
      <c r="AB414" s="293"/>
      <c r="AC414" s="293"/>
      <c r="AD414" s="293"/>
      <c r="AE414" s="293"/>
      <c r="AF414" s="293"/>
      <c r="AG414" s="293"/>
      <c r="AH414" s="293"/>
      <c r="AI414" s="293"/>
      <c r="AJ414" s="293"/>
      <c r="AK414" s="293"/>
      <c r="AL414" s="293"/>
      <c r="AM414" s="293"/>
      <c r="AN414" s="293"/>
      <c r="AO414" s="293"/>
      <c r="AP414" s="293"/>
      <c r="AQ414" s="293"/>
      <c r="AR414" s="293"/>
      <c r="AS414" s="293"/>
      <c r="AT414" s="293"/>
      <c r="AU414" s="303"/>
      <c r="AV414" s="303"/>
      <c r="AW414" s="303"/>
      <c r="AX414" s="303"/>
      <c r="AY414" s="303"/>
      <c r="AZ414" s="303"/>
      <c r="BA414" s="303"/>
      <c r="BB414" s="303"/>
      <c r="BC414" s="303"/>
      <c r="BD414" s="303"/>
      <c r="BE414" s="303"/>
      <c r="BF414" s="303"/>
      <c r="BG414" s="303"/>
      <c r="BH414" s="303"/>
      <c r="BI414" s="843"/>
    </row>
    <row r="415" spans="1:61" ht="30" outlineLevel="1">
      <c r="A415" s="521">
        <v>5</v>
      </c>
      <c r="B415" s="519" t="str">
        <f>VLOOKUP(A415,'9. IESO programs'!$D$3:$E$91,2)</f>
        <v>Save on Energy Home Assistance Program</v>
      </c>
      <c r="C415" s="293" t="s">
        <v>25</v>
      </c>
      <c r="D415" s="297">
        <v>98617</v>
      </c>
      <c r="E415" s="297">
        <v>98617</v>
      </c>
      <c r="F415" s="297">
        <v>98617</v>
      </c>
      <c r="G415" s="297">
        <v>98617</v>
      </c>
      <c r="H415" s="297">
        <v>98617</v>
      </c>
      <c r="I415" s="297">
        <v>98617</v>
      </c>
      <c r="J415" s="297">
        <v>98617</v>
      </c>
      <c r="K415" s="297">
        <v>98617</v>
      </c>
      <c r="L415" s="297">
        <v>98617</v>
      </c>
      <c r="M415" s="297">
        <v>98617</v>
      </c>
      <c r="N415" s="297">
        <v>76874</v>
      </c>
      <c r="O415" s="297">
        <v>76874</v>
      </c>
      <c r="P415" s="297">
        <v>74888</v>
      </c>
      <c r="Q415" s="297">
        <v>74888</v>
      </c>
      <c r="R415" s="297">
        <v>72295</v>
      </c>
      <c r="S415" s="297">
        <v>70926</v>
      </c>
      <c r="T415" s="297">
        <v>70926</v>
      </c>
      <c r="U415" s="297">
        <v>70926</v>
      </c>
      <c r="V415" s="297">
        <v>70926</v>
      </c>
      <c r="W415" s="297">
        <v>70926</v>
      </c>
      <c r="X415" s="855">
        <v>0</v>
      </c>
      <c r="Y415" s="857"/>
      <c r="Z415" s="856">
        <v>20</v>
      </c>
      <c r="AA415" s="297">
        <v>20</v>
      </c>
      <c r="AB415" s="297">
        <v>20</v>
      </c>
      <c r="AC415" s="297">
        <v>20</v>
      </c>
      <c r="AD415" s="297">
        <v>20</v>
      </c>
      <c r="AE415" s="297">
        <v>20</v>
      </c>
      <c r="AF415" s="297">
        <v>20</v>
      </c>
      <c r="AG415" s="297">
        <v>20</v>
      </c>
      <c r="AH415" s="297">
        <v>20</v>
      </c>
      <c r="AI415" s="297">
        <v>20</v>
      </c>
      <c r="AJ415" s="297">
        <v>6</v>
      </c>
      <c r="AK415" s="297">
        <v>6</v>
      </c>
      <c r="AL415" s="297">
        <v>5</v>
      </c>
      <c r="AM415" s="297">
        <v>5</v>
      </c>
      <c r="AN415" s="297">
        <v>5</v>
      </c>
      <c r="AO415" s="297">
        <v>5</v>
      </c>
      <c r="AP415" s="297">
        <v>5</v>
      </c>
      <c r="AQ415" s="297">
        <v>5</v>
      </c>
      <c r="AR415" s="297">
        <v>5</v>
      </c>
      <c r="AS415" s="297">
        <v>5</v>
      </c>
      <c r="AT415" s="297">
        <v>0</v>
      </c>
      <c r="AU415" s="468">
        <v>1</v>
      </c>
      <c r="AV415" s="468"/>
      <c r="AW415" s="468"/>
      <c r="AX415" s="468"/>
      <c r="AY415" s="468"/>
      <c r="AZ415" s="468"/>
      <c r="BA415" s="468"/>
      <c r="BB415" s="468"/>
      <c r="BC415" s="468"/>
      <c r="BD415" s="468"/>
      <c r="BE415" s="468"/>
      <c r="BF415" s="468"/>
      <c r="BG415" s="468"/>
      <c r="BH415" s="468"/>
      <c r="BI415" s="840">
        <f>SUM(AU415:BH415)</f>
        <v>1</v>
      </c>
    </row>
    <row r="416" spans="1:61" outlineLevel="1">
      <c r="B416" s="296" t="s">
        <v>761</v>
      </c>
      <c r="C416" s="293" t="s">
        <v>142</v>
      </c>
      <c r="D416" s="297"/>
      <c r="E416" s="297"/>
      <c r="F416" s="297"/>
      <c r="G416" s="297"/>
      <c r="H416" s="297"/>
      <c r="I416" s="297"/>
      <c r="J416" s="297"/>
      <c r="K416" s="297"/>
      <c r="L416" s="297"/>
      <c r="M416" s="297"/>
      <c r="N416" s="297"/>
      <c r="O416" s="297"/>
      <c r="P416" s="297"/>
      <c r="Q416" s="297"/>
      <c r="R416" s="297"/>
      <c r="S416" s="297"/>
      <c r="T416" s="297"/>
      <c r="U416" s="297"/>
      <c r="V416" s="297"/>
      <c r="W416" s="297"/>
      <c r="X416" s="855"/>
      <c r="Y416" s="858"/>
      <c r="Z416" s="856"/>
      <c r="AA416" s="297"/>
      <c r="AB416" s="297"/>
      <c r="AC416" s="297"/>
      <c r="AD416" s="297"/>
      <c r="AE416" s="297"/>
      <c r="AF416" s="297"/>
      <c r="AG416" s="297"/>
      <c r="AH416" s="297"/>
      <c r="AI416" s="297"/>
      <c r="AJ416" s="297"/>
      <c r="AK416" s="297"/>
      <c r="AL416" s="297"/>
      <c r="AM416" s="297"/>
      <c r="AN416" s="297"/>
      <c r="AO416" s="297"/>
      <c r="AP416" s="297"/>
      <c r="AQ416" s="297"/>
      <c r="AR416" s="297"/>
      <c r="AS416" s="297"/>
      <c r="AT416" s="297"/>
      <c r="AU416" s="830">
        <f>AU415</f>
        <v>1</v>
      </c>
      <c r="AV416" s="830">
        <f t="shared" ref="AV416" si="1133">AV415</f>
        <v>0</v>
      </c>
      <c r="AW416" s="830">
        <f t="shared" ref="AW416" si="1134">AW415</f>
        <v>0</v>
      </c>
      <c r="AX416" s="830">
        <f t="shared" ref="AX416" si="1135">AX415</f>
        <v>0</v>
      </c>
      <c r="AY416" s="830">
        <f t="shared" ref="AY416" si="1136">AY415</f>
        <v>0</v>
      </c>
      <c r="AZ416" s="830">
        <f t="shared" ref="AZ416" si="1137">AZ415</f>
        <v>0</v>
      </c>
      <c r="BA416" s="830">
        <f t="shared" ref="BA416" si="1138">BA415</f>
        <v>0</v>
      </c>
      <c r="BB416" s="830">
        <f t="shared" ref="BB416" si="1139">BB415</f>
        <v>0</v>
      </c>
      <c r="BC416" s="830">
        <f t="shared" ref="BC416" si="1140">BC415</f>
        <v>0</v>
      </c>
      <c r="BD416" s="830">
        <f t="shared" ref="BD416" si="1141">BD415</f>
        <v>0</v>
      </c>
      <c r="BE416" s="830">
        <f t="shared" ref="BE416" si="1142">BE415</f>
        <v>0</v>
      </c>
      <c r="BF416" s="830">
        <f t="shared" ref="BF416" si="1143">BF415</f>
        <v>0</v>
      </c>
      <c r="BG416" s="830">
        <f t="shared" ref="BG416" si="1144">BG415</f>
        <v>0</v>
      </c>
      <c r="BH416" s="830">
        <f t="shared" ref="BH416" si="1145">BH415</f>
        <v>0</v>
      </c>
      <c r="BI416" s="841"/>
    </row>
    <row r="417" spans="1:61" outlineLevel="1">
      <c r="B417" s="296"/>
      <c r="C417" s="307"/>
      <c r="D417" s="306"/>
      <c r="E417" s="306"/>
      <c r="F417" s="306"/>
      <c r="G417" s="306"/>
      <c r="H417" s="306"/>
      <c r="I417" s="306"/>
      <c r="J417" s="306"/>
      <c r="K417" s="306"/>
      <c r="L417" s="306"/>
      <c r="M417" s="306"/>
      <c r="N417" s="306"/>
      <c r="O417" s="306"/>
      <c r="P417" s="306"/>
      <c r="Q417" s="306"/>
      <c r="R417" s="306"/>
      <c r="S417" s="306"/>
      <c r="T417" s="306"/>
      <c r="U417" s="306"/>
      <c r="V417" s="306"/>
      <c r="W417" s="306"/>
      <c r="X417" s="306"/>
      <c r="Y417" s="293"/>
      <c r="Z417" s="306"/>
      <c r="AA417" s="306"/>
      <c r="AB417" s="306"/>
      <c r="AC417" s="306"/>
      <c r="AD417" s="306"/>
      <c r="AE417" s="306"/>
      <c r="AF417" s="306"/>
      <c r="AG417" s="306"/>
      <c r="AH417" s="306"/>
      <c r="AI417" s="306"/>
      <c r="AJ417" s="306"/>
      <c r="AK417" s="306"/>
      <c r="AL417" s="306"/>
      <c r="AM417" s="306"/>
      <c r="AN417" s="306"/>
      <c r="AO417" s="306"/>
      <c r="AP417" s="306"/>
      <c r="AQ417" s="306"/>
      <c r="AR417" s="306"/>
      <c r="AS417" s="306"/>
      <c r="AT417" s="306"/>
      <c r="AU417" s="303"/>
      <c r="AV417" s="303"/>
      <c r="AW417" s="303"/>
      <c r="AX417" s="303"/>
      <c r="AY417" s="303"/>
      <c r="AZ417" s="303"/>
      <c r="BA417" s="303"/>
      <c r="BB417" s="303"/>
      <c r="BC417" s="303"/>
      <c r="BD417" s="303"/>
      <c r="BE417" s="303"/>
      <c r="BF417" s="303"/>
      <c r="BG417" s="303"/>
      <c r="BH417" s="303"/>
      <c r="BI417" s="843"/>
    </row>
    <row r="418" spans="1:61" outlineLevel="1">
      <c r="A418" s="521">
        <v>6</v>
      </c>
      <c r="B418" s="519" t="str">
        <f>VLOOKUP(A418,'9. IESO programs'!$D$3:$E$91,2)</f>
        <v>Save on Energy Audit Funding Program</v>
      </c>
      <c r="C418" s="293" t="s">
        <v>25</v>
      </c>
      <c r="D418" s="297">
        <v>718670</v>
      </c>
      <c r="E418" s="297">
        <v>718670</v>
      </c>
      <c r="F418" s="297">
        <v>718670</v>
      </c>
      <c r="G418" s="297">
        <v>718670</v>
      </c>
      <c r="H418" s="297">
        <v>718670</v>
      </c>
      <c r="I418" s="297">
        <v>718670</v>
      </c>
      <c r="J418" s="297">
        <v>718670</v>
      </c>
      <c r="K418" s="297">
        <v>718670</v>
      </c>
      <c r="L418" s="297">
        <v>718670</v>
      </c>
      <c r="M418" s="297">
        <v>620701</v>
      </c>
      <c r="N418" s="297">
        <v>0</v>
      </c>
      <c r="O418" s="297">
        <v>0</v>
      </c>
      <c r="P418" s="297">
        <v>0</v>
      </c>
      <c r="Q418" s="297">
        <v>0</v>
      </c>
      <c r="R418" s="297">
        <v>0</v>
      </c>
      <c r="S418" s="297">
        <v>0</v>
      </c>
      <c r="T418" s="297">
        <v>0</v>
      </c>
      <c r="U418" s="297">
        <v>0</v>
      </c>
      <c r="V418" s="297">
        <v>0</v>
      </c>
      <c r="W418" s="297">
        <v>0</v>
      </c>
      <c r="X418" s="855">
        <v>0</v>
      </c>
      <c r="Y418" s="857">
        <v>12</v>
      </c>
      <c r="Z418" s="856">
        <v>32</v>
      </c>
      <c r="AA418" s="297">
        <v>32</v>
      </c>
      <c r="AB418" s="297">
        <v>32</v>
      </c>
      <c r="AC418" s="297">
        <v>32</v>
      </c>
      <c r="AD418" s="297">
        <v>32</v>
      </c>
      <c r="AE418" s="297">
        <v>32</v>
      </c>
      <c r="AF418" s="297">
        <v>32</v>
      </c>
      <c r="AG418" s="297">
        <v>32</v>
      </c>
      <c r="AH418" s="297">
        <v>32</v>
      </c>
      <c r="AI418" s="297">
        <v>28</v>
      </c>
      <c r="AJ418" s="297">
        <v>0</v>
      </c>
      <c r="AK418" s="297">
        <v>0</v>
      </c>
      <c r="AL418" s="297">
        <v>0</v>
      </c>
      <c r="AM418" s="297">
        <v>0</v>
      </c>
      <c r="AN418" s="297">
        <v>0</v>
      </c>
      <c r="AO418" s="297">
        <v>0</v>
      </c>
      <c r="AP418" s="297">
        <v>0</v>
      </c>
      <c r="AQ418" s="297">
        <v>0</v>
      </c>
      <c r="AR418" s="297">
        <v>0</v>
      </c>
      <c r="AS418" s="297">
        <v>0</v>
      </c>
      <c r="AT418" s="297">
        <v>0</v>
      </c>
      <c r="AU418" s="468"/>
      <c r="AV418" s="468">
        <v>0.1135</v>
      </c>
      <c r="AW418" s="468">
        <v>0.40279999999999999</v>
      </c>
      <c r="AX418" s="468">
        <v>6.2899999999999998E-2</v>
      </c>
      <c r="AY418" s="468">
        <v>4.4000000000000003E-3</v>
      </c>
      <c r="AZ418" s="468">
        <v>8.2600000000000007E-2</v>
      </c>
      <c r="BA418" s="468"/>
      <c r="BB418" s="468">
        <v>0.29449999999999998</v>
      </c>
      <c r="BC418" s="468">
        <v>0</v>
      </c>
      <c r="BD418" s="468"/>
      <c r="BE418" s="468"/>
      <c r="BF418" s="468"/>
      <c r="BG418" s="468"/>
      <c r="BH418" s="468"/>
      <c r="BI418" s="840">
        <f>SUM(AU418:BH418)</f>
        <v>0.96069999999999989</v>
      </c>
    </row>
    <row r="419" spans="1:61" outlineLevel="1">
      <c r="B419" s="296" t="s">
        <v>761</v>
      </c>
      <c r="C419" s="293" t="s">
        <v>142</v>
      </c>
      <c r="D419" s="297"/>
      <c r="E419" s="297"/>
      <c r="F419" s="297"/>
      <c r="G419" s="297"/>
      <c r="H419" s="297"/>
      <c r="I419" s="297"/>
      <c r="J419" s="297"/>
      <c r="K419" s="297"/>
      <c r="L419" s="297"/>
      <c r="M419" s="297"/>
      <c r="N419" s="297"/>
      <c r="O419" s="297"/>
      <c r="P419" s="297"/>
      <c r="Q419" s="297"/>
      <c r="R419" s="297"/>
      <c r="S419" s="297"/>
      <c r="T419" s="297"/>
      <c r="U419" s="297"/>
      <c r="V419" s="297"/>
      <c r="W419" s="297"/>
      <c r="X419" s="855"/>
      <c r="Y419" s="858">
        <f>Y418</f>
        <v>12</v>
      </c>
      <c r="Z419" s="856"/>
      <c r="AA419" s="297"/>
      <c r="AB419" s="297"/>
      <c r="AC419" s="297"/>
      <c r="AD419" s="297"/>
      <c r="AE419" s="297"/>
      <c r="AF419" s="297"/>
      <c r="AG419" s="297"/>
      <c r="AH419" s="297"/>
      <c r="AI419" s="297"/>
      <c r="AJ419" s="297"/>
      <c r="AK419" s="297"/>
      <c r="AL419" s="297"/>
      <c r="AM419" s="297"/>
      <c r="AN419" s="297"/>
      <c r="AO419" s="297"/>
      <c r="AP419" s="297"/>
      <c r="AQ419" s="297"/>
      <c r="AR419" s="297"/>
      <c r="AS419" s="297"/>
      <c r="AT419" s="297"/>
      <c r="AU419" s="830">
        <f>AU418</f>
        <v>0</v>
      </c>
      <c r="AV419" s="830">
        <f>AV418</f>
        <v>0.1135</v>
      </c>
      <c r="AW419" s="830">
        <f t="shared" ref="AW419" si="1146">AW418</f>
        <v>0.40279999999999999</v>
      </c>
      <c r="AX419" s="830">
        <f t="shared" ref="AX419" si="1147">AX418</f>
        <v>6.2899999999999998E-2</v>
      </c>
      <c r="AY419" s="830">
        <f t="shared" ref="AY419" si="1148">AY418</f>
        <v>4.4000000000000003E-3</v>
      </c>
      <c r="AZ419" s="830">
        <f t="shared" ref="AZ419" si="1149">AZ418</f>
        <v>8.2600000000000007E-2</v>
      </c>
      <c r="BA419" s="830">
        <f t="shared" ref="BA419" si="1150">BA418</f>
        <v>0</v>
      </c>
      <c r="BB419" s="830">
        <f t="shared" ref="BB419" si="1151">BB418</f>
        <v>0.29449999999999998</v>
      </c>
      <c r="BC419" s="830">
        <f t="shared" ref="BC419" si="1152">BC418</f>
        <v>0</v>
      </c>
      <c r="BD419" s="830">
        <f t="shared" ref="BD419" si="1153">BD418</f>
        <v>0</v>
      </c>
      <c r="BE419" s="830">
        <f t="shared" ref="BE419" si="1154">BE418</f>
        <v>0</v>
      </c>
      <c r="BF419" s="830">
        <f t="shared" ref="BF419" si="1155">BF418</f>
        <v>0</v>
      </c>
      <c r="BG419" s="830">
        <f t="shared" ref="BG419" si="1156">BG418</f>
        <v>0</v>
      </c>
      <c r="BH419" s="830">
        <f t="shared" ref="BH419" si="1157">BH418</f>
        <v>0</v>
      </c>
      <c r="BI419" s="841"/>
    </row>
    <row r="420" spans="1:61" outlineLevel="1">
      <c r="B420" s="296"/>
      <c r="C420" s="293"/>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293"/>
      <c r="Z420" s="293"/>
      <c r="AA420" s="293"/>
      <c r="AB420" s="293"/>
      <c r="AC420" s="293"/>
      <c r="AD420" s="293"/>
      <c r="AE420" s="293"/>
      <c r="AF420" s="293"/>
      <c r="AG420" s="293"/>
      <c r="AH420" s="293"/>
      <c r="AI420" s="293"/>
      <c r="AJ420" s="293"/>
      <c r="AK420" s="293"/>
      <c r="AL420" s="293"/>
      <c r="AM420" s="293"/>
      <c r="AN420" s="293"/>
      <c r="AO420" s="293"/>
      <c r="AP420" s="293"/>
      <c r="AQ420" s="293"/>
      <c r="AR420" s="293"/>
      <c r="AS420" s="293"/>
      <c r="AT420" s="293"/>
      <c r="AU420" s="837"/>
      <c r="AV420" s="831"/>
      <c r="AW420" s="831"/>
      <c r="AX420" s="831"/>
      <c r="AY420" s="831"/>
      <c r="AZ420" s="831"/>
      <c r="BA420" s="831"/>
      <c r="BB420" s="831"/>
      <c r="BC420" s="831"/>
      <c r="BD420" s="831"/>
      <c r="BE420" s="831"/>
      <c r="BF420" s="831"/>
      <c r="BG420" s="831"/>
      <c r="BH420" s="831"/>
      <c r="BI420" s="841"/>
    </row>
    <row r="421" spans="1:61" ht="17.100000000000001" hidden="1" customHeight="1" outlineLevel="1">
      <c r="B421" s="321" t="s">
        <v>472</v>
      </c>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292"/>
      <c r="Z421" s="291"/>
      <c r="AA421" s="291"/>
      <c r="AB421" s="291"/>
      <c r="AC421" s="291"/>
      <c r="AD421" s="291"/>
      <c r="AE421" s="291"/>
      <c r="AF421" s="291"/>
      <c r="AG421" s="291"/>
      <c r="AH421" s="291"/>
      <c r="AI421" s="291"/>
      <c r="AJ421" s="291"/>
      <c r="AK421" s="291"/>
      <c r="AL421" s="291"/>
      <c r="AM421" s="291"/>
      <c r="AN421" s="291"/>
      <c r="AO421" s="291"/>
      <c r="AP421" s="291"/>
      <c r="AQ421" s="291"/>
      <c r="AR421" s="291"/>
      <c r="AS421" s="291"/>
      <c r="AT421" s="291"/>
      <c r="AU421" s="836"/>
      <c r="AV421" s="836"/>
      <c r="AW421" s="836"/>
      <c r="AX421" s="836"/>
      <c r="AY421" s="836"/>
      <c r="AZ421" s="836"/>
      <c r="BA421" s="836"/>
      <c r="BB421" s="836"/>
      <c r="BC421" s="836"/>
      <c r="BD421" s="836"/>
      <c r="BE421" s="836"/>
      <c r="BF421" s="836"/>
      <c r="BG421" s="836"/>
      <c r="BH421" s="836"/>
      <c r="BI421" s="844"/>
    </row>
    <row r="422" spans="1:61" outlineLevel="1">
      <c r="A422" s="521">
        <v>7</v>
      </c>
      <c r="B422" s="519" t="str">
        <f>VLOOKUP(A422,'9. IESO programs'!$D$3:$E$91,2)</f>
        <v>Save on Energy Retrofit Program</v>
      </c>
      <c r="C422" s="293" t="s">
        <v>25</v>
      </c>
      <c r="D422" s="297">
        <v>17297433</v>
      </c>
      <c r="E422" s="297">
        <v>17395049</v>
      </c>
      <c r="F422" s="297">
        <v>17395049</v>
      </c>
      <c r="G422" s="297">
        <v>17395049</v>
      </c>
      <c r="H422" s="297">
        <v>17395049</v>
      </c>
      <c r="I422" s="297">
        <v>16534132</v>
      </c>
      <c r="J422" s="297">
        <v>16534132</v>
      </c>
      <c r="K422" s="297">
        <v>16534132</v>
      </c>
      <c r="L422" s="297">
        <v>16446091</v>
      </c>
      <c r="M422" s="297">
        <v>16446091</v>
      </c>
      <c r="N422" s="297">
        <v>16145337</v>
      </c>
      <c r="O422" s="297">
        <v>15677198</v>
      </c>
      <c r="P422" s="297">
        <v>4996804</v>
      </c>
      <c r="Q422" s="297">
        <v>4159608</v>
      </c>
      <c r="R422" s="297">
        <v>445500</v>
      </c>
      <c r="S422" s="297">
        <v>0</v>
      </c>
      <c r="T422" s="297">
        <v>0</v>
      </c>
      <c r="U422" s="297">
        <v>0</v>
      </c>
      <c r="V422" s="297">
        <v>0</v>
      </c>
      <c r="W422" s="297">
        <v>0</v>
      </c>
      <c r="X422" s="297">
        <v>0</v>
      </c>
      <c r="Y422" s="297">
        <v>12</v>
      </c>
      <c r="Z422" s="297">
        <v>2407</v>
      </c>
      <c r="AA422" s="297">
        <v>2442</v>
      </c>
      <c r="AB422" s="297">
        <v>2442</v>
      </c>
      <c r="AC422" s="297">
        <v>2442</v>
      </c>
      <c r="AD422" s="297">
        <v>2442</v>
      </c>
      <c r="AE422" s="297">
        <v>2299</v>
      </c>
      <c r="AF422" s="297">
        <v>2299</v>
      </c>
      <c r="AG422" s="297">
        <v>2299</v>
      </c>
      <c r="AH422" s="297">
        <v>2290</v>
      </c>
      <c r="AI422" s="297">
        <v>2290</v>
      </c>
      <c r="AJ422" s="297">
        <v>2228</v>
      </c>
      <c r="AK422" s="297">
        <v>2063</v>
      </c>
      <c r="AL422" s="297">
        <v>1010</v>
      </c>
      <c r="AM422" s="297">
        <v>831</v>
      </c>
      <c r="AN422" s="297">
        <v>74</v>
      </c>
      <c r="AO422" s="297">
        <v>0</v>
      </c>
      <c r="AP422" s="297">
        <v>0</v>
      </c>
      <c r="AQ422" s="297">
        <v>0</v>
      </c>
      <c r="AR422" s="297">
        <v>0</v>
      </c>
      <c r="AS422" s="297">
        <v>0</v>
      </c>
      <c r="AT422" s="297">
        <v>0</v>
      </c>
      <c r="AU422" s="832"/>
      <c r="AV422" s="468">
        <v>0</v>
      </c>
      <c r="AW422" s="468">
        <v>1</v>
      </c>
      <c r="AX422" s="468">
        <v>0</v>
      </c>
      <c r="AY422" s="468">
        <v>0</v>
      </c>
      <c r="AZ422" s="468">
        <v>0</v>
      </c>
      <c r="BA422" s="468"/>
      <c r="BB422" s="832">
        <v>0</v>
      </c>
      <c r="BC422" s="832">
        <v>0</v>
      </c>
      <c r="BD422" s="832"/>
      <c r="BE422" s="832"/>
      <c r="BF422" s="832"/>
      <c r="BG422" s="832"/>
      <c r="BH422" s="832"/>
      <c r="BI422" s="840">
        <f>SUM(AU422:BH422)</f>
        <v>1</v>
      </c>
    </row>
    <row r="423" spans="1:61" outlineLevel="1">
      <c r="B423" s="519"/>
      <c r="C423" s="792" t="s">
        <v>762</v>
      </c>
      <c r="D423" s="793">
        <f>-'8.  Streetlighting'!$E$25</f>
        <v>-5118668.74</v>
      </c>
      <c r="E423" s="793">
        <f>-'8.  Streetlighting'!$E$25</f>
        <v>-5118668.74</v>
      </c>
      <c r="F423" s="793">
        <f>-'8.  Streetlighting'!$E$25</f>
        <v>-5118668.74</v>
      </c>
      <c r="G423" s="793">
        <f>-'8.  Streetlighting'!$E$25</f>
        <v>-5118668.74</v>
      </c>
      <c r="H423" s="793">
        <f>-'8.  Streetlighting'!$E$25</f>
        <v>-5118668.74</v>
      </c>
      <c r="I423" s="793">
        <f>-'8.  Streetlighting'!$E$25</f>
        <v>-5118668.74</v>
      </c>
      <c r="J423" s="793">
        <f>-'8.  Streetlighting'!$E$25</f>
        <v>-5118668.74</v>
      </c>
      <c r="K423" s="793">
        <f>-'8.  Streetlighting'!$E$25</f>
        <v>-5118668.74</v>
      </c>
      <c r="L423" s="793">
        <f>-'8.  Streetlighting'!$E$25</f>
        <v>-5118668.74</v>
      </c>
      <c r="M423" s="793">
        <f>-'8.  Streetlighting'!$E$25</f>
        <v>-5118668.74</v>
      </c>
      <c r="N423" s="793">
        <f>-'8.  Streetlighting'!$E$25</f>
        <v>-5118668.74</v>
      </c>
      <c r="O423" s="793">
        <f>-'8.  Streetlighting'!$E$25</f>
        <v>-5118668.74</v>
      </c>
      <c r="P423" s="793">
        <f>-'8.  Streetlighting'!$E$25</f>
        <v>-5118668.74</v>
      </c>
      <c r="Q423" s="793">
        <f>-'8.  Streetlighting'!$E$25</f>
        <v>-5118668.74</v>
      </c>
      <c r="R423" s="793">
        <f>-'8.  Streetlighting'!$E$25</f>
        <v>-5118668.74</v>
      </c>
      <c r="S423" s="793">
        <f>-'8.  Streetlighting'!$E$25</f>
        <v>-5118668.74</v>
      </c>
      <c r="T423" s="793">
        <f>-'8.  Streetlighting'!$E$25</f>
        <v>-5118668.74</v>
      </c>
      <c r="U423" s="793">
        <f>-'8.  Streetlighting'!$E$25</f>
        <v>-5118668.74</v>
      </c>
      <c r="V423" s="793">
        <f>-'8.  Streetlighting'!$E$25</f>
        <v>-5118668.74</v>
      </c>
      <c r="W423" s="793">
        <f>-'8.  Streetlighting'!$E$25</f>
        <v>-5118668.74</v>
      </c>
      <c r="X423" s="793">
        <f>-'8.  Streetlighting'!$E$25</f>
        <v>-5118668.74</v>
      </c>
      <c r="Y423" s="297">
        <v>12</v>
      </c>
      <c r="Z423" s="297"/>
      <c r="AA423" s="297"/>
      <c r="AB423" s="297"/>
      <c r="AC423" s="297"/>
      <c r="AD423" s="297"/>
      <c r="AE423" s="297"/>
      <c r="AF423" s="297"/>
      <c r="AG423" s="297"/>
      <c r="AH423" s="297"/>
      <c r="AI423" s="297"/>
      <c r="AJ423" s="297"/>
      <c r="AK423" s="297"/>
      <c r="AL423" s="297"/>
      <c r="AM423" s="297"/>
      <c r="AN423" s="297"/>
      <c r="AO423" s="297"/>
      <c r="AP423" s="297"/>
      <c r="AQ423" s="297"/>
      <c r="AR423" s="297"/>
      <c r="AS423" s="297"/>
      <c r="AT423" s="297"/>
      <c r="AU423" s="832"/>
      <c r="AV423" s="838">
        <f>AV422</f>
        <v>0</v>
      </c>
      <c r="AW423" s="838">
        <f t="shared" ref="AW423:BH423" si="1158">AW422</f>
        <v>1</v>
      </c>
      <c r="AX423" s="838">
        <f t="shared" si="1158"/>
        <v>0</v>
      </c>
      <c r="AY423" s="838">
        <f t="shared" si="1158"/>
        <v>0</v>
      </c>
      <c r="AZ423" s="838">
        <f t="shared" si="1158"/>
        <v>0</v>
      </c>
      <c r="BA423" s="838">
        <f t="shared" si="1158"/>
        <v>0</v>
      </c>
      <c r="BB423" s="838">
        <f t="shared" si="1158"/>
        <v>0</v>
      </c>
      <c r="BC423" s="838">
        <f t="shared" si="1158"/>
        <v>0</v>
      </c>
      <c r="BD423" s="838">
        <f t="shared" si="1158"/>
        <v>0</v>
      </c>
      <c r="BE423" s="838">
        <f t="shared" si="1158"/>
        <v>0</v>
      </c>
      <c r="BF423" s="838">
        <f t="shared" si="1158"/>
        <v>0</v>
      </c>
      <c r="BG423" s="838">
        <f t="shared" si="1158"/>
        <v>0</v>
      </c>
      <c r="BH423" s="838">
        <f t="shared" si="1158"/>
        <v>0</v>
      </c>
      <c r="BI423" s="412"/>
    </row>
    <row r="424" spans="1:61" outlineLevel="1">
      <c r="B424" s="296" t="s">
        <v>761</v>
      </c>
      <c r="C424" s="293" t="s">
        <v>142</v>
      </c>
      <c r="D424" s="297"/>
      <c r="E424" s="297"/>
      <c r="F424" s="297"/>
      <c r="G424" s="297"/>
      <c r="H424" s="297"/>
      <c r="I424" s="297"/>
      <c r="J424" s="297"/>
      <c r="K424" s="297"/>
      <c r="L424" s="297"/>
      <c r="M424" s="297"/>
      <c r="N424" s="297"/>
      <c r="O424" s="297"/>
      <c r="P424" s="297"/>
      <c r="Q424" s="297"/>
      <c r="R424" s="297"/>
      <c r="S424" s="297"/>
      <c r="T424" s="297"/>
      <c r="U424" s="297"/>
      <c r="V424" s="297"/>
      <c r="W424" s="297"/>
      <c r="X424" s="297"/>
      <c r="Y424" s="297">
        <f>Y422</f>
        <v>12</v>
      </c>
      <c r="Z424" s="297"/>
      <c r="AA424" s="297"/>
      <c r="AB424" s="297"/>
      <c r="AC424" s="297"/>
      <c r="AD424" s="297"/>
      <c r="AE424" s="297"/>
      <c r="AF424" s="297"/>
      <c r="AG424" s="297"/>
      <c r="AH424" s="297"/>
      <c r="AI424" s="297"/>
      <c r="AJ424" s="297"/>
      <c r="AK424" s="297"/>
      <c r="AL424" s="297"/>
      <c r="AM424" s="297"/>
      <c r="AN424" s="297"/>
      <c r="AO424" s="297"/>
      <c r="AP424" s="297"/>
      <c r="AQ424" s="297"/>
      <c r="AR424" s="297"/>
      <c r="AS424" s="297"/>
      <c r="AT424" s="297"/>
      <c r="AU424" s="830">
        <f>AU422</f>
        <v>0</v>
      </c>
      <c r="AV424" s="830">
        <f t="shared" ref="AV424" si="1159">AV422</f>
        <v>0</v>
      </c>
      <c r="AW424" s="830">
        <f t="shared" ref="AW424" si="1160">AW422</f>
        <v>1</v>
      </c>
      <c r="AX424" s="830">
        <f t="shared" ref="AX424" si="1161">AX422</f>
        <v>0</v>
      </c>
      <c r="AY424" s="830">
        <f t="shared" ref="AY424" si="1162">AY422</f>
        <v>0</v>
      </c>
      <c r="AZ424" s="830">
        <f t="shared" ref="AZ424" si="1163">AZ422</f>
        <v>0</v>
      </c>
      <c r="BA424" s="830">
        <f t="shared" ref="BA424" si="1164">BA422</f>
        <v>0</v>
      </c>
      <c r="BB424" s="830">
        <f t="shared" ref="BB424" si="1165">BB422</f>
        <v>0</v>
      </c>
      <c r="BC424" s="830">
        <f t="shared" ref="BC424" si="1166">BC422</f>
        <v>0</v>
      </c>
      <c r="BD424" s="830">
        <f t="shared" ref="BD424" si="1167">BD422</f>
        <v>0</v>
      </c>
      <c r="BE424" s="830">
        <f t="shared" ref="BE424" si="1168">BE422</f>
        <v>0</v>
      </c>
      <c r="BF424" s="830">
        <f t="shared" ref="BF424" si="1169">BF422</f>
        <v>0</v>
      </c>
      <c r="BG424" s="830">
        <f t="shared" ref="BG424" si="1170">BG422</f>
        <v>0</v>
      </c>
      <c r="BH424" s="830">
        <f t="shared" ref="BH424" si="1171">BH422</f>
        <v>0</v>
      </c>
      <c r="BI424" s="845"/>
    </row>
    <row r="425" spans="1:61" outlineLevel="1">
      <c r="B425" s="31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293"/>
      <c r="Z425" s="293"/>
      <c r="AA425" s="293"/>
      <c r="AB425" s="293"/>
      <c r="AC425" s="293"/>
      <c r="AD425" s="293"/>
      <c r="AE425" s="293"/>
      <c r="AF425" s="293"/>
      <c r="AG425" s="293"/>
      <c r="AH425" s="293"/>
      <c r="AI425" s="293"/>
      <c r="AJ425" s="293"/>
      <c r="AK425" s="293"/>
      <c r="AL425" s="293"/>
      <c r="AM425" s="293"/>
      <c r="AN425" s="293"/>
      <c r="AO425" s="293"/>
      <c r="AP425" s="293"/>
      <c r="AQ425" s="293"/>
      <c r="AR425" s="293"/>
      <c r="AS425" s="293"/>
      <c r="AT425" s="293"/>
      <c r="AU425" s="833"/>
      <c r="AV425" s="833"/>
      <c r="AW425" s="833"/>
      <c r="AX425" s="833"/>
      <c r="AY425" s="833"/>
      <c r="AZ425" s="833"/>
      <c r="BA425" s="833"/>
      <c r="BB425" s="833"/>
      <c r="BC425" s="833"/>
      <c r="BD425" s="833"/>
      <c r="BE425" s="833"/>
      <c r="BF425" s="833"/>
      <c r="BG425" s="833"/>
      <c r="BH425" s="833"/>
      <c r="BI425" s="846"/>
    </row>
    <row r="426" spans="1:61" ht="30" outlineLevel="1">
      <c r="A426" s="521">
        <v>8</v>
      </c>
      <c r="B426" s="519" t="str">
        <f>VLOOKUP(A426,'9. IESO programs'!$D$3:$E$91,2)</f>
        <v>Save on Energy Small Business Lighting Program</v>
      </c>
      <c r="C426" s="293" t="s">
        <v>25</v>
      </c>
      <c r="D426" s="297">
        <v>863077</v>
      </c>
      <c r="E426" s="297">
        <v>863077</v>
      </c>
      <c r="F426" s="297">
        <v>863077</v>
      </c>
      <c r="G426" s="297">
        <v>863077</v>
      </c>
      <c r="H426" s="297">
        <v>712449</v>
      </c>
      <c r="I426" s="297">
        <v>548571</v>
      </c>
      <c r="J426" s="297">
        <v>401033</v>
      </c>
      <c r="K426" s="297">
        <v>321236</v>
      </c>
      <c r="L426" s="297">
        <v>234485</v>
      </c>
      <c r="M426" s="297">
        <v>141948</v>
      </c>
      <c r="N426" s="297">
        <v>61504</v>
      </c>
      <c r="O426" s="297">
        <v>27880</v>
      </c>
      <c r="P426" s="297">
        <v>8013</v>
      </c>
      <c r="Q426" s="297">
        <v>8013</v>
      </c>
      <c r="R426" s="297">
        <v>8013</v>
      </c>
      <c r="S426" s="297">
        <v>5471</v>
      </c>
      <c r="T426" s="297">
        <v>5398</v>
      </c>
      <c r="U426" s="297">
        <v>5072</v>
      </c>
      <c r="V426" s="297">
        <v>5072</v>
      </c>
      <c r="W426" s="297">
        <v>5072</v>
      </c>
      <c r="X426" s="297">
        <v>0</v>
      </c>
      <c r="Y426" s="297">
        <v>12</v>
      </c>
      <c r="Z426" s="297">
        <v>202</v>
      </c>
      <c r="AA426" s="297">
        <v>202</v>
      </c>
      <c r="AB426" s="297">
        <v>202</v>
      </c>
      <c r="AC426" s="297">
        <v>202</v>
      </c>
      <c r="AD426" s="297">
        <v>179</v>
      </c>
      <c r="AE426" s="297">
        <v>150</v>
      </c>
      <c r="AF426" s="297">
        <v>119</v>
      </c>
      <c r="AG426" s="297">
        <v>100</v>
      </c>
      <c r="AH426" s="297">
        <v>76</v>
      </c>
      <c r="AI426" s="297">
        <v>48</v>
      </c>
      <c r="AJ426" s="297">
        <v>21</v>
      </c>
      <c r="AK426" s="297">
        <v>10</v>
      </c>
      <c r="AL426" s="297">
        <v>2</v>
      </c>
      <c r="AM426" s="297">
        <v>2</v>
      </c>
      <c r="AN426" s="297">
        <v>2</v>
      </c>
      <c r="AO426" s="297">
        <v>2</v>
      </c>
      <c r="AP426" s="297">
        <v>2</v>
      </c>
      <c r="AQ426" s="297">
        <v>2</v>
      </c>
      <c r="AR426" s="297">
        <v>2</v>
      </c>
      <c r="AS426" s="297">
        <v>2</v>
      </c>
      <c r="AT426" s="297">
        <v>0</v>
      </c>
      <c r="AU426" s="832"/>
      <c r="AV426" s="468">
        <v>1</v>
      </c>
      <c r="AW426" s="468"/>
      <c r="AX426" s="468"/>
      <c r="AY426" s="468"/>
      <c r="AZ426" s="468"/>
      <c r="BA426" s="468"/>
      <c r="BB426" s="832"/>
      <c r="BC426" s="832"/>
      <c r="BD426" s="832"/>
      <c r="BE426" s="832"/>
      <c r="BF426" s="832"/>
      <c r="BG426" s="832"/>
      <c r="BH426" s="832"/>
      <c r="BI426" s="840">
        <f>SUM(AU426:BH426)</f>
        <v>1</v>
      </c>
    </row>
    <row r="427" spans="1:61" outlineLevel="1">
      <c r="B427" s="296" t="s">
        <v>761</v>
      </c>
      <c r="C427" s="293" t="s">
        <v>142</v>
      </c>
      <c r="D427" s="297"/>
      <c r="E427" s="297"/>
      <c r="F427" s="297"/>
      <c r="G427" s="297"/>
      <c r="H427" s="297"/>
      <c r="I427" s="297"/>
      <c r="J427" s="297"/>
      <c r="K427" s="297"/>
      <c r="L427" s="297"/>
      <c r="M427" s="297"/>
      <c r="N427" s="297"/>
      <c r="O427" s="297"/>
      <c r="P427" s="297"/>
      <c r="Q427" s="297"/>
      <c r="R427" s="297"/>
      <c r="S427" s="297"/>
      <c r="T427" s="297"/>
      <c r="U427" s="297"/>
      <c r="V427" s="297"/>
      <c r="W427" s="297"/>
      <c r="X427" s="297"/>
      <c r="Y427" s="297">
        <f>Y426</f>
        <v>12</v>
      </c>
      <c r="Z427" s="297"/>
      <c r="AA427" s="297"/>
      <c r="AB427" s="297"/>
      <c r="AC427" s="297"/>
      <c r="AD427" s="297"/>
      <c r="AE427" s="297"/>
      <c r="AF427" s="297"/>
      <c r="AG427" s="297"/>
      <c r="AH427" s="297"/>
      <c r="AI427" s="297"/>
      <c r="AJ427" s="297"/>
      <c r="AK427" s="297"/>
      <c r="AL427" s="297"/>
      <c r="AM427" s="297"/>
      <c r="AN427" s="297"/>
      <c r="AO427" s="297"/>
      <c r="AP427" s="297"/>
      <c r="AQ427" s="297"/>
      <c r="AR427" s="297"/>
      <c r="AS427" s="297"/>
      <c r="AT427" s="297"/>
      <c r="AU427" s="830">
        <f>AU426</f>
        <v>0</v>
      </c>
      <c r="AV427" s="830">
        <f t="shared" ref="AV427" si="1172">AV426</f>
        <v>1</v>
      </c>
      <c r="AW427" s="830">
        <f t="shared" ref="AW427" si="1173">AW426</f>
        <v>0</v>
      </c>
      <c r="AX427" s="830">
        <f t="shared" ref="AX427" si="1174">AX426</f>
        <v>0</v>
      </c>
      <c r="AY427" s="830">
        <f t="shared" ref="AY427" si="1175">AY426</f>
        <v>0</v>
      </c>
      <c r="AZ427" s="830">
        <f t="shared" ref="AZ427" si="1176">AZ426</f>
        <v>0</v>
      </c>
      <c r="BA427" s="830">
        <f t="shared" ref="BA427" si="1177">BA426</f>
        <v>0</v>
      </c>
      <c r="BB427" s="830">
        <f t="shared" ref="BB427" si="1178">BB426</f>
        <v>0</v>
      </c>
      <c r="BC427" s="830">
        <f t="shared" ref="BC427" si="1179">BC426</f>
        <v>0</v>
      </c>
      <c r="BD427" s="830">
        <f t="shared" ref="BD427" si="1180">BD426</f>
        <v>0</v>
      </c>
      <c r="BE427" s="830">
        <f t="shared" ref="BE427" si="1181">BE426</f>
        <v>0</v>
      </c>
      <c r="BF427" s="830">
        <f t="shared" ref="BF427" si="1182">BF426</f>
        <v>0</v>
      </c>
      <c r="BG427" s="830">
        <f t="shared" ref="BG427" si="1183">BG426</f>
        <v>0</v>
      </c>
      <c r="BH427" s="830">
        <f t="shared" ref="BH427" si="1184">BH426</f>
        <v>0</v>
      </c>
      <c r="BI427" s="845"/>
    </row>
    <row r="428" spans="1:61" outlineLevel="1">
      <c r="B428" s="316"/>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293"/>
      <c r="Z428" s="293"/>
      <c r="AA428" s="293"/>
      <c r="AB428" s="293"/>
      <c r="AC428" s="293"/>
      <c r="AD428" s="293"/>
      <c r="AE428" s="293"/>
      <c r="AF428" s="293"/>
      <c r="AG428" s="293"/>
      <c r="AH428" s="293"/>
      <c r="AI428" s="293"/>
      <c r="AJ428" s="293"/>
      <c r="AK428" s="293"/>
      <c r="AL428" s="293"/>
      <c r="AM428" s="293"/>
      <c r="AN428" s="293"/>
      <c r="AO428" s="293"/>
      <c r="AP428" s="293"/>
      <c r="AQ428" s="293"/>
      <c r="AR428" s="293"/>
      <c r="AS428" s="293"/>
      <c r="AT428" s="293"/>
      <c r="AU428" s="833"/>
      <c r="AV428" s="834"/>
      <c r="AW428" s="833"/>
      <c r="AX428" s="833"/>
      <c r="AY428" s="833"/>
      <c r="AZ428" s="833"/>
      <c r="BA428" s="833"/>
      <c r="BB428" s="833"/>
      <c r="BC428" s="833"/>
      <c r="BD428" s="833"/>
      <c r="BE428" s="833"/>
      <c r="BF428" s="833"/>
      <c r="BG428" s="833"/>
      <c r="BH428" s="833"/>
      <c r="BI428" s="846"/>
    </row>
    <row r="429" spans="1:61" ht="30" outlineLevel="1">
      <c r="A429" s="521">
        <v>9</v>
      </c>
      <c r="B429" s="519" t="str">
        <f>VLOOKUP(A429,'9. IESO programs'!$D$3:$E$91,2)</f>
        <v>Save on Energy High Performance New Construction Program</v>
      </c>
      <c r="C429" s="293" t="s">
        <v>25</v>
      </c>
      <c r="D429" s="297">
        <v>2461</v>
      </c>
      <c r="E429" s="297">
        <v>2461</v>
      </c>
      <c r="F429" s="297">
        <v>2461</v>
      </c>
      <c r="G429" s="297">
        <v>2461</v>
      </c>
      <c r="H429" s="297">
        <v>2461</v>
      </c>
      <c r="I429" s="297">
        <v>2461</v>
      </c>
      <c r="J429" s="297">
        <v>2461</v>
      </c>
      <c r="K429" s="297">
        <v>2461</v>
      </c>
      <c r="L429" s="297">
        <v>2461</v>
      </c>
      <c r="M429" s="297">
        <v>2461</v>
      </c>
      <c r="N429" s="297">
        <v>2461</v>
      </c>
      <c r="O429" s="297">
        <v>2461</v>
      </c>
      <c r="P429" s="297">
        <v>2461</v>
      </c>
      <c r="Q429" s="297">
        <v>2461</v>
      </c>
      <c r="R429" s="297">
        <v>2461</v>
      </c>
      <c r="S429" s="297">
        <v>884</v>
      </c>
      <c r="T429" s="297">
        <v>0</v>
      </c>
      <c r="U429" s="297">
        <v>0</v>
      </c>
      <c r="V429" s="297">
        <v>0</v>
      </c>
      <c r="W429" s="297">
        <v>0</v>
      </c>
      <c r="X429" s="297">
        <v>0</v>
      </c>
      <c r="Y429" s="297">
        <v>12</v>
      </c>
      <c r="Z429" s="297">
        <v>2</v>
      </c>
      <c r="AA429" s="297">
        <v>2</v>
      </c>
      <c r="AB429" s="297">
        <v>2</v>
      </c>
      <c r="AC429" s="297">
        <v>2</v>
      </c>
      <c r="AD429" s="297">
        <v>2</v>
      </c>
      <c r="AE429" s="297">
        <v>2</v>
      </c>
      <c r="AF429" s="297">
        <v>2</v>
      </c>
      <c r="AG429" s="297">
        <v>2</v>
      </c>
      <c r="AH429" s="297">
        <v>2</v>
      </c>
      <c r="AI429" s="297">
        <v>2</v>
      </c>
      <c r="AJ429" s="297">
        <v>2</v>
      </c>
      <c r="AK429" s="297">
        <v>2</v>
      </c>
      <c r="AL429" s="297">
        <v>2</v>
      </c>
      <c r="AM429" s="297">
        <v>2</v>
      </c>
      <c r="AN429" s="297">
        <v>2</v>
      </c>
      <c r="AO429" s="297">
        <v>1</v>
      </c>
      <c r="AP429" s="297">
        <v>0</v>
      </c>
      <c r="AQ429" s="297">
        <v>0</v>
      </c>
      <c r="AR429" s="297">
        <v>0</v>
      </c>
      <c r="AS429" s="297">
        <v>0</v>
      </c>
      <c r="AT429" s="297">
        <v>0</v>
      </c>
      <c r="AU429" s="832"/>
      <c r="AV429" s="468">
        <v>0</v>
      </c>
      <c r="AW429" s="468">
        <v>1</v>
      </c>
      <c r="AX429" s="468">
        <v>0</v>
      </c>
      <c r="AY429" s="468">
        <v>0</v>
      </c>
      <c r="AZ429" s="468">
        <v>0</v>
      </c>
      <c r="BA429" s="468"/>
      <c r="BB429" s="832">
        <v>0</v>
      </c>
      <c r="BC429" s="832">
        <v>0</v>
      </c>
      <c r="BD429" s="832"/>
      <c r="BE429" s="832"/>
      <c r="BF429" s="832"/>
      <c r="BG429" s="832"/>
      <c r="BH429" s="832"/>
      <c r="BI429" s="840">
        <f>SUM(AU429:BH429)</f>
        <v>1</v>
      </c>
    </row>
    <row r="430" spans="1:61" outlineLevel="1">
      <c r="B430" s="296" t="s">
        <v>761</v>
      </c>
      <c r="C430" s="293" t="s">
        <v>142</v>
      </c>
      <c r="D430" s="297"/>
      <c r="E430" s="297"/>
      <c r="F430" s="297"/>
      <c r="G430" s="297"/>
      <c r="H430" s="297"/>
      <c r="I430" s="297"/>
      <c r="J430" s="297"/>
      <c r="K430" s="297"/>
      <c r="L430" s="297"/>
      <c r="M430" s="297"/>
      <c r="N430" s="297"/>
      <c r="O430" s="297"/>
      <c r="P430" s="297"/>
      <c r="Q430" s="297"/>
      <c r="R430" s="297"/>
      <c r="S430" s="297"/>
      <c r="T430" s="297"/>
      <c r="U430" s="297"/>
      <c r="V430" s="297"/>
      <c r="W430" s="297"/>
      <c r="X430" s="297"/>
      <c r="Y430" s="297">
        <f>Y429</f>
        <v>12</v>
      </c>
      <c r="Z430" s="297"/>
      <c r="AA430" s="297"/>
      <c r="AB430" s="297"/>
      <c r="AC430" s="297"/>
      <c r="AD430" s="297"/>
      <c r="AE430" s="297"/>
      <c r="AF430" s="297"/>
      <c r="AG430" s="297"/>
      <c r="AH430" s="297"/>
      <c r="AI430" s="297"/>
      <c r="AJ430" s="297"/>
      <c r="AK430" s="297"/>
      <c r="AL430" s="297"/>
      <c r="AM430" s="297"/>
      <c r="AN430" s="297"/>
      <c r="AO430" s="297"/>
      <c r="AP430" s="297"/>
      <c r="AQ430" s="297"/>
      <c r="AR430" s="297"/>
      <c r="AS430" s="297"/>
      <c r="AT430" s="297"/>
      <c r="AU430" s="830">
        <f>AU429</f>
        <v>0</v>
      </c>
      <c r="AV430" s="830">
        <f t="shared" ref="AV430" si="1185">AV429</f>
        <v>0</v>
      </c>
      <c r="AW430" s="830">
        <v>1</v>
      </c>
      <c r="AX430" s="830">
        <f t="shared" ref="AX430" si="1186">AX429</f>
        <v>0</v>
      </c>
      <c r="AY430" s="830">
        <f t="shared" ref="AY430" si="1187">AY429</f>
        <v>0</v>
      </c>
      <c r="AZ430" s="830">
        <f t="shared" ref="AZ430" si="1188">AZ429</f>
        <v>0</v>
      </c>
      <c r="BA430" s="830">
        <f t="shared" ref="BA430" si="1189">BA429</f>
        <v>0</v>
      </c>
      <c r="BB430" s="830">
        <f t="shared" ref="BB430" si="1190">BB429</f>
        <v>0</v>
      </c>
      <c r="BC430" s="830">
        <f t="shared" ref="BC430" si="1191">BC429</f>
        <v>0</v>
      </c>
      <c r="BD430" s="830">
        <f t="shared" ref="BD430" si="1192">BD429</f>
        <v>0</v>
      </c>
      <c r="BE430" s="830">
        <f t="shared" ref="BE430" si="1193">BE429</f>
        <v>0</v>
      </c>
      <c r="BF430" s="830">
        <f t="shared" ref="BF430" si="1194">BF429</f>
        <v>0</v>
      </c>
      <c r="BG430" s="830">
        <f t="shared" ref="BG430" si="1195">BG429</f>
        <v>0</v>
      </c>
      <c r="BH430" s="830">
        <f t="shared" ref="BH430" si="1196">BH429</f>
        <v>0</v>
      </c>
      <c r="BI430" s="845"/>
    </row>
    <row r="431" spans="1:61" outlineLevel="1">
      <c r="B431" s="316"/>
      <c r="C431" s="314"/>
      <c r="D431" s="318"/>
      <c r="E431" s="318"/>
      <c r="F431" s="318"/>
      <c r="G431" s="318"/>
      <c r="H431" s="318"/>
      <c r="I431" s="318"/>
      <c r="J431" s="318"/>
      <c r="K431" s="318"/>
      <c r="L431" s="318"/>
      <c r="M431" s="318"/>
      <c r="N431" s="318"/>
      <c r="O431" s="318"/>
      <c r="P431" s="318"/>
      <c r="Q431" s="318"/>
      <c r="R431" s="318"/>
      <c r="S431" s="318"/>
      <c r="T431" s="318"/>
      <c r="U431" s="318"/>
      <c r="V431" s="318"/>
      <c r="W431" s="318"/>
      <c r="X431" s="318"/>
      <c r="Y431" s="293"/>
      <c r="Z431" s="318"/>
      <c r="AA431" s="318"/>
      <c r="AB431" s="318"/>
      <c r="AC431" s="318"/>
      <c r="AD431" s="318"/>
      <c r="AE431" s="318"/>
      <c r="AF431" s="318"/>
      <c r="AG431" s="318"/>
      <c r="AH431" s="318"/>
      <c r="AI431" s="318"/>
      <c r="AJ431" s="318"/>
      <c r="AK431" s="318"/>
      <c r="AL431" s="318"/>
      <c r="AM431" s="318"/>
      <c r="AN431" s="318"/>
      <c r="AO431" s="318"/>
      <c r="AP431" s="318"/>
      <c r="AQ431" s="318"/>
      <c r="AR431" s="318"/>
      <c r="AS431" s="318"/>
      <c r="AT431" s="318"/>
      <c r="AU431" s="833"/>
      <c r="AV431" s="834"/>
      <c r="AW431" s="833"/>
      <c r="AX431" s="833"/>
      <c r="AY431" s="833"/>
      <c r="AZ431" s="833"/>
      <c r="BA431" s="833"/>
      <c r="BB431" s="833"/>
      <c r="BC431" s="833"/>
      <c r="BD431" s="833"/>
      <c r="BE431" s="833"/>
      <c r="BF431" s="833"/>
      <c r="BG431" s="833"/>
      <c r="BH431" s="833"/>
      <c r="BI431" s="846"/>
    </row>
    <row r="432" spans="1:61" ht="30" outlineLevel="1">
      <c r="A432" s="521">
        <v>13</v>
      </c>
      <c r="B432" s="519" t="str">
        <f>VLOOKUP(A432,'9. IESO programs'!$D$3:$E$91,2)</f>
        <v>Save on Energy Energy Manager Program</v>
      </c>
      <c r="C432" s="293" t="s">
        <v>25</v>
      </c>
      <c r="D432" s="297">
        <v>1674645</v>
      </c>
      <c r="E432" s="297">
        <v>1525226</v>
      </c>
      <c r="F432" s="297">
        <v>1525226</v>
      </c>
      <c r="G432" s="297">
        <v>1326157</v>
      </c>
      <c r="H432" s="297">
        <v>1326157</v>
      </c>
      <c r="I432" s="297">
        <v>1004382</v>
      </c>
      <c r="J432" s="297">
        <v>1004382</v>
      </c>
      <c r="K432" s="297">
        <v>1004382</v>
      </c>
      <c r="L432" s="297">
        <v>1004382</v>
      </c>
      <c r="M432" s="297">
        <v>1004382</v>
      </c>
      <c r="N432" s="297">
        <v>423791</v>
      </c>
      <c r="O432" s="297">
        <v>47691</v>
      </c>
      <c r="P432" s="297">
        <v>4484</v>
      </c>
      <c r="Q432" s="297">
        <v>4484</v>
      </c>
      <c r="R432" s="297">
        <v>4484</v>
      </c>
      <c r="S432" s="297">
        <v>0</v>
      </c>
      <c r="T432" s="297">
        <v>0</v>
      </c>
      <c r="U432" s="297">
        <v>0</v>
      </c>
      <c r="V432" s="297">
        <v>0</v>
      </c>
      <c r="W432" s="297">
        <v>0</v>
      </c>
      <c r="X432" s="297">
        <v>0</v>
      </c>
      <c r="Y432" s="297">
        <v>12</v>
      </c>
      <c r="Z432" s="297">
        <v>275</v>
      </c>
      <c r="AA432" s="297">
        <v>258</v>
      </c>
      <c r="AB432" s="297">
        <v>258</v>
      </c>
      <c r="AC432" s="297">
        <v>227</v>
      </c>
      <c r="AD432" s="297">
        <v>227</v>
      </c>
      <c r="AE432" s="297">
        <v>116</v>
      </c>
      <c r="AF432" s="297">
        <v>116</v>
      </c>
      <c r="AG432" s="297">
        <v>116</v>
      </c>
      <c r="AH432" s="297">
        <v>116</v>
      </c>
      <c r="AI432" s="297">
        <v>116</v>
      </c>
      <c r="AJ432" s="297">
        <v>46</v>
      </c>
      <c r="AK432" s="297">
        <v>4</v>
      </c>
      <c r="AL432" s="297">
        <v>0</v>
      </c>
      <c r="AM432" s="297">
        <v>0</v>
      </c>
      <c r="AN432" s="297">
        <v>0</v>
      </c>
      <c r="AO432" s="297">
        <v>0</v>
      </c>
      <c r="AP432" s="297">
        <v>0</v>
      </c>
      <c r="AQ432" s="297">
        <v>0</v>
      </c>
      <c r="AR432" s="297">
        <v>0</v>
      </c>
      <c r="AS432" s="297">
        <v>0</v>
      </c>
      <c r="AT432" s="297">
        <v>0</v>
      </c>
      <c r="AU432" s="832"/>
      <c r="AV432" s="468">
        <v>0.18179999999999999</v>
      </c>
      <c r="AW432" s="468">
        <v>0.45450000000000002</v>
      </c>
      <c r="AX432" s="468">
        <v>0.2727</v>
      </c>
      <c r="AY432" s="468">
        <v>0</v>
      </c>
      <c r="AZ432" s="468">
        <v>0</v>
      </c>
      <c r="BA432" s="468"/>
      <c r="BB432" s="832">
        <v>9.0899999999999995E-2</v>
      </c>
      <c r="BC432" s="832">
        <v>0</v>
      </c>
      <c r="BD432" s="832"/>
      <c r="BE432" s="832"/>
      <c r="BF432" s="832"/>
      <c r="BG432" s="832"/>
      <c r="BH432" s="832"/>
      <c r="BI432" s="840">
        <f>SUM(AU432:BH432)</f>
        <v>0.99990000000000001</v>
      </c>
    </row>
    <row r="433" spans="1:61" outlineLevel="1">
      <c r="B433" s="296" t="s">
        <v>761</v>
      </c>
      <c r="C433" s="293" t="s">
        <v>142</v>
      </c>
      <c r="D433" s="297"/>
      <c r="E433" s="297"/>
      <c r="F433" s="297"/>
      <c r="G433" s="297"/>
      <c r="H433" s="297"/>
      <c r="I433" s="297"/>
      <c r="J433" s="297"/>
      <c r="K433" s="297"/>
      <c r="L433" s="297"/>
      <c r="M433" s="297"/>
      <c r="N433" s="297"/>
      <c r="O433" s="297"/>
      <c r="P433" s="297"/>
      <c r="Q433" s="297"/>
      <c r="R433" s="297"/>
      <c r="S433" s="297"/>
      <c r="T433" s="297"/>
      <c r="U433" s="297"/>
      <c r="V433" s="297"/>
      <c r="W433" s="297"/>
      <c r="X433" s="297"/>
      <c r="Y433" s="297">
        <f>Y432</f>
        <v>12</v>
      </c>
      <c r="Z433" s="297"/>
      <c r="AA433" s="297"/>
      <c r="AB433" s="297"/>
      <c r="AC433" s="297"/>
      <c r="AD433" s="297"/>
      <c r="AE433" s="297"/>
      <c r="AF433" s="297"/>
      <c r="AG433" s="297"/>
      <c r="AH433" s="297"/>
      <c r="AI433" s="297"/>
      <c r="AJ433" s="297"/>
      <c r="AK433" s="297"/>
      <c r="AL433" s="297"/>
      <c r="AM433" s="297"/>
      <c r="AN433" s="297"/>
      <c r="AO433" s="297"/>
      <c r="AP433" s="297"/>
      <c r="AQ433" s="297"/>
      <c r="AR433" s="297"/>
      <c r="AS433" s="297"/>
      <c r="AT433" s="297"/>
      <c r="AU433" s="830">
        <f>AU432</f>
        <v>0</v>
      </c>
      <c r="AV433" s="830">
        <f t="shared" ref="AV433" si="1197">AV432</f>
        <v>0.18179999999999999</v>
      </c>
      <c r="AW433" s="830">
        <f t="shared" ref="AW433" si="1198">AW432</f>
        <v>0.45450000000000002</v>
      </c>
      <c r="AX433" s="830">
        <f t="shared" ref="AX433" si="1199">AX432</f>
        <v>0.2727</v>
      </c>
      <c r="AY433" s="830">
        <f t="shared" ref="AY433" si="1200">AY432</f>
        <v>0</v>
      </c>
      <c r="AZ433" s="830">
        <f t="shared" ref="AZ433" si="1201">AZ432</f>
        <v>0</v>
      </c>
      <c r="BA433" s="830">
        <f t="shared" ref="BA433" si="1202">BA432</f>
        <v>0</v>
      </c>
      <c r="BB433" s="830">
        <f t="shared" ref="BB433" si="1203">BB432</f>
        <v>9.0899999999999995E-2</v>
      </c>
      <c r="BC433" s="830">
        <f t="shared" ref="BC433" si="1204">BC432</f>
        <v>0</v>
      </c>
      <c r="BD433" s="830">
        <f t="shared" ref="BD433" si="1205">BD432</f>
        <v>0</v>
      </c>
      <c r="BE433" s="830">
        <f t="shared" ref="BE433" si="1206">BE432</f>
        <v>0</v>
      </c>
      <c r="BF433" s="830">
        <f t="shared" ref="BF433" si="1207">BF432</f>
        <v>0</v>
      </c>
      <c r="BG433" s="830">
        <f t="shared" ref="BG433" si="1208">BG432</f>
        <v>0</v>
      </c>
      <c r="BH433" s="830">
        <f t="shared" ref="BH433" si="1209">BH432</f>
        <v>0</v>
      </c>
      <c r="BI433" s="845"/>
    </row>
    <row r="434" spans="1:61" outlineLevel="1">
      <c r="B434" s="316"/>
      <c r="C434" s="314"/>
      <c r="D434" s="318"/>
      <c r="E434" s="318"/>
      <c r="F434" s="318"/>
      <c r="G434" s="318"/>
      <c r="H434" s="318"/>
      <c r="I434" s="318"/>
      <c r="J434" s="318"/>
      <c r="K434" s="318"/>
      <c r="L434" s="318"/>
      <c r="M434" s="318"/>
      <c r="N434" s="318"/>
      <c r="O434" s="318"/>
      <c r="P434" s="318"/>
      <c r="Q434" s="318"/>
      <c r="R434" s="318"/>
      <c r="S434" s="318"/>
      <c r="T434" s="318"/>
      <c r="U434" s="318"/>
      <c r="V434" s="318"/>
      <c r="W434" s="318"/>
      <c r="X434" s="318"/>
      <c r="Y434" s="293"/>
      <c r="Z434" s="318"/>
      <c r="AA434" s="318"/>
      <c r="AB434" s="318"/>
      <c r="AC434" s="318"/>
      <c r="AD434" s="318"/>
      <c r="AE434" s="318"/>
      <c r="AF434" s="318"/>
      <c r="AG434" s="318"/>
      <c r="AH434" s="318"/>
      <c r="AI434" s="318"/>
      <c r="AJ434" s="318"/>
      <c r="AK434" s="318"/>
      <c r="AL434" s="318"/>
      <c r="AM434" s="318"/>
      <c r="AN434" s="318"/>
      <c r="AO434" s="318"/>
      <c r="AP434" s="318"/>
      <c r="AQ434" s="318"/>
      <c r="AR434" s="318"/>
      <c r="AS434" s="318"/>
      <c r="AT434" s="318"/>
      <c r="AU434" s="833"/>
      <c r="AV434" s="833"/>
      <c r="AW434" s="833"/>
      <c r="AX434" s="833"/>
      <c r="AY434" s="833"/>
      <c r="AZ434" s="833"/>
      <c r="BA434" s="833"/>
      <c r="BB434" s="833"/>
      <c r="BC434" s="833"/>
      <c r="BD434" s="833"/>
      <c r="BE434" s="833"/>
      <c r="BF434" s="833"/>
      <c r="BG434" s="833"/>
      <c r="BH434" s="833"/>
      <c r="BI434" s="846"/>
    </row>
    <row r="435" spans="1:61" ht="30" outlineLevel="1">
      <c r="A435" s="521">
        <v>52</v>
      </c>
      <c r="B435" s="519" t="str">
        <f>VLOOKUP(A435,'9. IESO programs'!$D$3:$E$91,2)</f>
        <v>Save on Energy Energy Performance Program for Multi-Site Customers</v>
      </c>
      <c r="C435" s="293" t="s">
        <v>25</v>
      </c>
      <c r="D435" s="297">
        <v>157854</v>
      </c>
      <c r="E435" s="297">
        <v>157854</v>
      </c>
      <c r="F435" s="297">
        <v>157854</v>
      </c>
      <c r="G435" s="297">
        <v>157854</v>
      </c>
      <c r="H435" s="297">
        <v>157854</v>
      </c>
      <c r="I435" s="297">
        <v>0</v>
      </c>
      <c r="J435" s="297">
        <v>0</v>
      </c>
      <c r="K435" s="297">
        <v>0</v>
      </c>
      <c r="L435" s="297">
        <v>0</v>
      </c>
      <c r="M435" s="297">
        <v>0</v>
      </c>
      <c r="N435" s="297">
        <v>0</v>
      </c>
      <c r="O435" s="297">
        <v>0</v>
      </c>
      <c r="P435" s="297">
        <v>0</v>
      </c>
      <c r="Q435" s="297">
        <v>0</v>
      </c>
      <c r="R435" s="297">
        <v>0</v>
      </c>
      <c r="S435" s="297">
        <v>0</v>
      </c>
      <c r="T435" s="297">
        <v>0</v>
      </c>
      <c r="U435" s="297">
        <v>0</v>
      </c>
      <c r="V435" s="297">
        <v>0</v>
      </c>
      <c r="W435" s="297">
        <v>0</v>
      </c>
      <c r="X435" s="297">
        <v>0</v>
      </c>
      <c r="Y435" s="297">
        <v>12</v>
      </c>
      <c r="Z435" s="297">
        <v>0</v>
      </c>
      <c r="AA435" s="297">
        <v>0</v>
      </c>
      <c r="AB435" s="297">
        <v>0</v>
      </c>
      <c r="AC435" s="297">
        <v>0</v>
      </c>
      <c r="AD435" s="297">
        <v>0</v>
      </c>
      <c r="AE435" s="297">
        <v>0</v>
      </c>
      <c r="AF435" s="297">
        <v>0</v>
      </c>
      <c r="AG435" s="297">
        <v>0</v>
      </c>
      <c r="AH435" s="297">
        <v>0</v>
      </c>
      <c r="AI435" s="297">
        <v>0</v>
      </c>
      <c r="AJ435" s="297">
        <v>0</v>
      </c>
      <c r="AK435" s="297">
        <v>0</v>
      </c>
      <c r="AL435" s="297">
        <v>0</v>
      </c>
      <c r="AM435" s="297">
        <v>0</v>
      </c>
      <c r="AN435" s="297">
        <v>0</v>
      </c>
      <c r="AO435" s="297">
        <v>0</v>
      </c>
      <c r="AP435" s="297">
        <v>0</v>
      </c>
      <c r="AQ435" s="297">
        <v>0</v>
      </c>
      <c r="AR435" s="297">
        <v>0</v>
      </c>
      <c r="AS435" s="297">
        <v>0</v>
      </c>
      <c r="AT435" s="297">
        <v>0</v>
      </c>
      <c r="AU435" s="832"/>
      <c r="AV435" s="468">
        <v>0</v>
      </c>
      <c r="AW435" s="468">
        <v>0</v>
      </c>
      <c r="AX435" s="468">
        <v>0</v>
      </c>
      <c r="AY435" s="468">
        <v>0</v>
      </c>
      <c r="AZ435" s="468">
        <v>0</v>
      </c>
      <c r="BA435" s="468"/>
      <c r="BB435" s="832">
        <v>1</v>
      </c>
      <c r="BC435" s="832">
        <v>0</v>
      </c>
      <c r="BD435" s="832"/>
      <c r="BE435" s="832"/>
      <c r="BF435" s="832"/>
      <c r="BG435" s="832"/>
      <c r="BH435" s="832"/>
      <c r="BI435" s="840">
        <f>SUM(AU435:BH435)</f>
        <v>1</v>
      </c>
    </row>
    <row r="436" spans="1:61" outlineLevel="1">
      <c r="B436" s="296" t="s">
        <v>761</v>
      </c>
      <c r="C436" s="293" t="s">
        <v>142</v>
      </c>
      <c r="D436" s="297"/>
      <c r="E436" s="297"/>
      <c r="F436" s="297"/>
      <c r="G436" s="297"/>
      <c r="H436" s="297"/>
      <c r="I436" s="297"/>
      <c r="J436" s="297"/>
      <c r="K436" s="297"/>
      <c r="L436" s="297"/>
      <c r="M436" s="297"/>
      <c r="N436" s="297"/>
      <c r="O436" s="297"/>
      <c r="P436" s="297"/>
      <c r="Q436" s="297"/>
      <c r="R436" s="297"/>
      <c r="S436" s="297"/>
      <c r="T436" s="297"/>
      <c r="U436" s="297"/>
      <c r="V436" s="297"/>
      <c r="W436" s="297"/>
      <c r="X436" s="297"/>
      <c r="Y436" s="297">
        <f>Y435</f>
        <v>12</v>
      </c>
      <c r="Z436" s="297"/>
      <c r="AA436" s="297"/>
      <c r="AB436" s="297"/>
      <c r="AC436" s="297"/>
      <c r="AD436" s="297"/>
      <c r="AE436" s="297"/>
      <c r="AF436" s="297"/>
      <c r="AG436" s="297"/>
      <c r="AH436" s="297"/>
      <c r="AI436" s="297"/>
      <c r="AJ436" s="297"/>
      <c r="AK436" s="297"/>
      <c r="AL436" s="297"/>
      <c r="AM436" s="297"/>
      <c r="AN436" s="297"/>
      <c r="AO436" s="297"/>
      <c r="AP436" s="297"/>
      <c r="AQ436" s="297"/>
      <c r="AR436" s="297"/>
      <c r="AS436" s="297"/>
      <c r="AT436" s="297"/>
      <c r="AU436" s="830">
        <f>AU435</f>
        <v>0</v>
      </c>
      <c r="AV436" s="830">
        <f t="shared" ref="AV436" si="1210">AV435</f>
        <v>0</v>
      </c>
      <c r="AW436" s="830">
        <f t="shared" ref="AW436" si="1211">AW435</f>
        <v>0</v>
      </c>
      <c r="AX436" s="830">
        <f t="shared" ref="AX436" si="1212">AX435</f>
        <v>0</v>
      </c>
      <c r="AY436" s="830">
        <f t="shared" ref="AY436" si="1213">AY435</f>
        <v>0</v>
      </c>
      <c r="AZ436" s="830">
        <f t="shared" ref="AZ436" si="1214">AZ435</f>
        <v>0</v>
      </c>
      <c r="BA436" s="830">
        <f t="shared" ref="BA436" si="1215">BA435</f>
        <v>0</v>
      </c>
      <c r="BB436" s="830">
        <f t="shared" ref="BB436" si="1216">BB435</f>
        <v>1</v>
      </c>
      <c r="BC436" s="830">
        <f t="shared" ref="BC436" si="1217">BC435</f>
        <v>0</v>
      </c>
      <c r="BD436" s="830">
        <f t="shared" ref="BD436" si="1218">BD435</f>
        <v>0</v>
      </c>
      <c r="BE436" s="830">
        <f t="shared" ref="BE436" si="1219">BE435</f>
        <v>0</v>
      </c>
      <c r="BF436" s="830">
        <f t="shared" ref="BF436" si="1220">BF435</f>
        <v>0</v>
      </c>
      <c r="BG436" s="830">
        <f t="shared" ref="BG436" si="1221">BG435</f>
        <v>0</v>
      </c>
      <c r="BH436" s="830">
        <f t="shared" ref="BH436" si="1222">BH435</f>
        <v>0</v>
      </c>
      <c r="BI436" s="845"/>
    </row>
    <row r="437" spans="1:61" outlineLevel="1">
      <c r="B437" s="316"/>
      <c r="C437" s="314"/>
      <c r="D437" s="318"/>
      <c r="E437" s="318"/>
      <c r="F437" s="318"/>
      <c r="G437" s="318"/>
      <c r="H437" s="318"/>
      <c r="I437" s="318"/>
      <c r="J437" s="318"/>
      <c r="K437" s="318"/>
      <c r="L437" s="318"/>
      <c r="M437" s="318"/>
      <c r="N437" s="318"/>
      <c r="O437" s="318"/>
      <c r="P437" s="318"/>
      <c r="Q437" s="318"/>
      <c r="R437" s="318"/>
      <c r="S437" s="318"/>
      <c r="T437" s="318"/>
      <c r="U437" s="318"/>
      <c r="V437" s="318"/>
      <c r="W437" s="318"/>
      <c r="X437" s="318"/>
      <c r="Y437" s="293"/>
      <c r="Z437" s="318"/>
      <c r="AA437" s="318"/>
      <c r="AB437" s="318"/>
      <c r="AC437" s="318"/>
      <c r="AD437" s="318"/>
      <c r="AE437" s="318"/>
      <c r="AF437" s="318"/>
      <c r="AG437" s="318"/>
      <c r="AH437" s="318"/>
      <c r="AI437" s="318"/>
      <c r="AJ437" s="318"/>
      <c r="AK437" s="318"/>
      <c r="AL437" s="318"/>
      <c r="AM437" s="318"/>
      <c r="AN437" s="318"/>
      <c r="AO437" s="318"/>
      <c r="AP437" s="318"/>
      <c r="AQ437" s="318"/>
      <c r="AR437" s="318"/>
      <c r="AS437" s="318"/>
      <c r="AT437" s="318"/>
      <c r="AU437" s="833"/>
      <c r="AV437" s="834"/>
      <c r="AW437" s="833"/>
      <c r="AX437" s="833"/>
      <c r="AY437" s="833"/>
      <c r="AZ437" s="833"/>
      <c r="BA437" s="833"/>
      <c r="BB437" s="833"/>
      <c r="BC437" s="833"/>
      <c r="BD437" s="833"/>
      <c r="BE437" s="833"/>
      <c r="BF437" s="833"/>
      <c r="BG437" s="833"/>
      <c r="BH437" s="833"/>
      <c r="BI437" s="846"/>
    </row>
    <row r="438" spans="1:61" ht="15.75" hidden="1" outlineLevel="1">
      <c r="B438" s="290" t="s">
        <v>10</v>
      </c>
      <c r="C438" s="291"/>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2"/>
      <c r="Z438" s="291"/>
      <c r="AA438" s="291"/>
      <c r="AB438" s="291"/>
      <c r="AC438" s="291"/>
      <c r="AD438" s="291"/>
      <c r="AE438" s="291"/>
      <c r="AF438" s="291"/>
      <c r="AG438" s="291"/>
      <c r="AH438" s="291"/>
      <c r="AI438" s="291"/>
      <c r="AJ438" s="291"/>
      <c r="AK438" s="291"/>
      <c r="AL438" s="291"/>
      <c r="AM438" s="291"/>
      <c r="AN438" s="291"/>
      <c r="AO438" s="291"/>
      <c r="AP438" s="291"/>
      <c r="AQ438" s="291"/>
      <c r="AR438" s="291"/>
      <c r="AS438" s="291"/>
      <c r="AT438" s="291"/>
      <c r="AU438" s="836"/>
      <c r="AV438" s="836"/>
      <c r="AW438" s="836"/>
      <c r="AX438" s="836"/>
      <c r="AY438" s="836"/>
      <c r="AZ438" s="836"/>
      <c r="BA438" s="836"/>
      <c r="BB438" s="836"/>
      <c r="BC438" s="836"/>
      <c r="BD438" s="836"/>
      <c r="BE438" s="836"/>
      <c r="BF438" s="836"/>
      <c r="BG438" s="836"/>
      <c r="BH438" s="836"/>
      <c r="BI438" s="844"/>
    </row>
    <row r="439" spans="1:61" outlineLevel="1">
      <c r="A439" s="521">
        <v>53</v>
      </c>
      <c r="B439" s="519" t="str">
        <f>VLOOKUP(A439,'9. IESO programs'!$D$3:$E$91,2)</f>
        <v>Whole Home Pilot Program</v>
      </c>
      <c r="C439" s="293" t="s">
        <v>25</v>
      </c>
      <c r="D439" s="297">
        <v>126375</v>
      </c>
      <c r="E439" s="297">
        <v>126375</v>
      </c>
      <c r="F439" s="297">
        <v>126375</v>
      </c>
      <c r="G439" s="297">
        <v>126375</v>
      </c>
      <c r="H439" s="297">
        <v>126234</v>
      </c>
      <c r="I439" s="297">
        <v>126234</v>
      </c>
      <c r="J439" s="297">
        <v>126234</v>
      </c>
      <c r="K439" s="297">
        <v>126234</v>
      </c>
      <c r="L439" s="297">
        <v>126234</v>
      </c>
      <c r="M439" s="297">
        <v>126234</v>
      </c>
      <c r="N439" s="297">
        <v>126234</v>
      </c>
      <c r="O439" s="297">
        <v>126234</v>
      </c>
      <c r="P439" s="297">
        <v>126234</v>
      </c>
      <c r="Q439" s="297">
        <v>126234</v>
      </c>
      <c r="R439" s="297">
        <v>126234</v>
      </c>
      <c r="S439" s="297">
        <v>126068</v>
      </c>
      <c r="T439" s="297">
        <v>126068</v>
      </c>
      <c r="U439" s="297">
        <v>126068</v>
      </c>
      <c r="V439" s="297">
        <v>124044</v>
      </c>
      <c r="W439" s="297">
        <v>18421</v>
      </c>
      <c r="X439" s="297">
        <v>0</v>
      </c>
      <c r="Y439" s="297"/>
      <c r="Z439" s="297">
        <v>17</v>
      </c>
      <c r="AA439" s="297">
        <v>17</v>
      </c>
      <c r="AB439" s="297">
        <v>17</v>
      </c>
      <c r="AC439" s="297">
        <v>17</v>
      </c>
      <c r="AD439" s="297">
        <v>17</v>
      </c>
      <c r="AE439" s="297">
        <v>17</v>
      </c>
      <c r="AF439" s="297">
        <v>17</v>
      </c>
      <c r="AG439" s="297">
        <v>17</v>
      </c>
      <c r="AH439" s="297">
        <v>17</v>
      </c>
      <c r="AI439" s="297">
        <v>17</v>
      </c>
      <c r="AJ439" s="297">
        <v>17</v>
      </c>
      <c r="AK439" s="297">
        <v>17</v>
      </c>
      <c r="AL439" s="297">
        <v>17</v>
      </c>
      <c r="AM439" s="297">
        <v>17</v>
      </c>
      <c r="AN439" s="297">
        <v>17</v>
      </c>
      <c r="AO439" s="297">
        <v>17</v>
      </c>
      <c r="AP439" s="297">
        <v>17</v>
      </c>
      <c r="AQ439" s="297">
        <v>17</v>
      </c>
      <c r="AR439" s="297">
        <v>14</v>
      </c>
      <c r="AS439" s="297">
        <v>8</v>
      </c>
      <c r="AT439" s="297">
        <v>0</v>
      </c>
      <c r="AU439" s="839">
        <v>1</v>
      </c>
      <c r="AV439" s="468"/>
      <c r="AW439" s="468"/>
      <c r="AX439" s="468"/>
      <c r="AY439" s="468"/>
      <c r="AZ439" s="468"/>
      <c r="BA439" s="468"/>
      <c r="BB439" s="832"/>
      <c r="BC439" s="832"/>
      <c r="BD439" s="832"/>
      <c r="BE439" s="832"/>
      <c r="BF439" s="832"/>
      <c r="BG439" s="832"/>
      <c r="BH439" s="832"/>
      <c r="BI439" s="840">
        <f>SUM(AU439:BH439)</f>
        <v>1</v>
      </c>
    </row>
    <row r="440" spans="1:61" outlineLevel="1">
      <c r="B440" s="296" t="s">
        <v>761</v>
      </c>
      <c r="C440" s="293" t="s">
        <v>142</v>
      </c>
      <c r="D440" s="297"/>
      <c r="E440" s="297"/>
      <c r="F440" s="297"/>
      <c r="G440" s="297"/>
      <c r="H440" s="297"/>
      <c r="I440" s="297"/>
      <c r="J440" s="297"/>
      <c r="K440" s="297"/>
      <c r="L440" s="297"/>
      <c r="M440" s="297"/>
      <c r="N440" s="297"/>
      <c r="O440" s="297"/>
      <c r="P440" s="297"/>
      <c r="Q440" s="297"/>
      <c r="R440" s="297"/>
      <c r="S440" s="297"/>
      <c r="T440" s="297"/>
      <c r="U440" s="297"/>
      <c r="V440" s="297"/>
      <c r="W440" s="297"/>
      <c r="X440" s="297"/>
      <c r="Y440" s="297"/>
      <c r="Z440" s="297"/>
      <c r="AA440" s="297"/>
      <c r="AB440" s="297"/>
      <c r="AC440" s="297"/>
      <c r="AD440" s="297"/>
      <c r="AE440" s="297"/>
      <c r="AF440" s="297"/>
      <c r="AG440" s="297"/>
      <c r="AH440" s="297"/>
      <c r="AI440" s="297"/>
      <c r="AJ440" s="297"/>
      <c r="AK440" s="297"/>
      <c r="AL440" s="297"/>
      <c r="AM440" s="297"/>
      <c r="AN440" s="297"/>
      <c r="AO440" s="297"/>
      <c r="AP440" s="297"/>
      <c r="AQ440" s="297"/>
      <c r="AR440" s="297"/>
      <c r="AS440" s="297"/>
      <c r="AT440" s="297"/>
      <c r="AU440" s="830">
        <f>AU439</f>
        <v>1</v>
      </c>
      <c r="AV440" s="830">
        <f t="shared" ref="AV440" si="1223">AV439</f>
        <v>0</v>
      </c>
      <c r="AW440" s="830">
        <f t="shared" ref="AW440" si="1224">AW439</f>
        <v>0</v>
      </c>
      <c r="AX440" s="830">
        <f t="shared" ref="AX440" si="1225">AX439</f>
        <v>0</v>
      </c>
      <c r="AY440" s="830">
        <f t="shared" ref="AY440" si="1226">AY439</f>
        <v>0</v>
      </c>
      <c r="AZ440" s="830">
        <f t="shared" ref="AZ440" si="1227">AZ439</f>
        <v>0</v>
      </c>
      <c r="BA440" s="830">
        <f t="shared" ref="BA440" si="1228">BA439</f>
        <v>0</v>
      </c>
      <c r="BB440" s="830">
        <f t="shared" ref="BB440" si="1229">BB439</f>
        <v>0</v>
      </c>
      <c r="BC440" s="830">
        <f t="shared" ref="BC440" si="1230">BC439</f>
        <v>0</v>
      </c>
      <c r="BD440" s="830">
        <f t="shared" ref="BD440" si="1231">BD439</f>
        <v>0</v>
      </c>
      <c r="BE440" s="830">
        <f t="shared" ref="BE440" si="1232">BE439</f>
        <v>0</v>
      </c>
      <c r="BF440" s="830">
        <f t="shared" ref="BF440" si="1233">BF439</f>
        <v>0</v>
      </c>
      <c r="BG440" s="830">
        <f t="shared" ref="BG440" si="1234">BG439</f>
        <v>0</v>
      </c>
      <c r="BH440" s="830">
        <f t="shared" ref="BH440" si="1235">BH439</f>
        <v>0</v>
      </c>
      <c r="BI440" s="299"/>
    </row>
    <row r="441" spans="1:61" outlineLevel="1">
      <c r="B441" s="317"/>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293"/>
      <c r="Z441" s="293"/>
      <c r="AA441" s="293"/>
      <c r="AB441" s="293"/>
      <c r="AC441" s="293"/>
      <c r="AD441" s="293"/>
      <c r="AE441" s="293"/>
      <c r="AF441" s="293"/>
      <c r="AG441" s="293"/>
      <c r="AH441" s="293"/>
      <c r="AI441" s="293"/>
      <c r="AJ441" s="293"/>
      <c r="AK441" s="293"/>
      <c r="AL441" s="293"/>
      <c r="AM441" s="293"/>
      <c r="AN441" s="293"/>
      <c r="AO441" s="293"/>
      <c r="AP441" s="293"/>
      <c r="AQ441" s="293"/>
      <c r="AR441" s="293"/>
      <c r="AS441" s="293"/>
      <c r="AT441" s="293"/>
      <c r="AU441" s="414"/>
      <c r="AV441" s="423"/>
      <c r="AW441" s="423"/>
      <c r="AX441" s="423"/>
      <c r="AY441" s="423"/>
      <c r="AZ441" s="423"/>
      <c r="BA441" s="423"/>
      <c r="BB441" s="423"/>
      <c r="BC441" s="423"/>
      <c r="BD441" s="423"/>
      <c r="BE441" s="423"/>
      <c r="BF441" s="423"/>
      <c r="BG441" s="423"/>
      <c r="BH441" s="423"/>
      <c r="BI441" s="308"/>
    </row>
    <row r="442" spans="1:61" hidden="1" outlineLevel="1">
      <c r="A442" s="521">
        <v>99</v>
      </c>
      <c r="B442" s="519" t="str">
        <f>VLOOKUP(A442,'9. IESO programs'!$D$3:$E$91,2)</f>
        <v>Not used</v>
      </c>
      <c r="C442" s="293" t="s">
        <v>25</v>
      </c>
      <c r="D442" s="297"/>
      <c r="E442" s="297"/>
      <c r="F442" s="297"/>
      <c r="G442" s="297"/>
      <c r="H442" s="297"/>
      <c r="I442" s="297"/>
      <c r="J442" s="297"/>
      <c r="K442" s="297"/>
      <c r="L442" s="297"/>
      <c r="M442" s="297"/>
      <c r="N442" s="297"/>
      <c r="O442" s="297"/>
      <c r="P442" s="297"/>
      <c r="Q442" s="297"/>
      <c r="R442" s="297"/>
      <c r="S442" s="297"/>
      <c r="T442" s="297"/>
      <c r="U442" s="297"/>
      <c r="V442" s="297"/>
      <c r="W442" s="297"/>
      <c r="X442" s="297"/>
      <c r="Y442" s="297">
        <v>12</v>
      </c>
      <c r="Z442" s="297"/>
      <c r="AA442" s="297"/>
      <c r="AB442" s="297"/>
      <c r="AC442" s="297"/>
      <c r="AD442" s="297"/>
      <c r="AE442" s="297"/>
      <c r="AF442" s="297"/>
      <c r="AG442" s="297"/>
      <c r="AH442" s="297"/>
      <c r="AI442" s="297"/>
      <c r="AJ442" s="297"/>
      <c r="AK442" s="297"/>
      <c r="AL442" s="297"/>
      <c r="AM442" s="297"/>
      <c r="AN442" s="297"/>
      <c r="AO442" s="297"/>
      <c r="AP442" s="297"/>
      <c r="AQ442" s="297"/>
      <c r="AR442" s="297"/>
      <c r="AS442" s="297"/>
      <c r="AT442" s="297"/>
      <c r="AU442" s="412"/>
      <c r="AV442" s="412"/>
      <c r="AW442" s="412"/>
      <c r="AX442" s="412"/>
      <c r="AY442" s="412"/>
      <c r="AZ442" s="412"/>
      <c r="BA442" s="412"/>
      <c r="BB442" s="417"/>
      <c r="BC442" s="417"/>
      <c r="BD442" s="417"/>
      <c r="BE442" s="417"/>
      <c r="BF442" s="417"/>
      <c r="BG442" s="417"/>
      <c r="BH442" s="417"/>
      <c r="BI442" s="298">
        <f>SUM(AU442:BH442)</f>
        <v>0</v>
      </c>
    </row>
    <row r="443" spans="1:61" hidden="1" outlineLevel="1">
      <c r="B443" s="296" t="s">
        <v>761</v>
      </c>
      <c r="C443" s="293" t="s">
        <v>142</v>
      </c>
      <c r="D443" s="297"/>
      <c r="E443" s="297"/>
      <c r="F443" s="297"/>
      <c r="G443" s="297"/>
      <c r="H443" s="297"/>
      <c r="I443" s="297"/>
      <c r="J443" s="297"/>
      <c r="K443" s="297"/>
      <c r="L443" s="297"/>
      <c r="M443" s="297"/>
      <c r="N443" s="297"/>
      <c r="O443" s="297"/>
      <c r="P443" s="297"/>
      <c r="Q443" s="297"/>
      <c r="R443" s="297"/>
      <c r="S443" s="297"/>
      <c r="T443" s="297"/>
      <c r="U443" s="297"/>
      <c r="V443" s="297"/>
      <c r="W443" s="297"/>
      <c r="X443" s="297"/>
      <c r="Y443" s="297">
        <f>Y442</f>
        <v>12</v>
      </c>
      <c r="Z443" s="297"/>
      <c r="AA443" s="297"/>
      <c r="AB443" s="297"/>
      <c r="AC443" s="297"/>
      <c r="AD443" s="297"/>
      <c r="AE443" s="297"/>
      <c r="AF443" s="297"/>
      <c r="AG443" s="297"/>
      <c r="AH443" s="297"/>
      <c r="AI443" s="297"/>
      <c r="AJ443" s="297"/>
      <c r="AK443" s="297"/>
      <c r="AL443" s="297"/>
      <c r="AM443" s="297"/>
      <c r="AN443" s="297"/>
      <c r="AO443" s="297"/>
      <c r="AP443" s="297"/>
      <c r="AQ443" s="297"/>
      <c r="AR443" s="297"/>
      <c r="AS443" s="297"/>
      <c r="AT443" s="297"/>
      <c r="AU443" s="413">
        <f>AU442</f>
        <v>0</v>
      </c>
      <c r="AV443" s="413">
        <f t="shared" ref="AV443" si="1236">AV442</f>
        <v>0</v>
      </c>
      <c r="AW443" s="413">
        <f t="shared" ref="AW443" si="1237">AW442</f>
        <v>0</v>
      </c>
      <c r="AX443" s="413">
        <f t="shared" ref="AX443" si="1238">AX442</f>
        <v>0</v>
      </c>
      <c r="AY443" s="413">
        <f t="shared" ref="AY443" si="1239">AY442</f>
        <v>0</v>
      </c>
      <c r="AZ443" s="413">
        <f t="shared" ref="AZ443" si="1240">AZ442</f>
        <v>0</v>
      </c>
      <c r="BA443" s="413">
        <f t="shared" ref="BA443" si="1241">BA442</f>
        <v>0</v>
      </c>
      <c r="BB443" s="413">
        <f t="shared" ref="BB443" si="1242">BB442</f>
        <v>0</v>
      </c>
      <c r="BC443" s="413">
        <f t="shared" ref="BC443" si="1243">BC442</f>
        <v>0</v>
      </c>
      <c r="BD443" s="413">
        <f t="shared" ref="BD443" si="1244">BD442</f>
        <v>0</v>
      </c>
      <c r="BE443" s="413">
        <f t="shared" ref="BE443" si="1245">BE442</f>
        <v>0</v>
      </c>
      <c r="BF443" s="413">
        <f t="shared" ref="BF443" si="1246">BF442</f>
        <v>0</v>
      </c>
      <c r="BG443" s="413">
        <f t="shared" ref="BG443" si="1247">BG442</f>
        <v>0</v>
      </c>
      <c r="BH443" s="413">
        <f t="shared" ref="BH443" si="1248">BH442</f>
        <v>0</v>
      </c>
      <c r="BI443" s="299"/>
    </row>
    <row r="444" spans="1:61" hidden="1" outlineLevel="1">
      <c r="B444" s="317"/>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293"/>
      <c r="Z444" s="293"/>
      <c r="AA444" s="293"/>
      <c r="AB444" s="293"/>
      <c r="AC444" s="293"/>
      <c r="AD444" s="293"/>
      <c r="AE444" s="293"/>
      <c r="AF444" s="293"/>
      <c r="AG444" s="293"/>
      <c r="AH444" s="293"/>
      <c r="AI444" s="293"/>
      <c r="AJ444" s="293"/>
      <c r="AK444" s="293"/>
      <c r="AL444" s="293"/>
      <c r="AM444" s="293"/>
      <c r="AN444" s="293"/>
      <c r="AO444" s="293"/>
      <c r="AP444" s="293"/>
      <c r="AQ444" s="293"/>
      <c r="AR444" s="293"/>
      <c r="AS444" s="293"/>
      <c r="AT444" s="293"/>
      <c r="AU444" s="424"/>
      <c r="AV444" s="424"/>
      <c r="AW444" s="414"/>
      <c r="AX444" s="414"/>
      <c r="AY444" s="414"/>
      <c r="AZ444" s="414"/>
      <c r="BA444" s="414"/>
      <c r="BB444" s="414"/>
      <c r="BC444" s="414"/>
      <c r="BD444" s="414"/>
      <c r="BE444" s="414"/>
      <c r="BF444" s="414"/>
      <c r="BG444" s="414"/>
      <c r="BH444" s="414"/>
      <c r="BI444" s="308"/>
    </row>
    <row r="445" spans="1:61" hidden="1" outlineLevel="1">
      <c r="A445" s="521">
        <v>99</v>
      </c>
      <c r="B445" s="519" t="str">
        <f>VLOOKUP(A445,'9. IESO programs'!$D$3:$E$91,2)</f>
        <v>Not used</v>
      </c>
      <c r="C445" s="293" t="s">
        <v>25</v>
      </c>
      <c r="D445" s="297"/>
      <c r="E445" s="297"/>
      <c r="F445" s="297"/>
      <c r="G445" s="297"/>
      <c r="H445" s="297"/>
      <c r="I445" s="297"/>
      <c r="J445" s="297"/>
      <c r="K445" s="297"/>
      <c r="L445" s="297"/>
      <c r="M445" s="297"/>
      <c r="N445" s="297"/>
      <c r="O445" s="297"/>
      <c r="P445" s="297"/>
      <c r="Q445" s="297"/>
      <c r="R445" s="297"/>
      <c r="S445" s="297"/>
      <c r="T445" s="297"/>
      <c r="U445" s="297"/>
      <c r="V445" s="297"/>
      <c r="W445" s="297"/>
      <c r="X445" s="297"/>
      <c r="Y445" s="297">
        <v>12</v>
      </c>
      <c r="Z445" s="297"/>
      <c r="AA445" s="297"/>
      <c r="AB445" s="297"/>
      <c r="AC445" s="297"/>
      <c r="AD445" s="297"/>
      <c r="AE445" s="297"/>
      <c r="AF445" s="297"/>
      <c r="AG445" s="297"/>
      <c r="AH445" s="297"/>
      <c r="AI445" s="297"/>
      <c r="AJ445" s="297"/>
      <c r="AK445" s="297"/>
      <c r="AL445" s="297"/>
      <c r="AM445" s="297"/>
      <c r="AN445" s="297"/>
      <c r="AO445" s="297"/>
      <c r="AP445" s="297"/>
      <c r="AQ445" s="297"/>
      <c r="AR445" s="297"/>
      <c r="AS445" s="297"/>
      <c r="AT445" s="297"/>
      <c r="AU445" s="412"/>
      <c r="AV445" s="412"/>
      <c r="AW445" s="412"/>
      <c r="AX445" s="412"/>
      <c r="AY445" s="412"/>
      <c r="AZ445" s="412"/>
      <c r="BA445" s="412"/>
      <c r="BB445" s="417"/>
      <c r="BC445" s="417"/>
      <c r="BD445" s="417"/>
      <c r="BE445" s="417"/>
      <c r="BF445" s="417"/>
      <c r="BG445" s="417"/>
      <c r="BH445" s="417"/>
      <c r="BI445" s="298">
        <f>SUM(AU445:BH445)</f>
        <v>0</v>
      </c>
    </row>
    <row r="446" spans="1:61" hidden="1" outlineLevel="1">
      <c r="B446" s="296" t="s">
        <v>761</v>
      </c>
      <c r="C446" s="293" t="s">
        <v>142</v>
      </c>
      <c r="D446" s="297"/>
      <c r="E446" s="297"/>
      <c r="F446" s="297"/>
      <c r="G446" s="297"/>
      <c r="H446" s="297"/>
      <c r="I446" s="297"/>
      <c r="J446" s="297"/>
      <c r="K446" s="297"/>
      <c r="L446" s="297"/>
      <c r="M446" s="297"/>
      <c r="N446" s="297"/>
      <c r="O446" s="297"/>
      <c r="P446" s="297"/>
      <c r="Q446" s="297"/>
      <c r="R446" s="297"/>
      <c r="S446" s="297"/>
      <c r="T446" s="297"/>
      <c r="U446" s="297"/>
      <c r="V446" s="297"/>
      <c r="W446" s="297"/>
      <c r="X446" s="297"/>
      <c r="Y446" s="297">
        <f>Y445</f>
        <v>12</v>
      </c>
      <c r="Z446" s="297"/>
      <c r="AA446" s="297"/>
      <c r="AB446" s="297"/>
      <c r="AC446" s="297"/>
      <c r="AD446" s="297"/>
      <c r="AE446" s="297"/>
      <c r="AF446" s="297"/>
      <c r="AG446" s="297"/>
      <c r="AH446" s="297"/>
      <c r="AI446" s="297"/>
      <c r="AJ446" s="297"/>
      <c r="AK446" s="297"/>
      <c r="AL446" s="297"/>
      <c r="AM446" s="297"/>
      <c r="AN446" s="297"/>
      <c r="AO446" s="297"/>
      <c r="AP446" s="297"/>
      <c r="AQ446" s="297"/>
      <c r="AR446" s="297"/>
      <c r="AS446" s="297"/>
      <c r="AT446" s="297"/>
      <c r="AU446" s="413">
        <f>AU445</f>
        <v>0</v>
      </c>
      <c r="AV446" s="413">
        <f t="shared" ref="AV446" si="1249">AV445</f>
        <v>0</v>
      </c>
      <c r="AW446" s="413">
        <f t="shared" ref="AW446" si="1250">AW445</f>
        <v>0</v>
      </c>
      <c r="AX446" s="413">
        <f t="shared" ref="AX446" si="1251">AX445</f>
        <v>0</v>
      </c>
      <c r="AY446" s="413">
        <f t="shared" ref="AY446" si="1252">AY445</f>
        <v>0</v>
      </c>
      <c r="AZ446" s="413">
        <f t="shared" ref="AZ446" si="1253">AZ445</f>
        <v>0</v>
      </c>
      <c r="BA446" s="413">
        <f t="shared" ref="BA446" si="1254">BA445</f>
        <v>0</v>
      </c>
      <c r="BB446" s="413">
        <f t="shared" ref="BB446" si="1255">BB445</f>
        <v>0</v>
      </c>
      <c r="BC446" s="413">
        <f t="shared" ref="BC446" si="1256">BC445</f>
        <v>0</v>
      </c>
      <c r="BD446" s="413">
        <f t="shared" ref="BD446" si="1257">BD445</f>
        <v>0</v>
      </c>
      <c r="BE446" s="413">
        <f t="shared" ref="BE446" si="1258">BE445</f>
        <v>0</v>
      </c>
      <c r="BF446" s="413">
        <f t="shared" ref="BF446" si="1259">BF445</f>
        <v>0</v>
      </c>
      <c r="BG446" s="413">
        <f t="shared" ref="BG446" si="1260">BG445</f>
        <v>0</v>
      </c>
      <c r="BH446" s="413">
        <f t="shared" ref="BH446" si="1261">BH445</f>
        <v>0</v>
      </c>
      <c r="BI446" s="308"/>
    </row>
    <row r="447" spans="1:61" hidden="1" outlineLevel="1">
      <c r="B447" s="317"/>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293"/>
      <c r="Z447" s="293"/>
      <c r="AA447" s="293"/>
      <c r="AB447" s="293"/>
      <c r="AC447" s="293"/>
      <c r="AD447" s="293"/>
      <c r="AE447" s="293"/>
      <c r="AF447" s="293"/>
      <c r="AG447" s="293"/>
      <c r="AH447" s="293"/>
      <c r="AI447" s="293"/>
      <c r="AJ447" s="293"/>
      <c r="AK447" s="293"/>
      <c r="AL447" s="293"/>
      <c r="AM447" s="293"/>
      <c r="AN447" s="293"/>
      <c r="AO447" s="293"/>
      <c r="AP447" s="293"/>
      <c r="AQ447" s="293"/>
      <c r="AR447" s="293"/>
      <c r="AS447" s="293"/>
      <c r="AT447" s="293"/>
      <c r="AU447" s="414"/>
      <c r="AV447" s="414"/>
      <c r="AW447" s="414"/>
      <c r="AX447" s="414"/>
      <c r="AY447" s="414"/>
      <c r="AZ447" s="414"/>
      <c r="BA447" s="414"/>
      <c r="BB447" s="414"/>
      <c r="BC447" s="414"/>
      <c r="BD447" s="414"/>
      <c r="BE447" s="414"/>
      <c r="BF447" s="414"/>
      <c r="BG447" s="414"/>
      <c r="BH447" s="414"/>
      <c r="BI447" s="308"/>
    </row>
    <row r="448" spans="1:61" ht="15.75" hidden="1" outlineLevel="1">
      <c r="B448" s="290" t="s">
        <v>107</v>
      </c>
      <c r="C448" s="291"/>
      <c r="D448" s="292"/>
      <c r="E448" s="292"/>
      <c r="F448" s="292"/>
      <c r="G448" s="292"/>
      <c r="H448" s="292"/>
      <c r="I448" s="292"/>
      <c r="J448" s="292"/>
      <c r="K448" s="292"/>
      <c r="L448" s="292"/>
      <c r="M448" s="292"/>
      <c r="N448" s="292"/>
      <c r="O448" s="292"/>
      <c r="P448" s="292"/>
      <c r="Q448" s="292"/>
      <c r="R448" s="292"/>
      <c r="S448" s="292"/>
      <c r="T448" s="292"/>
      <c r="U448" s="292"/>
      <c r="V448" s="292"/>
      <c r="W448" s="292"/>
      <c r="X448" s="292"/>
      <c r="Y448" s="292"/>
      <c r="Z448" s="292"/>
      <c r="AA448" s="291"/>
      <c r="AB448" s="291"/>
      <c r="AC448" s="291"/>
      <c r="AD448" s="291"/>
      <c r="AE448" s="291"/>
      <c r="AF448" s="291"/>
      <c r="AG448" s="291"/>
      <c r="AH448" s="291"/>
      <c r="AI448" s="291"/>
      <c r="AJ448" s="291"/>
      <c r="AK448" s="291"/>
      <c r="AL448" s="291"/>
      <c r="AM448" s="291"/>
      <c r="AN448" s="291"/>
      <c r="AO448" s="291"/>
      <c r="AP448" s="291"/>
      <c r="AQ448" s="291"/>
      <c r="AR448" s="291"/>
      <c r="AS448" s="291"/>
      <c r="AT448" s="291"/>
      <c r="AU448" s="416"/>
      <c r="AV448" s="416"/>
      <c r="AW448" s="416"/>
      <c r="AX448" s="416"/>
      <c r="AY448" s="416"/>
      <c r="AZ448" s="416"/>
      <c r="BA448" s="416"/>
      <c r="BB448" s="416"/>
      <c r="BC448" s="416"/>
      <c r="BD448" s="416"/>
      <c r="BE448" s="416"/>
      <c r="BF448" s="416"/>
      <c r="BG448" s="416"/>
      <c r="BH448" s="416"/>
      <c r="BI448" s="294"/>
    </row>
    <row r="449" spans="1:62" hidden="1" outlineLevel="1">
      <c r="A449" s="521">
        <v>99</v>
      </c>
      <c r="B449" s="519" t="str">
        <f>VLOOKUP(A449,'9. IESO programs'!$D$3:$E$91,2)</f>
        <v>Not used</v>
      </c>
      <c r="C449" s="293" t="s">
        <v>25</v>
      </c>
      <c r="D449" s="297"/>
      <c r="E449" s="297"/>
      <c r="F449" s="297"/>
      <c r="G449" s="297"/>
      <c r="H449" s="297"/>
      <c r="I449" s="297"/>
      <c r="J449" s="297"/>
      <c r="K449" s="297"/>
      <c r="L449" s="297"/>
      <c r="M449" s="297"/>
      <c r="N449" s="297"/>
      <c r="O449" s="297"/>
      <c r="P449" s="297"/>
      <c r="Q449" s="297"/>
      <c r="R449" s="297"/>
      <c r="S449" s="297"/>
      <c r="T449" s="297"/>
      <c r="U449" s="297"/>
      <c r="V449" s="297"/>
      <c r="W449" s="297"/>
      <c r="X449" s="297"/>
      <c r="Y449" s="297">
        <v>12</v>
      </c>
      <c r="Z449" s="297"/>
      <c r="AA449" s="297"/>
      <c r="AB449" s="297"/>
      <c r="AC449" s="297"/>
      <c r="AD449" s="297"/>
      <c r="AE449" s="297"/>
      <c r="AF449" s="297"/>
      <c r="AG449" s="297"/>
      <c r="AH449" s="297"/>
      <c r="AI449" s="297"/>
      <c r="AJ449" s="297"/>
      <c r="AK449" s="297"/>
      <c r="AL449" s="297"/>
      <c r="AM449" s="297"/>
      <c r="AN449" s="297"/>
      <c r="AO449" s="297"/>
      <c r="AP449" s="297"/>
      <c r="AQ449" s="297"/>
      <c r="AR449" s="297"/>
      <c r="AS449" s="297"/>
      <c r="AT449" s="297"/>
      <c r="AU449" s="412"/>
      <c r="AV449" s="412"/>
      <c r="AW449" s="412"/>
      <c r="AX449" s="412"/>
      <c r="AY449" s="412"/>
      <c r="AZ449" s="412"/>
      <c r="BA449" s="412"/>
      <c r="BB449" s="412"/>
      <c r="BC449" s="412"/>
      <c r="BD449" s="412"/>
      <c r="BE449" s="412"/>
      <c r="BF449" s="412"/>
      <c r="BG449" s="412"/>
      <c r="BH449" s="412"/>
      <c r="BI449" s="298">
        <f>SUM(AU449:BH449)</f>
        <v>0</v>
      </c>
    </row>
    <row r="450" spans="1:62" hidden="1" outlineLevel="1">
      <c r="B450" s="296" t="s">
        <v>761</v>
      </c>
      <c r="C450" s="293" t="s">
        <v>142</v>
      </c>
      <c r="D450" s="297"/>
      <c r="E450" s="297"/>
      <c r="F450" s="297"/>
      <c r="G450" s="297"/>
      <c r="H450" s="297"/>
      <c r="I450" s="297"/>
      <c r="J450" s="297"/>
      <c r="K450" s="297"/>
      <c r="L450" s="297"/>
      <c r="M450" s="297"/>
      <c r="N450" s="297"/>
      <c r="O450" s="297"/>
      <c r="P450" s="297"/>
      <c r="Q450" s="297"/>
      <c r="R450" s="297"/>
      <c r="S450" s="297"/>
      <c r="T450" s="297"/>
      <c r="U450" s="297"/>
      <c r="V450" s="297"/>
      <c r="W450" s="297"/>
      <c r="X450" s="297"/>
      <c r="Y450" s="297">
        <f>Y449</f>
        <v>12</v>
      </c>
      <c r="Z450" s="297"/>
      <c r="AA450" s="297"/>
      <c r="AB450" s="297"/>
      <c r="AC450" s="297"/>
      <c r="AD450" s="297"/>
      <c r="AE450" s="297"/>
      <c r="AF450" s="297"/>
      <c r="AG450" s="297"/>
      <c r="AH450" s="297"/>
      <c r="AI450" s="297"/>
      <c r="AJ450" s="297"/>
      <c r="AK450" s="297"/>
      <c r="AL450" s="297"/>
      <c r="AM450" s="297"/>
      <c r="AN450" s="297"/>
      <c r="AO450" s="297"/>
      <c r="AP450" s="297"/>
      <c r="AQ450" s="297"/>
      <c r="AR450" s="297"/>
      <c r="AS450" s="297"/>
      <c r="AT450" s="297"/>
      <c r="AU450" s="413">
        <f>AU449</f>
        <v>0</v>
      </c>
      <c r="AV450" s="413">
        <f t="shared" ref="AV450" si="1262">AV449</f>
        <v>0</v>
      </c>
      <c r="AW450" s="413">
        <f t="shared" ref="AW450" si="1263">AW449</f>
        <v>0</v>
      </c>
      <c r="AX450" s="413">
        <f t="shared" ref="AX450" si="1264">AX449</f>
        <v>0</v>
      </c>
      <c r="AY450" s="413">
        <f t="shared" ref="AY450" si="1265">AY449</f>
        <v>0</v>
      </c>
      <c r="AZ450" s="413">
        <f t="shared" ref="AZ450" si="1266">AZ449</f>
        <v>0</v>
      </c>
      <c r="BA450" s="413">
        <f t="shared" ref="BA450" si="1267">BA449</f>
        <v>0</v>
      </c>
      <c r="BB450" s="413">
        <f t="shared" ref="BB450" si="1268">BB449</f>
        <v>0</v>
      </c>
      <c r="BC450" s="413">
        <f t="shared" ref="BC450" si="1269">BC449</f>
        <v>0</v>
      </c>
      <c r="BD450" s="413">
        <f t="shared" ref="BD450" si="1270">BD449</f>
        <v>0</v>
      </c>
      <c r="BE450" s="413">
        <f t="shared" ref="BE450" si="1271">BE449</f>
        <v>0</v>
      </c>
      <c r="BF450" s="413">
        <f t="shared" ref="BF450" si="1272">BF449</f>
        <v>0</v>
      </c>
      <c r="BG450" s="413">
        <f t="shared" ref="BG450" si="1273">BG449</f>
        <v>0</v>
      </c>
      <c r="BH450" s="413">
        <f t="shared" ref="BH450" si="1274">BH449</f>
        <v>0</v>
      </c>
      <c r="BI450" s="299"/>
    </row>
    <row r="451" spans="1:62" hidden="1" outlineLevel="1">
      <c r="A451" s="522"/>
      <c r="B451" s="317"/>
      <c r="C451" s="307"/>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469"/>
      <c r="Z451" s="293"/>
      <c r="AA451" s="293"/>
      <c r="AB451" s="293"/>
      <c r="AC451" s="293"/>
      <c r="AD451" s="293"/>
      <c r="AE451" s="293"/>
      <c r="AF451" s="293"/>
      <c r="AG451" s="293"/>
      <c r="AH451" s="293"/>
      <c r="AI451" s="293"/>
      <c r="AJ451" s="293"/>
      <c r="AK451" s="293"/>
      <c r="AL451" s="293"/>
      <c r="AM451" s="293"/>
      <c r="AN451" s="293"/>
      <c r="AO451" s="293"/>
      <c r="AP451" s="293"/>
      <c r="AQ451" s="293"/>
      <c r="AR451" s="293"/>
      <c r="AS451" s="293"/>
      <c r="AT451" s="293"/>
      <c r="AU451" s="414"/>
      <c r="AV451" s="414"/>
      <c r="AW451" s="414"/>
      <c r="AX451" s="414"/>
      <c r="AY451" s="414"/>
      <c r="AZ451" s="414"/>
      <c r="BA451" s="414"/>
      <c r="BB451" s="414"/>
      <c r="BC451" s="414"/>
      <c r="BD451" s="414"/>
      <c r="BE451" s="414"/>
      <c r="BF451" s="414"/>
      <c r="BG451" s="414"/>
      <c r="BH451" s="414"/>
      <c r="BI451" s="303"/>
      <c r="BJ451" s="621"/>
    </row>
    <row r="452" spans="1:62" s="311" customFormat="1" ht="15.75" hidden="1" outlineLevel="1">
      <c r="A452" s="522"/>
      <c r="B452" s="290" t="s">
        <v>464</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293"/>
      <c r="Z452" s="293"/>
      <c r="AA452" s="293"/>
      <c r="AB452" s="293"/>
      <c r="AC452" s="293"/>
      <c r="AD452" s="293"/>
      <c r="AE452" s="293"/>
      <c r="AF452" s="293"/>
      <c r="AG452" s="293"/>
      <c r="AH452" s="293"/>
      <c r="AI452" s="293"/>
      <c r="AJ452" s="293"/>
      <c r="AK452" s="293"/>
      <c r="AL452" s="293"/>
      <c r="AM452" s="293"/>
      <c r="AN452" s="293"/>
      <c r="AO452" s="293"/>
      <c r="AP452" s="293"/>
      <c r="AQ452" s="293"/>
      <c r="AR452" s="293"/>
      <c r="AS452" s="293"/>
      <c r="AT452" s="293"/>
      <c r="AU452" s="414"/>
      <c r="AV452" s="414"/>
      <c r="AW452" s="414"/>
      <c r="AX452" s="414"/>
      <c r="AY452" s="414"/>
      <c r="AZ452" s="414"/>
      <c r="BA452" s="418"/>
      <c r="BB452" s="418"/>
      <c r="BC452" s="418"/>
      <c r="BD452" s="418"/>
      <c r="BE452" s="418"/>
      <c r="BF452" s="418"/>
      <c r="BG452" s="418"/>
      <c r="BH452" s="418"/>
      <c r="BI452" s="516"/>
      <c r="BJ452" s="622"/>
    </row>
    <row r="453" spans="1:62" hidden="1" outlineLevel="1">
      <c r="A453" s="521">
        <v>99</v>
      </c>
      <c r="B453" s="519" t="str">
        <f>VLOOKUP(A453,'9. IESO programs'!$D$3:$E$91,2)</f>
        <v>Not used</v>
      </c>
      <c r="C453" s="293" t="s">
        <v>25</v>
      </c>
      <c r="D453" s="297"/>
      <c r="E453" s="297"/>
      <c r="F453" s="297"/>
      <c r="G453" s="297"/>
      <c r="H453" s="297"/>
      <c r="I453" s="297"/>
      <c r="J453" s="297"/>
      <c r="K453" s="297"/>
      <c r="L453" s="297"/>
      <c r="M453" s="297"/>
      <c r="N453" s="297"/>
      <c r="O453" s="297"/>
      <c r="P453" s="297"/>
      <c r="Q453" s="297"/>
      <c r="R453" s="297"/>
      <c r="S453" s="297"/>
      <c r="T453" s="297"/>
      <c r="U453" s="297"/>
      <c r="V453" s="297"/>
      <c r="W453" s="297"/>
      <c r="X453" s="297"/>
      <c r="Y453" s="297">
        <v>0</v>
      </c>
      <c r="Z453" s="297"/>
      <c r="AA453" s="297"/>
      <c r="AB453" s="297"/>
      <c r="AC453" s="297"/>
      <c r="AD453" s="297"/>
      <c r="AE453" s="297"/>
      <c r="AF453" s="297"/>
      <c r="AG453" s="297"/>
      <c r="AH453" s="297"/>
      <c r="AI453" s="297"/>
      <c r="AJ453" s="297"/>
      <c r="AK453" s="297"/>
      <c r="AL453" s="297"/>
      <c r="AM453" s="297"/>
      <c r="AN453" s="297"/>
      <c r="AO453" s="297"/>
      <c r="AP453" s="297"/>
      <c r="AQ453" s="297"/>
      <c r="AR453" s="297"/>
      <c r="AS453" s="297"/>
      <c r="AT453" s="297"/>
      <c r="AU453" s="412"/>
      <c r="AV453" s="412"/>
      <c r="AW453" s="412"/>
      <c r="AX453" s="412"/>
      <c r="AY453" s="412"/>
      <c r="AZ453" s="412"/>
      <c r="BA453" s="412"/>
      <c r="BB453" s="412"/>
      <c r="BC453" s="412"/>
      <c r="BD453" s="412"/>
      <c r="BE453" s="412"/>
      <c r="BF453" s="412"/>
      <c r="BG453" s="412"/>
      <c r="BH453" s="412"/>
      <c r="BI453" s="298">
        <f>SUM(AU453:BH453)</f>
        <v>0</v>
      </c>
    </row>
    <row r="454" spans="1:62" hidden="1" outlineLevel="1">
      <c r="B454" s="296" t="s">
        <v>761</v>
      </c>
      <c r="C454" s="293" t="s">
        <v>142</v>
      </c>
      <c r="D454" s="297"/>
      <c r="E454" s="297"/>
      <c r="F454" s="297"/>
      <c r="G454" s="297"/>
      <c r="H454" s="297"/>
      <c r="I454" s="297"/>
      <c r="J454" s="297"/>
      <c r="K454" s="297"/>
      <c r="L454" s="297"/>
      <c r="M454" s="297"/>
      <c r="N454" s="297"/>
      <c r="O454" s="297"/>
      <c r="P454" s="297"/>
      <c r="Q454" s="297"/>
      <c r="R454" s="297"/>
      <c r="S454" s="297"/>
      <c r="T454" s="297"/>
      <c r="U454" s="297"/>
      <c r="V454" s="297"/>
      <c r="W454" s="297"/>
      <c r="X454" s="297"/>
      <c r="Y454" s="297">
        <f>Y453</f>
        <v>0</v>
      </c>
      <c r="Z454" s="297"/>
      <c r="AA454" s="297"/>
      <c r="AB454" s="297"/>
      <c r="AC454" s="297"/>
      <c r="AD454" s="297"/>
      <c r="AE454" s="297"/>
      <c r="AF454" s="297"/>
      <c r="AG454" s="297"/>
      <c r="AH454" s="297"/>
      <c r="AI454" s="297"/>
      <c r="AJ454" s="297"/>
      <c r="AK454" s="297"/>
      <c r="AL454" s="297"/>
      <c r="AM454" s="297"/>
      <c r="AN454" s="297"/>
      <c r="AO454" s="297"/>
      <c r="AP454" s="297"/>
      <c r="AQ454" s="297"/>
      <c r="AR454" s="297"/>
      <c r="AS454" s="297"/>
      <c r="AT454" s="297"/>
      <c r="AU454" s="413">
        <f>AU453</f>
        <v>0</v>
      </c>
      <c r="AV454" s="413">
        <f t="shared" ref="AV454:BH454" si="1275">AV453</f>
        <v>0</v>
      </c>
      <c r="AW454" s="413">
        <f t="shared" si="1275"/>
        <v>0</v>
      </c>
      <c r="AX454" s="413">
        <f t="shared" si="1275"/>
        <v>0</v>
      </c>
      <c r="AY454" s="413">
        <f t="shared" si="1275"/>
        <v>0</v>
      </c>
      <c r="AZ454" s="413">
        <f t="shared" si="1275"/>
        <v>0</v>
      </c>
      <c r="BA454" s="413">
        <f t="shared" si="1275"/>
        <v>0</v>
      </c>
      <c r="BB454" s="413">
        <f t="shared" si="1275"/>
        <v>0</v>
      </c>
      <c r="BC454" s="413">
        <f t="shared" si="1275"/>
        <v>0</v>
      </c>
      <c r="BD454" s="413">
        <f t="shared" si="1275"/>
        <v>0</v>
      </c>
      <c r="BE454" s="413">
        <f t="shared" si="1275"/>
        <v>0</v>
      </c>
      <c r="BF454" s="413">
        <f t="shared" si="1275"/>
        <v>0</v>
      </c>
      <c r="BG454" s="413">
        <f t="shared" si="1275"/>
        <v>0</v>
      </c>
      <c r="BH454" s="413">
        <f t="shared" si="1275"/>
        <v>0</v>
      </c>
      <c r="BI454" s="299"/>
    </row>
    <row r="455" spans="1:62" hidden="1" outlineLevel="1">
      <c r="B455" s="317"/>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c r="Z455" s="293"/>
      <c r="AA455" s="293"/>
      <c r="AB455" s="293"/>
      <c r="AC455" s="293"/>
      <c r="AD455" s="293"/>
      <c r="AE455" s="293"/>
      <c r="AF455" s="293"/>
      <c r="AG455" s="293"/>
      <c r="AH455" s="293"/>
      <c r="AI455" s="293"/>
      <c r="AJ455" s="293"/>
      <c r="AK455" s="293"/>
      <c r="AL455" s="293"/>
      <c r="AM455" s="293"/>
      <c r="AN455" s="293"/>
      <c r="AO455" s="293"/>
      <c r="AP455" s="293"/>
      <c r="AQ455" s="293"/>
      <c r="AR455" s="293"/>
      <c r="AS455" s="293"/>
      <c r="AT455" s="293"/>
      <c r="AU455" s="414"/>
      <c r="AV455" s="414"/>
      <c r="AW455" s="414"/>
      <c r="AX455" s="414"/>
      <c r="AY455" s="414"/>
      <c r="AZ455" s="414"/>
      <c r="BA455" s="414"/>
      <c r="BB455" s="414"/>
      <c r="BC455" s="414"/>
      <c r="BD455" s="414"/>
      <c r="BE455" s="414"/>
      <c r="BF455" s="414"/>
      <c r="BG455" s="414"/>
      <c r="BH455" s="414"/>
      <c r="BI455" s="308"/>
    </row>
    <row r="456" spans="1:62" s="285" customFormat="1" hidden="1" outlineLevel="1">
      <c r="A456" s="521">
        <v>99</v>
      </c>
      <c r="B456" s="519" t="str">
        <f>VLOOKUP(A456,'9. IESO programs'!$D$3:$E$91,2)</f>
        <v>Not used</v>
      </c>
      <c r="C456" s="293" t="s">
        <v>25</v>
      </c>
      <c r="D456" s="297"/>
      <c r="E456" s="297"/>
      <c r="F456" s="297"/>
      <c r="G456" s="297"/>
      <c r="H456" s="297"/>
      <c r="I456" s="297"/>
      <c r="J456" s="297"/>
      <c r="K456" s="297"/>
      <c r="L456" s="297"/>
      <c r="M456" s="297"/>
      <c r="N456" s="297"/>
      <c r="O456" s="297"/>
      <c r="P456" s="297"/>
      <c r="Q456" s="297"/>
      <c r="R456" s="297"/>
      <c r="S456" s="297"/>
      <c r="T456" s="297"/>
      <c r="U456" s="297"/>
      <c r="V456" s="297"/>
      <c r="W456" s="297"/>
      <c r="X456" s="297"/>
      <c r="Y456" s="297">
        <v>0</v>
      </c>
      <c r="Z456" s="297"/>
      <c r="AA456" s="297"/>
      <c r="AB456" s="297"/>
      <c r="AC456" s="297"/>
      <c r="AD456" s="297"/>
      <c r="AE456" s="297"/>
      <c r="AF456" s="297"/>
      <c r="AG456" s="297"/>
      <c r="AH456" s="297"/>
      <c r="AI456" s="297"/>
      <c r="AJ456" s="297"/>
      <c r="AK456" s="297"/>
      <c r="AL456" s="297"/>
      <c r="AM456" s="297"/>
      <c r="AN456" s="297"/>
      <c r="AO456" s="297"/>
      <c r="AP456" s="297"/>
      <c r="AQ456" s="297"/>
      <c r="AR456" s="297"/>
      <c r="AS456" s="297"/>
      <c r="AT456" s="297"/>
      <c r="AU456" s="412"/>
      <c r="AV456" s="412"/>
      <c r="AW456" s="412"/>
      <c r="AX456" s="412"/>
      <c r="AY456" s="412"/>
      <c r="AZ456" s="412"/>
      <c r="BA456" s="412"/>
      <c r="BB456" s="412"/>
      <c r="BC456" s="412"/>
      <c r="BD456" s="412"/>
      <c r="BE456" s="412"/>
      <c r="BF456" s="412"/>
      <c r="BG456" s="412"/>
      <c r="BH456" s="412"/>
      <c r="BI456" s="298">
        <f>SUM(AU456:BH456)</f>
        <v>0</v>
      </c>
    </row>
    <row r="457" spans="1:62" s="285" customFormat="1" hidden="1" outlineLevel="1">
      <c r="A457" s="521"/>
      <c r="B457" s="326" t="s">
        <v>761</v>
      </c>
      <c r="C457" s="293" t="s">
        <v>142</v>
      </c>
      <c r="D457" s="297"/>
      <c r="E457" s="297"/>
      <c r="F457" s="297"/>
      <c r="G457" s="297"/>
      <c r="H457" s="297"/>
      <c r="I457" s="297"/>
      <c r="J457" s="297"/>
      <c r="K457" s="297"/>
      <c r="L457" s="297"/>
      <c r="M457" s="297"/>
      <c r="N457" s="297"/>
      <c r="O457" s="297"/>
      <c r="P457" s="297"/>
      <c r="Q457" s="297"/>
      <c r="R457" s="297"/>
      <c r="S457" s="297"/>
      <c r="T457" s="297"/>
      <c r="U457" s="297"/>
      <c r="V457" s="297"/>
      <c r="W457" s="297"/>
      <c r="X457" s="297"/>
      <c r="Y457" s="297">
        <f>Y456</f>
        <v>0</v>
      </c>
      <c r="Z457" s="297"/>
      <c r="AA457" s="297"/>
      <c r="AB457" s="297"/>
      <c r="AC457" s="297"/>
      <c r="AD457" s="297"/>
      <c r="AE457" s="297"/>
      <c r="AF457" s="297"/>
      <c r="AG457" s="297"/>
      <c r="AH457" s="297"/>
      <c r="AI457" s="297"/>
      <c r="AJ457" s="297"/>
      <c r="AK457" s="297"/>
      <c r="AL457" s="297"/>
      <c r="AM457" s="297"/>
      <c r="AN457" s="297"/>
      <c r="AO457" s="297"/>
      <c r="AP457" s="297"/>
      <c r="AQ457" s="297"/>
      <c r="AR457" s="297"/>
      <c r="AS457" s="297"/>
      <c r="AT457" s="297"/>
      <c r="AU457" s="413">
        <f>AU456</f>
        <v>0</v>
      </c>
      <c r="AV457" s="413">
        <f t="shared" ref="AV457:BH457" si="1276">AV456</f>
        <v>0</v>
      </c>
      <c r="AW457" s="413">
        <f t="shared" si="1276"/>
        <v>0</v>
      </c>
      <c r="AX457" s="413">
        <f t="shared" si="1276"/>
        <v>0</v>
      </c>
      <c r="AY457" s="413">
        <f t="shared" si="1276"/>
        <v>0</v>
      </c>
      <c r="AZ457" s="413">
        <f t="shared" si="1276"/>
        <v>0</v>
      </c>
      <c r="BA457" s="413">
        <f t="shared" si="1276"/>
        <v>0</v>
      </c>
      <c r="BB457" s="413">
        <f t="shared" si="1276"/>
        <v>0</v>
      </c>
      <c r="BC457" s="413">
        <f t="shared" si="1276"/>
        <v>0</v>
      </c>
      <c r="BD457" s="413">
        <f t="shared" si="1276"/>
        <v>0</v>
      </c>
      <c r="BE457" s="413">
        <f t="shared" si="1276"/>
        <v>0</v>
      </c>
      <c r="BF457" s="413">
        <f t="shared" si="1276"/>
        <v>0</v>
      </c>
      <c r="BG457" s="413">
        <f t="shared" si="1276"/>
        <v>0</v>
      </c>
      <c r="BH457" s="413">
        <f t="shared" si="1276"/>
        <v>0</v>
      </c>
      <c r="BI457" s="299"/>
    </row>
    <row r="458" spans="1:62" s="285" customFormat="1" hidden="1" outlineLevel="1">
      <c r="A458" s="521"/>
      <c r="B458" s="326"/>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293"/>
      <c r="Z458" s="293"/>
      <c r="AA458" s="293"/>
      <c r="AB458" s="293"/>
      <c r="AC458" s="293"/>
      <c r="AD458" s="293"/>
      <c r="AE458" s="293"/>
      <c r="AF458" s="293"/>
      <c r="AG458" s="293"/>
      <c r="AH458" s="293"/>
      <c r="AI458" s="293"/>
      <c r="AJ458" s="293"/>
      <c r="AK458" s="293"/>
      <c r="AL458" s="293"/>
      <c r="AM458" s="293"/>
      <c r="AN458" s="293"/>
      <c r="AO458" s="293"/>
      <c r="AP458" s="293"/>
      <c r="AQ458" s="293"/>
      <c r="AR458" s="293"/>
      <c r="AS458" s="293"/>
      <c r="AT458" s="293"/>
      <c r="AU458" s="414"/>
      <c r="AV458" s="414"/>
      <c r="AW458" s="414"/>
      <c r="AX458" s="414"/>
      <c r="AY458" s="414"/>
      <c r="AZ458" s="414"/>
      <c r="BA458" s="418"/>
      <c r="BB458" s="418"/>
      <c r="BC458" s="418"/>
      <c r="BD458" s="418"/>
      <c r="BE458" s="418"/>
      <c r="BF458" s="418"/>
      <c r="BG458" s="418"/>
      <c r="BH458" s="418"/>
      <c r="BI458" s="315"/>
    </row>
    <row r="459" spans="1:62" ht="15.75" hidden="1" outlineLevel="1">
      <c r="B459" s="518" t="s">
        <v>470</v>
      </c>
      <c r="C459" s="322"/>
      <c r="D459" s="292"/>
      <c r="E459" s="291"/>
      <c r="F459" s="291"/>
      <c r="G459" s="291"/>
      <c r="H459" s="291"/>
      <c r="I459" s="291"/>
      <c r="J459" s="291"/>
      <c r="K459" s="291"/>
      <c r="L459" s="291"/>
      <c r="M459" s="291"/>
      <c r="N459" s="291"/>
      <c r="O459" s="291"/>
      <c r="P459" s="291"/>
      <c r="Q459" s="291"/>
      <c r="R459" s="291"/>
      <c r="S459" s="291"/>
      <c r="T459" s="291"/>
      <c r="U459" s="291"/>
      <c r="V459" s="291"/>
      <c r="W459" s="291"/>
      <c r="X459" s="291"/>
      <c r="Y459" s="292"/>
      <c r="Z459" s="291"/>
      <c r="AA459" s="291"/>
      <c r="AB459" s="291"/>
      <c r="AC459" s="291"/>
      <c r="AD459" s="291"/>
      <c r="AE459" s="291"/>
      <c r="AF459" s="291"/>
      <c r="AG459" s="291"/>
      <c r="AH459" s="291"/>
      <c r="AI459" s="291"/>
      <c r="AJ459" s="291"/>
      <c r="AK459" s="291"/>
      <c r="AL459" s="291"/>
      <c r="AM459" s="291"/>
      <c r="AN459" s="291"/>
      <c r="AO459" s="291"/>
      <c r="AP459" s="291"/>
      <c r="AQ459" s="291"/>
      <c r="AR459" s="291"/>
      <c r="AS459" s="291"/>
      <c r="AT459" s="291"/>
      <c r="AU459" s="416"/>
      <c r="AV459" s="416"/>
      <c r="AW459" s="416"/>
      <c r="AX459" s="416"/>
      <c r="AY459" s="416"/>
      <c r="AZ459" s="416"/>
      <c r="BA459" s="416"/>
      <c r="BB459" s="416"/>
      <c r="BC459" s="416"/>
      <c r="BD459" s="416"/>
      <c r="BE459" s="416"/>
      <c r="BF459" s="416"/>
      <c r="BG459" s="416"/>
      <c r="BH459" s="416"/>
      <c r="BI459" s="294"/>
    </row>
    <row r="460" spans="1:62" hidden="1" outlineLevel="1">
      <c r="A460" s="521">
        <v>99</v>
      </c>
      <c r="B460" s="519" t="str">
        <f>VLOOKUP(A460,'9. IESO programs'!$D$3:$E$91,2)</f>
        <v>Not used</v>
      </c>
      <c r="C460" s="293" t="s">
        <v>25</v>
      </c>
      <c r="D460" s="297"/>
      <c r="E460" s="297"/>
      <c r="F460" s="297"/>
      <c r="G460" s="297"/>
      <c r="H460" s="297"/>
      <c r="I460" s="297"/>
      <c r="J460" s="297"/>
      <c r="K460" s="297"/>
      <c r="L460" s="297"/>
      <c r="M460" s="297"/>
      <c r="N460" s="297"/>
      <c r="O460" s="297"/>
      <c r="P460" s="297"/>
      <c r="Q460" s="297"/>
      <c r="R460" s="297"/>
      <c r="S460" s="297"/>
      <c r="T460" s="297"/>
      <c r="U460" s="297"/>
      <c r="V460" s="297"/>
      <c r="W460" s="297"/>
      <c r="X460" s="297"/>
      <c r="Y460" s="297">
        <v>0</v>
      </c>
      <c r="Z460" s="297"/>
      <c r="AA460" s="297"/>
      <c r="AB460" s="297"/>
      <c r="AC460" s="297"/>
      <c r="AD460" s="297"/>
      <c r="AE460" s="297"/>
      <c r="AF460" s="297"/>
      <c r="AG460" s="297"/>
      <c r="AH460" s="297"/>
      <c r="AI460" s="297"/>
      <c r="AJ460" s="297"/>
      <c r="AK460" s="297"/>
      <c r="AL460" s="297"/>
      <c r="AM460" s="297"/>
      <c r="AN460" s="297"/>
      <c r="AO460" s="297"/>
      <c r="AP460" s="297"/>
      <c r="AQ460" s="297"/>
      <c r="AR460" s="297"/>
      <c r="AS460" s="297"/>
      <c r="AT460" s="297"/>
      <c r="AU460" s="428"/>
      <c r="AV460" s="412"/>
      <c r="AW460" s="412"/>
      <c r="AX460" s="412"/>
      <c r="AY460" s="412"/>
      <c r="AZ460" s="412"/>
      <c r="BA460" s="412"/>
      <c r="BB460" s="417"/>
      <c r="BC460" s="417"/>
      <c r="BD460" s="417"/>
      <c r="BE460" s="417"/>
      <c r="BF460" s="417"/>
      <c r="BG460" s="417"/>
      <c r="BH460" s="417"/>
      <c r="BI460" s="298">
        <f>SUM(AU460:BH460)</f>
        <v>0</v>
      </c>
    </row>
    <row r="461" spans="1:62" hidden="1" outlineLevel="1">
      <c r="B461" s="296" t="s">
        <v>761</v>
      </c>
      <c r="C461" s="293" t="s">
        <v>142</v>
      </c>
      <c r="D461" s="297"/>
      <c r="E461" s="297"/>
      <c r="F461" s="297"/>
      <c r="G461" s="297"/>
      <c r="H461" s="297"/>
      <c r="I461" s="297"/>
      <c r="J461" s="297"/>
      <c r="K461" s="297"/>
      <c r="L461" s="297"/>
      <c r="M461" s="297"/>
      <c r="N461" s="297"/>
      <c r="O461" s="297"/>
      <c r="P461" s="297"/>
      <c r="Q461" s="297"/>
      <c r="R461" s="297"/>
      <c r="S461" s="297"/>
      <c r="T461" s="297"/>
      <c r="U461" s="297"/>
      <c r="V461" s="297"/>
      <c r="W461" s="297"/>
      <c r="X461" s="297"/>
      <c r="Y461" s="297">
        <f>Y460</f>
        <v>0</v>
      </c>
      <c r="Z461" s="297"/>
      <c r="AA461" s="297"/>
      <c r="AB461" s="297"/>
      <c r="AC461" s="297"/>
      <c r="AD461" s="297"/>
      <c r="AE461" s="297"/>
      <c r="AF461" s="297"/>
      <c r="AG461" s="297"/>
      <c r="AH461" s="297"/>
      <c r="AI461" s="297"/>
      <c r="AJ461" s="297"/>
      <c r="AK461" s="297"/>
      <c r="AL461" s="297"/>
      <c r="AM461" s="297"/>
      <c r="AN461" s="297"/>
      <c r="AO461" s="297"/>
      <c r="AP461" s="297"/>
      <c r="AQ461" s="297"/>
      <c r="AR461" s="297"/>
      <c r="AS461" s="297"/>
      <c r="AT461" s="297"/>
      <c r="AU461" s="413">
        <f>AU460</f>
        <v>0</v>
      </c>
      <c r="AV461" s="413">
        <f t="shared" ref="AV461:BH461" si="1277">AV460</f>
        <v>0</v>
      </c>
      <c r="AW461" s="413">
        <f t="shared" si="1277"/>
        <v>0</v>
      </c>
      <c r="AX461" s="413">
        <f t="shared" si="1277"/>
        <v>0</v>
      </c>
      <c r="AY461" s="413">
        <f t="shared" si="1277"/>
        <v>0</v>
      </c>
      <c r="AZ461" s="413">
        <f t="shared" si="1277"/>
        <v>0</v>
      </c>
      <c r="BA461" s="413">
        <f t="shared" si="1277"/>
        <v>0</v>
      </c>
      <c r="BB461" s="413">
        <f t="shared" si="1277"/>
        <v>0</v>
      </c>
      <c r="BC461" s="413">
        <f t="shared" si="1277"/>
        <v>0</v>
      </c>
      <c r="BD461" s="413">
        <f t="shared" si="1277"/>
        <v>0</v>
      </c>
      <c r="BE461" s="413">
        <f t="shared" si="1277"/>
        <v>0</v>
      </c>
      <c r="BF461" s="413">
        <f t="shared" si="1277"/>
        <v>0</v>
      </c>
      <c r="BG461" s="413">
        <f t="shared" si="1277"/>
        <v>0</v>
      </c>
      <c r="BH461" s="413">
        <f t="shared" si="1277"/>
        <v>0</v>
      </c>
      <c r="BI461" s="308"/>
    </row>
    <row r="462" spans="1:62" hidden="1" outlineLevel="1">
      <c r="B462" s="296"/>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c r="Z462" s="293"/>
      <c r="AA462" s="293"/>
      <c r="AB462" s="293"/>
      <c r="AC462" s="293"/>
      <c r="AD462" s="293"/>
      <c r="AE462" s="293"/>
      <c r="AF462" s="293"/>
      <c r="AG462" s="293"/>
      <c r="AH462" s="293"/>
      <c r="AI462" s="293"/>
      <c r="AJ462" s="293"/>
      <c r="AK462" s="293"/>
      <c r="AL462" s="293"/>
      <c r="AM462" s="293"/>
      <c r="AN462" s="293"/>
      <c r="AO462" s="293"/>
      <c r="AP462" s="293"/>
      <c r="AQ462" s="293"/>
      <c r="AR462" s="293"/>
      <c r="AS462" s="293"/>
      <c r="AT462" s="293"/>
      <c r="AU462" s="424"/>
      <c r="AV462" s="427"/>
      <c r="AW462" s="427"/>
      <c r="AX462" s="427"/>
      <c r="AY462" s="427"/>
      <c r="AZ462" s="427"/>
      <c r="BA462" s="427"/>
      <c r="BB462" s="427"/>
      <c r="BC462" s="427"/>
      <c r="BD462" s="427"/>
      <c r="BE462" s="427"/>
      <c r="BF462" s="427"/>
      <c r="BG462" s="427"/>
      <c r="BH462" s="427"/>
      <c r="BI462" s="308"/>
    </row>
    <row r="463" spans="1:62" hidden="1" outlineLevel="1">
      <c r="A463" s="521">
        <v>99</v>
      </c>
      <c r="B463" s="519" t="str">
        <f>VLOOKUP(A463,'9. IESO programs'!$D$3:$E$91,2)</f>
        <v>Not used</v>
      </c>
      <c r="C463" s="293" t="s">
        <v>25</v>
      </c>
      <c r="D463" s="297"/>
      <c r="E463" s="297"/>
      <c r="F463" s="297"/>
      <c r="G463" s="297"/>
      <c r="H463" s="297"/>
      <c r="I463" s="297"/>
      <c r="J463" s="297"/>
      <c r="K463" s="297"/>
      <c r="L463" s="297"/>
      <c r="M463" s="297"/>
      <c r="N463" s="297"/>
      <c r="O463" s="297"/>
      <c r="P463" s="297"/>
      <c r="Q463" s="297"/>
      <c r="R463" s="297"/>
      <c r="S463" s="297"/>
      <c r="T463" s="297"/>
      <c r="U463" s="297"/>
      <c r="V463" s="297"/>
      <c r="W463" s="297"/>
      <c r="X463" s="297"/>
      <c r="Y463" s="297">
        <v>0</v>
      </c>
      <c r="Z463" s="297"/>
      <c r="AA463" s="297"/>
      <c r="AB463" s="297"/>
      <c r="AC463" s="297"/>
      <c r="AD463" s="297"/>
      <c r="AE463" s="297"/>
      <c r="AF463" s="297"/>
      <c r="AG463" s="297"/>
      <c r="AH463" s="297"/>
      <c r="AI463" s="297"/>
      <c r="AJ463" s="297"/>
      <c r="AK463" s="297"/>
      <c r="AL463" s="297"/>
      <c r="AM463" s="297"/>
      <c r="AN463" s="297"/>
      <c r="AO463" s="297"/>
      <c r="AP463" s="297"/>
      <c r="AQ463" s="297"/>
      <c r="AR463" s="297"/>
      <c r="AS463" s="297"/>
      <c r="AT463" s="297"/>
      <c r="AU463" s="428"/>
      <c r="AV463" s="412"/>
      <c r="AW463" s="412"/>
      <c r="AX463" s="412"/>
      <c r="AY463" s="412"/>
      <c r="AZ463" s="412"/>
      <c r="BA463" s="412"/>
      <c r="BB463" s="417"/>
      <c r="BC463" s="417"/>
      <c r="BD463" s="417"/>
      <c r="BE463" s="417"/>
      <c r="BF463" s="417"/>
      <c r="BG463" s="417"/>
      <c r="BH463" s="417"/>
      <c r="BI463" s="298">
        <f>SUM(AU463:BH463)</f>
        <v>0</v>
      </c>
    </row>
    <row r="464" spans="1:62" hidden="1" outlineLevel="1">
      <c r="B464" s="296" t="s">
        <v>761</v>
      </c>
      <c r="C464" s="293" t="s">
        <v>142</v>
      </c>
      <c r="D464" s="297"/>
      <c r="E464" s="297"/>
      <c r="F464" s="297"/>
      <c r="G464" s="297"/>
      <c r="H464" s="297"/>
      <c r="I464" s="297"/>
      <c r="J464" s="297"/>
      <c r="K464" s="297"/>
      <c r="L464" s="297"/>
      <c r="M464" s="297"/>
      <c r="N464" s="297"/>
      <c r="O464" s="297"/>
      <c r="P464" s="297"/>
      <c r="Q464" s="297"/>
      <c r="R464" s="297"/>
      <c r="S464" s="297"/>
      <c r="T464" s="297"/>
      <c r="U464" s="297"/>
      <c r="V464" s="297"/>
      <c r="W464" s="297"/>
      <c r="X464" s="297"/>
      <c r="Y464" s="297">
        <f>Y463</f>
        <v>0</v>
      </c>
      <c r="Z464" s="297"/>
      <c r="AA464" s="297"/>
      <c r="AB464" s="297"/>
      <c r="AC464" s="297"/>
      <c r="AD464" s="297"/>
      <c r="AE464" s="297"/>
      <c r="AF464" s="297"/>
      <c r="AG464" s="297"/>
      <c r="AH464" s="297"/>
      <c r="AI464" s="297"/>
      <c r="AJ464" s="297"/>
      <c r="AK464" s="297"/>
      <c r="AL464" s="297"/>
      <c r="AM464" s="297"/>
      <c r="AN464" s="297"/>
      <c r="AO464" s="297"/>
      <c r="AP464" s="297"/>
      <c r="AQ464" s="297"/>
      <c r="AR464" s="297"/>
      <c r="AS464" s="297"/>
      <c r="AT464" s="297"/>
      <c r="AU464" s="413">
        <f>AU463</f>
        <v>0</v>
      </c>
      <c r="AV464" s="413">
        <f t="shared" ref="AV464:BH464" si="1278">AV463</f>
        <v>0</v>
      </c>
      <c r="AW464" s="413">
        <f t="shared" si="1278"/>
        <v>0</v>
      </c>
      <c r="AX464" s="413">
        <f t="shared" si="1278"/>
        <v>0</v>
      </c>
      <c r="AY464" s="413">
        <f t="shared" si="1278"/>
        <v>0</v>
      </c>
      <c r="AZ464" s="413">
        <f t="shared" si="1278"/>
        <v>0</v>
      </c>
      <c r="BA464" s="413">
        <f t="shared" si="1278"/>
        <v>0</v>
      </c>
      <c r="BB464" s="413">
        <f t="shared" si="1278"/>
        <v>0</v>
      </c>
      <c r="BC464" s="413">
        <f t="shared" si="1278"/>
        <v>0</v>
      </c>
      <c r="BD464" s="413">
        <f t="shared" si="1278"/>
        <v>0</v>
      </c>
      <c r="BE464" s="413">
        <f t="shared" si="1278"/>
        <v>0</v>
      </c>
      <c r="BF464" s="413">
        <f t="shared" si="1278"/>
        <v>0</v>
      </c>
      <c r="BG464" s="413">
        <f t="shared" si="1278"/>
        <v>0</v>
      </c>
      <c r="BH464" s="413">
        <f t="shared" si="1278"/>
        <v>0</v>
      </c>
      <c r="BI464" s="308"/>
    </row>
    <row r="465" spans="1:61" hidden="1" outlineLevel="1">
      <c r="B465" s="324"/>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293"/>
      <c r="Z465" s="293"/>
      <c r="AA465" s="293"/>
      <c r="AB465" s="293"/>
      <c r="AC465" s="293"/>
      <c r="AD465" s="293"/>
      <c r="AE465" s="293"/>
      <c r="AF465" s="293"/>
      <c r="AG465" s="293"/>
      <c r="AH465" s="293"/>
      <c r="AI465" s="293"/>
      <c r="AJ465" s="293"/>
      <c r="AK465" s="293"/>
      <c r="AL465" s="293"/>
      <c r="AM465" s="293"/>
      <c r="AN465" s="293"/>
      <c r="AO465" s="293"/>
      <c r="AP465" s="293"/>
      <c r="AQ465" s="293"/>
      <c r="AR465" s="293"/>
      <c r="AS465" s="293"/>
      <c r="AT465" s="293"/>
      <c r="AU465" s="425"/>
      <c r="AV465" s="426"/>
      <c r="AW465" s="426"/>
      <c r="AX465" s="426"/>
      <c r="AY465" s="426"/>
      <c r="AZ465" s="426"/>
      <c r="BA465" s="426"/>
      <c r="BB465" s="426"/>
      <c r="BC465" s="426"/>
      <c r="BD465" s="426"/>
      <c r="BE465" s="426"/>
      <c r="BF465" s="426"/>
      <c r="BG465" s="426"/>
      <c r="BH465" s="426"/>
      <c r="BI465" s="299"/>
    </row>
    <row r="466" spans="1:61" hidden="1" outlineLevel="1">
      <c r="A466" s="521">
        <v>99</v>
      </c>
      <c r="B466" s="519" t="str">
        <f>VLOOKUP(A466,'9. IESO programs'!$D$3:$E$91,2)</f>
        <v>Not used</v>
      </c>
      <c r="C466" s="293" t="s">
        <v>25</v>
      </c>
      <c r="D466" s="297"/>
      <c r="E466" s="297"/>
      <c r="F466" s="297"/>
      <c r="G466" s="297"/>
      <c r="H466" s="297"/>
      <c r="I466" s="297"/>
      <c r="J466" s="297"/>
      <c r="K466" s="297"/>
      <c r="L466" s="297"/>
      <c r="M466" s="297"/>
      <c r="N466" s="297"/>
      <c r="O466" s="297"/>
      <c r="P466" s="297"/>
      <c r="Q466" s="297"/>
      <c r="R466" s="297"/>
      <c r="S466" s="297"/>
      <c r="T466" s="297"/>
      <c r="U466" s="297"/>
      <c r="V466" s="297"/>
      <c r="W466" s="297"/>
      <c r="X466" s="297"/>
      <c r="Y466" s="297">
        <v>0</v>
      </c>
      <c r="Z466" s="297"/>
      <c r="AA466" s="297"/>
      <c r="AB466" s="297"/>
      <c r="AC466" s="297"/>
      <c r="AD466" s="297"/>
      <c r="AE466" s="297"/>
      <c r="AF466" s="297"/>
      <c r="AG466" s="297"/>
      <c r="AH466" s="297"/>
      <c r="AI466" s="297"/>
      <c r="AJ466" s="297"/>
      <c r="AK466" s="297"/>
      <c r="AL466" s="297"/>
      <c r="AM466" s="297"/>
      <c r="AN466" s="297"/>
      <c r="AO466" s="297"/>
      <c r="AP466" s="297"/>
      <c r="AQ466" s="297"/>
      <c r="AR466" s="297"/>
      <c r="AS466" s="297"/>
      <c r="AT466" s="297"/>
      <c r="AU466" s="428"/>
      <c r="AV466" s="412"/>
      <c r="AW466" s="412"/>
      <c r="AX466" s="412"/>
      <c r="AY466" s="412"/>
      <c r="AZ466" s="412"/>
      <c r="BA466" s="412"/>
      <c r="BB466" s="417"/>
      <c r="BC466" s="417"/>
      <c r="BD466" s="417"/>
      <c r="BE466" s="417"/>
      <c r="BF466" s="417"/>
      <c r="BG466" s="417"/>
      <c r="BH466" s="417"/>
      <c r="BI466" s="298">
        <f>SUM(AU466:BH466)</f>
        <v>0</v>
      </c>
    </row>
    <row r="467" spans="1:61" hidden="1" outlineLevel="1">
      <c r="B467" s="296" t="s">
        <v>761</v>
      </c>
      <c r="C467" s="293" t="s">
        <v>142</v>
      </c>
      <c r="D467" s="297"/>
      <c r="E467" s="297"/>
      <c r="F467" s="297"/>
      <c r="G467" s="297"/>
      <c r="H467" s="297"/>
      <c r="I467" s="297"/>
      <c r="J467" s="297"/>
      <c r="K467" s="297"/>
      <c r="L467" s="297"/>
      <c r="M467" s="297"/>
      <c r="N467" s="297"/>
      <c r="O467" s="297"/>
      <c r="P467" s="297"/>
      <c r="Q467" s="297"/>
      <c r="R467" s="297"/>
      <c r="S467" s="297"/>
      <c r="T467" s="297"/>
      <c r="U467" s="297"/>
      <c r="V467" s="297"/>
      <c r="W467" s="297"/>
      <c r="X467" s="297"/>
      <c r="Y467" s="297">
        <f>Y466</f>
        <v>0</v>
      </c>
      <c r="Z467" s="297"/>
      <c r="AA467" s="297"/>
      <c r="AB467" s="297"/>
      <c r="AC467" s="297"/>
      <c r="AD467" s="297"/>
      <c r="AE467" s="297"/>
      <c r="AF467" s="297"/>
      <c r="AG467" s="297"/>
      <c r="AH467" s="297"/>
      <c r="AI467" s="297"/>
      <c r="AJ467" s="297"/>
      <c r="AK467" s="297"/>
      <c r="AL467" s="297"/>
      <c r="AM467" s="297"/>
      <c r="AN467" s="297"/>
      <c r="AO467" s="297"/>
      <c r="AP467" s="297"/>
      <c r="AQ467" s="297"/>
      <c r="AR467" s="297"/>
      <c r="AS467" s="297"/>
      <c r="AT467" s="297"/>
      <c r="AU467" s="413">
        <f>AU466</f>
        <v>0</v>
      </c>
      <c r="AV467" s="413">
        <f t="shared" ref="AV467:BH467" si="1279">AV466</f>
        <v>0</v>
      </c>
      <c r="AW467" s="413">
        <f t="shared" si="1279"/>
        <v>0</v>
      </c>
      <c r="AX467" s="413">
        <f t="shared" si="1279"/>
        <v>0</v>
      </c>
      <c r="AY467" s="413">
        <f t="shared" si="1279"/>
        <v>0</v>
      </c>
      <c r="AZ467" s="413">
        <f t="shared" si="1279"/>
        <v>0</v>
      </c>
      <c r="BA467" s="413">
        <f t="shared" si="1279"/>
        <v>0</v>
      </c>
      <c r="BB467" s="413">
        <f t="shared" si="1279"/>
        <v>0</v>
      </c>
      <c r="BC467" s="413">
        <f t="shared" si="1279"/>
        <v>0</v>
      </c>
      <c r="BD467" s="413">
        <f t="shared" si="1279"/>
        <v>0</v>
      </c>
      <c r="BE467" s="413">
        <f t="shared" si="1279"/>
        <v>0</v>
      </c>
      <c r="BF467" s="413">
        <f t="shared" si="1279"/>
        <v>0</v>
      </c>
      <c r="BG467" s="413">
        <f t="shared" si="1279"/>
        <v>0</v>
      </c>
      <c r="BH467" s="413">
        <f t="shared" si="1279"/>
        <v>0</v>
      </c>
      <c r="BI467" s="299"/>
    </row>
    <row r="468" spans="1:61" hidden="1" outlineLevel="1">
      <c r="B468" s="324"/>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293"/>
      <c r="Z468" s="293"/>
      <c r="AA468" s="293"/>
      <c r="AB468" s="293"/>
      <c r="AC468" s="293"/>
      <c r="AD468" s="293"/>
      <c r="AE468" s="293"/>
      <c r="AF468" s="293"/>
      <c r="AG468" s="293"/>
      <c r="AH468" s="293"/>
      <c r="AI468" s="293"/>
      <c r="AJ468" s="293"/>
      <c r="AK468" s="293"/>
      <c r="AL468" s="293"/>
      <c r="AM468" s="293"/>
      <c r="AN468" s="293"/>
      <c r="AO468" s="293"/>
      <c r="AP468" s="293"/>
      <c r="AQ468" s="293"/>
      <c r="AR468" s="293"/>
      <c r="AS468" s="293"/>
      <c r="AT468" s="293"/>
      <c r="AU468" s="414"/>
      <c r="AV468" s="414"/>
      <c r="AW468" s="414"/>
      <c r="AX468" s="414"/>
      <c r="AY468" s="414"/>
      <c r="AZ468" s="414"/>
      <c r="BA468" s="414"/>
      <c r="BB468" s="414"/>
      <c r="BC468" s="414"/>
      <c r="BD468" s="414"/>
      <c r="BE468" s="414"/>
      <c r="BF468" s="414"/>
      <c r="BG468" s="414"/>
      <c r="BH468" s="414"/>
      <c r="BI468" s="308"/>
    </row>
    <row r="469" spans="1:61" hidden="1" outlineLevel="1">
      <c r="A469" s="521">
        <v>99</v>
      </c>
      <c r="B469" s="519" t="str">
        <f>VLOOKUP(A469,'9. IESO programs'!$D$3:$E$91,2)</f>
        <v>Not used</v>
      </c>
      <c r="C469" s="293" t="s">
        <v>25</v>
      </c>
      <c r="D469" s="297"/>
      <c r="E469" s="297"/>
      <c r="F469" s="297"/>
      <c r="G469" s="297"/>
      <c r="H469" s="297"/>
      <c r="I469" s="297"/>
      <c r="J469" s="297"/>
      <c r="K469" s="297"/>
      <c r="L469" s="297"/>
      <c r="M469" s="297"/>
      <c r="N469" s="297"/>
      <c r="O469" s="297"/>
      <c r="P469" s="297"/>
      <c r="Q469" s="297"/>
      <c r="R469" s="297"/>
      <c r="S469" s="297"/>
      <c r="T469" s="297"/>
      <c r="U469" s="297"/>
      <c r="V469" s="297"/>
      <c r="W469" s="297"/>
      <c r="X469" s="297"/>
      <c r="Y469" s="297">
        <v>0</v>
      </c>
      <c r="Z469" s="297"/>
      <c r="AA469" s="297"/>
      <c r="AB469" s="297"/>
      <c r="AC469" s="297"/>
      <c r="AD469" s="297"/>
      <c r="AE469" s="297"/>
      <c r="AF469" s="297"/>
      <c r="AG469" s="297"/>
      <c r="AH469" s="297"/>
      <c r="AI469" s="297"/>
      <c r="AJ469" s="297"/>
      <c r="AK469" s="297"/>
      <c r="AL469" s="297"/>
      <c r="AM469" s="297"/>
      <c r="AN469" s="297"/>
      <c r="AO469" s="297"/>
      <c r="AP469" s="297"/>
      <c r="AQ469" s="297"/>
      <c r="AR469" s="297"/>
      <c r="AS469" s="297"/>
      <c r="AT469" s="297"/>
      <c r="AU469" s="428"/>
      <c r="AV469" s="412"/>
      <c r="AW469" s="412"/>
      <c r="AX469" s="412"/>
      <c r="AY469" s="412"/>
      <c r="AZ469" s="412"/>
      <c r="BA469" s="412"/>
      <c r="BB469" s="417"/>
      <c r="BC469" s="417"/>
      <c r="BD469" s="417"/>
      <c r="BE469" s="417"/>
      <c r="BF469" s="417"/>
      <c r="BG469" s="417"/>
      <c r="BH469" s="417"/>
      <c r="BI469" s="298">
        <f>SUM(AU469:BH469)</f>
        <v>0</v>
      </c>
    </row>
    <row r="470" spans="1:61" hidden="1" outlineLevel="1">
      <c r="B470" s="296" t="s">
        <v>761</v>
      </c>
      <c r="C470" s="293" t="s">
        <v>142</v>
      </c>
      <c r="D470" s="297"/>
      <c r="E470" s="297"/>
      <c r="F470" s="297"/>
      <c r="G470" s="297"/>
      <c r="H470" s="297"/>
      <c r="I470" s="297"/>
      <c r="J470" s="297"/>
      <c r="K470" s="297"/>
      <c r="L470" s="297"/>
      <c r="M470" s="297"/>
      <c r="N470" s="297"/>
      <c r="O470" s="297"/>
      <c r="P470" s="297"/>
      <c r="Q470" s="297"/>
      <c r="R470" s="297"/>
      <c r="S470" s="297"/>
      <c r="T470" s="297"/>
      <c r="U470" s="297"/>
      <c r="V470" s="297"/>
      <c r="W470" s="297"/>
      <c r="X470" s="297"/>
      <c r="Y470" s="297">
        <f>Y469</f>
        <v>0</v>
      </c>
      <c r="Z470" s="297"/>
      <c r="AA470" s="297"/>
      <c r="AB470" s="297"/>
      <c r="AC470" s="297"/>
      <c r="AD470" s="297"/>
      <c r="AE470" s="297"/>
      <c r="AF470" s="297"/>
      <c r="AG470" s="297"/>
      <c r="AH470" s="297"/>
      <c r="AI470" s="297"/>
      <c r="AJ470" s="297"/>
      <c r="AK470" s="297"/>
      <c r="AL470" s="297"/>
      <c r="AM470" s="297"/>
      <c r="AN470" s="297"/>
      <c r="AO470" s="297"/>
      <c r="AP470" s="297"/>
      <c r="AQ470" s="297"/>
      <c r="AR470" s="297"/>
      <c r="AS470" s="297"/>
      <c r="AT470" s="297"/>
      <c r="AU470" s="413">
        <f t="shared" ref="AU470:BH470" si="1280">AU469</f>
        <v>0</v>
      </c>
      <c r="AV470" s="413">
        <f t="shared" si="1280"/>
        <v>0</v>
      </c>
      <c r="AW470" s="413">
        <f t="shared" si="1280"/>
        <v>0</v>
      </c>
      <c r="AX470" s="413">
        <f t="shared" si="1280"/>
        <v>0</v>
      </c>
      <c r="AY470" s="413">
        <f t="shared" si="1280"/>
        <v>0</v>
      </c>
      <c r="AZ470" s="413">
        <f t="shared" si="1280"/>
        <v>0</v>
      </c>
      <c r="BA470" s="413">
        <f t="shared" si="1280"/>
        <v>0</v>
      </c>
      <c r="BB470" s="413">
        <f t="shared" si="1280"/>
        <v>0</v>
      </c>
      <c r="BC470" s="413">
        <f t="shared" si="1280"/>
        <v>0</v>
      </c>
      <c r="BD470" s="413">
        <f t="shared" si="1280"/>
        <v>0</v>
      </c>
      <c r="BE470" s="413">
        <f t="shared" si="1280"/>
        <v>0</v>
      </c>
      <c r="BF470" s="413">
        <f t="shared" si="1280"/>
        <v>0</v>
      </c>
      <c r="BG470" s="413">
        <f t="shared" si="1280"/>
        <v>0</v>
      </c>
      <c r="BH470" s="413">
        <f t="shared" si="1280"/>
        <v>0</v>
      </c>
      <c r="BI470" s="308"/>
    </row>
    <row r="471" spans="1:61" ht="15.75" hidden="1" outlineLevel="1">
      <c r="B471" s="325"/>
      <c r="C471" s="302"/>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302"/>
      <c r="Z471" s="293"/>
      <c r="AA471" s="293"/>
      <c r="AB471" s="293"/>
      <c r="AC471" s="293"/>
      <c r="AD471" s="293"/>
      <c r="AE471" s="293"/>
      <c r="AF471" s="293"/>
      <c r="AG471" s="293"/>
      <c r="AH471" s="293"/>
      <c r="AI471" s="293"/>
      <c r="AJ471" s="293"/>
      <c r="AK471" s="293"/>
      <c r="AL471" s="293"/>
      <c r="AM471" s="293"/>
      <c r="AN471" s="293"/>
      <c r="AO471" s="293"/>
      <c r="AP471" s="293"/>
      <c r="AQ471" s="293"/>
      <c r="AR471" s="293"/>
      <c r="AS471" s="293"/>
      <c r="AT471" s="293"/>
      <c r="AU471" s="414"/>
      <c r="AV471" s="414"/>
      <c r="AW471" s="414"/>
      <c r="AX471" s="414"/>
      <c r="AY471" s="414"/>
      <c r="AZ471" s="414"/>
      <c r="BA471" s="414"/>
      <c r="BB471" s="414"/>
      <c r="BC471" s="414"/>
      <c r="BD471" s="414"/>
      <c r="BE471" s="414"/>
      <c r="BF471" s="414"/>
      <c r="BG471" s="414"/>
      <c r="BH471" s="414"/>
      <c r="BI471" s="308"/>
    </row>
    <row r="472" spans="1:61" ht="15.75" hidden="1" outlineLevel="1">
      <c r="B472" s="517" t="s">
        <v>477</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3"/>
      <c r="AA472" s="293"/>
      <c r="AB472" s="293"/>
      <c r="AC472" s="293"/>
      <c r="AD472" s="293"/>
      <c r="AE472" s="293"/>
      <c r="AF472" s="293"/>
      <c r="AG472" s="293"/>
      <c r="AH472" s="293"/>
      <c r="AI472" s="293"/>
      <c r="AJ472" s="293"/>
      <c r="AK472" s="293"/>
      <c r="AL472" s="293"/>
      <c r="AM472" s="293"/>
      <c r="AN472" s="293"/>
      <c r="AO472" s="293"/>
      <c r="AP472" s="293"/>
      <c r="AQ472" s="293"/>
      <c r="AR472" s="293"/>
      <c r="AS472" s="293"/>
      <c r="AT472" s="293"/>
      <c r="AU472" s="424"/>
      <c r="AV472" s="427"/>
      <c r="AW472" s="427"/>
      <c r="AX472" s="427"/>
      <c r="AY472" s="427"/>
      <c r="AZ472" s="427"/>
      <c r="BA472" s="427"/>
      <c r="BB472" s="427"/>
      <c r="BC472" s="427"/>
      <c r="BD472" s="427"/>
      <c r="BE472" s="427"/>
      <c r="BF472" s="427"/>
      <c r="BG472" s="427"/>
      <c r="BH472" s="427"/>
      <c r="BI472" s="308"/>
    </row>
    <row r="473" spans="1:61" ht="15.75" hidden="1" outlineLevel="1">
      <c r="B473" s="290" t="s">
        <v>473</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293"/>
      <c r="Z473" s="293"/>
      <c r="AA473" s="293"/>
      <c r="AB473" s="293"/>
      <c r="AC473" s="293"/>
      <c r="AD473" s="293"/>
      <c r="AE473" s="293"/>
      <c r="AF473" s="293"/>
      <c r="AG473" s="293"/>
      <c r="AH473" s="293"/>
      <c r="AI473" s="293"/>
      <c r="AJ473" s="293"/>
      <c r="AK473" s="293"/>
      <c r="AL473" s="293"/>
      <c r="AM473" s="293"/>
      <c r="AN473" s="293"/>
      <c r="AO473" s="293"/>
      <c r="AP473" s="293"/>
      <c r="AQ473" s="293"/>
      <c r="AR473" s="293"/>
      <c r="AS473" s="293"/>
      <c r="AT473" s="293"/>
      <c r="AU473" s="424"/>
      <c r="AV473" s="427"/>
      <c r="AW473" s="427"/>
      <c r="AX473" s="427"/>
      <c r="AY473" s="427"/>
      <c r="AZ473" s="427"/>
      <c r="BA473" s="427"/>
      <c r="BB473" s="427"/>
      <c r="BC473" s="427"/>
      <c r="BD473" s="427"/>
      <c r="BE473" s="427"/>
      <c r="BF473" s="427"/>
      <c r="BG473" s="427"/>
      <c r="BH473" s="427"/>
      <c r="BI473" s="308"/>
    </row>
    <row r="474" spans="1:61" hidden="1" outlineLevel="1">
      <c r="A474" s="521">
        <v>99</v>
      </c>
      <c r="B474" s="519" t="str">
        <f>VLOOKUP(A474,'9. IESO programs'!$D$3:$E$91,2)</f>
        <v>Not used</v>
      </c>
      <c r="C474" s="293" t="s">
        <v>25</v>
      </c>
      <c r="D474" s="297"/>
      <c r="E474" s="297"/>
      <c r="F474" s="297"/>
      <c r="G474" s="297"/>
      <c r="H474" s="297"/>
      <c r="I474" s="297"/>
      <c r="J474" s="297"/>
      <c r="K474" s="297"/>
      <c r="L474" s="297"/>
      <c r="M474" s="297"/>
      <c r="N474" s="297"/>
      <c r="O474" s="297"/>
      <c r="P474" s="297"/>
      <c r="Q474" s="297"/>
      <c r="R474" s="297"/>
      <c r="S474" s="297"/>
      <c r="T474" s="297"/>
      <c r="U474" s="297"/>
      <c r="V474" s="297"/>
      <c r="W474" s="297"/>
      <c r="X474" s="297"/>
      <c r="Y474" s="293"/>
      <c r="Z474" s="297"/>
      <c r="AA474" s="297"/>
      <c r="AB474" s="297"/>
      <c r="AC474" s="297"/>
      <c r="AD474" s="297"/>
      <c r="AE474" s="297"/>
      <c r="AF474" s="297"/>
      <c r="AG474" s="297"/>
      <c r="AH474" s="297"/>
      <c r="AI474" s="297"/>
      <c r="AJ474" s="297"/>
      <c r="AK474" s="297"/>
      <c r="AL474" s="297"/>
      <c r="AM474" s="297"/>
      <c r="AN474" s="297"/>
      <c r="AO474" s="297"/>
      <c r="AP474" s="297"/>
      <c r="AQ474" s="297"/>
      <c r="AR474" s="297"/>
      <c r="AS474" s="297"/>
      <c r="AT474" s="297"/>
      <c r="AU474" s="412"/>
      <c r="AV474" s="412"/>
      <c r="AW474" s="412"/>
      <c r="AX474" s="412"/>
      <c r="AY474" s="412"/>
      <c r="AZ474" s="412"/>
      <c r="BA474" s="412"/>
      <c r="BB474" s="412"/>
      <c r="BC474" s="412"/>
      <c r="BD474" s="412"/>
      <c r="BE474" s="412"/>
      <c r="BF474" s="412"/>
      <c r="BG474" s="412"/>
      <c r="BH474" s="412"/>
      <c r="BI474" s="298">
        <f>SUM(AU474:BH474)</f>
        <v>0</v>
      </c>
    </row>
    <row r="475" spans="1:61" hidden="1" outlineLevel="1">
      <c r="B475" s="296" t="s">
        <v>761</v>
      </c>
      <c r="C475" s="293" t="s">
        <v>142</v>
      </c>
      <c r="D475" s="297"/>
      <c r="E475" s="297"/>
      <c r="F475" s="297"/>
      <c r="G475" s="297"/>
      <c r="H475" s="297"/>
      <c r="I475" s="297"/>
      <c r="J475" s="297"/>
      <c r="K475" s="297"/>
      <c r="L475" s="297"/>
      <c r="M475" s="297"/>
      <c r="N475" s="297"/>
      <c r="O475" s="297"/>
      <c r="P475" s="297"/>
      <c r="Q475" s="297"/>
      <c r="R475" s="297"/>
      <c r="S475" s="297"/>
      <c r="T475" s="297"/>
      <c r="U475" s="297"/>
      <c r="V475" s="297"/>
      <c r="W475" s="297"/>
      <c r="X475" s="297"/>
      <c r="Y475" s="293"/>
      <c r="Z475" s="297"/>
      <c r="AA475" s="297"/>
      <c r="AB475" s="297"/>
      <c r="AC475" s="297"/>
      <c r="AD475" s="297"/>
      <c r="AE475" s="297"/>
      <c r="AF475" s="297"/>
      <c r="AG475" s="297"/>
      <c r="AH475" s="297"/>
      <c r="AI475" s="297"/>
      <c r="AJ475" s="297"/>
      <c r="AK475" s="297"/>
      <c r="AL475" s="297"/>
      <c r="AM475" s="297"/>
      <c r="AN475" s="297"/>
      <c r="AO475" s="297"/>
      <c r="AP475" s="297"/>
      <c r="AQ475" s="297"/>
      <c r="AR475" s="297"/>
      <c r="AS475" s="297"/>
      <c r="AT475" s="297"/>
      <c r="AU475" s="413">
        <f>AU474</f>
        <v>0</v>
      </c>
      <c r="AV475" s="413">
        <f t="shared" ref="AV475" si="1281">AV474</f>
        <v>0</v>
      </c>
      <c r="AW475" s="413">
        <f t="shared" ref="AW475" si="1282">AW474</f>
        <v>0</v>
      </c>
      <c r="AX475" s="413">
        <f t="shared" ref="AX475" si="1283">AX474</f>
        <v>0</v>
      </c>
      <c r="AY475" s="413">
        <f t="shared" ref="AY475" si="1284">AY474</f>
        <v>0</v>
      </c>
      <c r="AZ475" s="413">
        <f t="shared" ref="AZ475" si="1285">AZ474</f>
        <v>0</v>
      </c>
      <c r="BA475" s="413">
        <f t="shared" ref="BA475" si="1286">BA474</f>
        <v>0</v>
      </c>
      <c r="BB475" s="413">
        <f t="shared" ref="BB475" si="1287">BB474</f>
        <v>0</v>
      </c>
      <c r="BC475" s="413">
        <f t="shared" ref="BC475" si="1288">BC474</f>
        <v>0</v>
      </c>
      <c r="BD475" s="413">
        <f t="shared" ref="BD475" si="1289">BD474</f>
        <v>0</v>
      </c>
      <c r="BE475" s="413">
        <f t="shared" ref="BE475" si="1290">BE474</f>
        <v>0</v>
      </c>
      <c r="BF475" s="413">
        <f t="shared" ref="BF475" si="1291">BF474</f>
        <v>0</v>
      </c>
      <c r="BG475" s="413">
        <f t="shared" ref="BG475" si="1292">BG474</f>
        <v>0</v>
      </c>
      <c r="BH475" s="413">
        <f t="shared" ref="BH475" si="1293">BH474</f>
        <v>0</v>
      </c>
      <c r="BI475" s="308"/>
    </row>
    <row r="476" spans="1:61" hidden="1" outlineLevel="1">
      <c r="B476" s="296"/>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293"/>
      <c r="Z476" s="293"/>
      <c r="AA476" s="293"/>
      <c r="AB476" s="293"/>
      <c r="AC476" s="293"/>
      <c r="AD476" s="293"/>
      <c r="AE476" s="293"/>
      <c r="AF476" s="293"/>
      <c r="AG476" s="293"/>
      <c r="AH476" s="293"/>
      <c r="AI476" s="293"/>
      <c r="AJ476" s="293"/>
      <c r="AK476" s="293"/>
      <c r="AL476" s="293"/>
      <c r="AM476" s="293"/>
      <c r="AN476" s="293"/>
      <c r="AO476" s="293"/>
      <c r="AP476" s="293"/>
      <c r="AQ476" s="293"/>
      <c r="AR476" s="293"/>
      <c r="AS476" s="293"/>
      <c r="AT476" s="293"/>
      <c r="AU476" s="424"/>
      <c r="AV476" s="427"/>
      <c r="AW476" s="427"/>
      <c r="AX476" s="427"/>
      <c r="AY476" s="427"/>
      <c r="AZ476" s="427"/>
      <c r="BA476" s="427"/>
      <c r="BB476" s="427"/>
      <c r="BC476" s="427"/>
      <c r="BD476" s="427"/>
      <c r="BE476" s="427"/>
      <c r="BF476" s="427"/>
      <c r="BG476" s="427"/>
      <c r="BH476" s="427"/>
      <c r="BI476" s="308"/>
    </row>
    <row r="477" spans="1:61" hidden="1" outlineLevel="1">
      <c r="A477" s="521">
        <v>99</v>
      </c>
      <c r="B477" s="519" t="str">
        <f>VLOOKUP(A477,'9. IESO programs'!$D$3:$E$91,2)</f>
        <v>Not used</v>
      </c>
      <c r="C477" s="293" t="s">
        <v>25</v>
      </c>
      <c r="D477" s="297"/>
      <c r="E477" s="297"/>
      <c r="F477" s="297"/>
      <c r="G477" s="297"/>
      <c r="H477" s="297"/>
      <c r="I477" s="297"/>
      <c r="J477" s="297"/>
      <c r="K477" s="297"/>
      <c r="L477" s="297"/>
      <c r="M477" s="297"/>
      <c r="N477" s="297"/>
      <c r="O477" s="297"/>
      <c r="P477" s="297"/>
      <c r="Q477" s="297"/>
      <c r="R477" s="297"/>
      <c r="S477" s="297"/>
      <c r="T477" s="297"/>
      <c r="U477" s="297"/>
      <c r="V477" s="297"/>
      <c r="W477" s="297"/>
      <c r="X477" s="297"/>
      <c r="Y477" s="293"/>
      <c r="Z477" s="297"/>
      <c r="AA477" s="297"/>
      <c r="AB477" s="297"/>
      <c r="AC477" s="297"/>
      <c r="AD477" s="297"/>
      <c r="AE477" s="297"/>
      <c r="AF477" s="297"/>
      <c r="AG477" s="297"/>
      <c r="AH477" s="297"/>
      <c r="AI477" s="297"/>
      <c r="AJ477" s="297"/>
      <c r="AK477" s="297"/>
      <c r="AL477" s="297"/>
      <c r="AM477" s="297"/>
      <c r="AN477" s="297"/>
      <c r="AO477" s="297"/>
      <c r="AP477" s="297"/>
      <c r="AQ477" s="297"/>
      <c r="AR477" s="297"/>
      <c r="AS477" s="297"/>
      <c r="AT477" s="297"/>
      <c r="AU477" s="412"/>
      <c r="AV477" s="412"/>
      <c r="AW477" s="412"/>
      <c r="AX477" s="412"/>
      <c r="AY477" s="412"/>
      <c r="AZ477" s="412"/>
      <c r="BA477" s="412"/>
      <c r="BB477" s="412"/>
      <c r="BC477" s="412"/>
      <c r="BD477" s="412"/>
      <c r="BE477" s="412"/>
      <c r="BF477" s="412"/>
      <c r="BG477" s="412"/>
      <c r="BH477" s="412"/>
      <c r="BI477" s="298">
        <f>SUM(AU477:BH477)</f>
        <v>0</v>
      </c>
    </row>
    <row r="478" spans="1:61" hidden="1" outlineLevel="1">
      <c r="B478" s="296" t="s">
        <v>761</v>
      </c>
      <c r="C478" s="293" t="s">
        <v>142</v>
      </c>
      <c r="D478" s="297"/>
      <c r="E478" s="297"/>
      <c r="F478" s="297"/>
      <c r="G478" s="297"/>
      <c r="H478" s="297"/>
      <c r="I478" s="297"/>
      <c r="J478" s="297"/>
      <c r="K478" s="297"/>
      <c r="L478" s="297"/>
      <c r="M478" s="297"/>
      <c r="N478" s="297"/>
      <c r="O478" s="297"/>
      <c r="P478" s="297"/>
      <c r="Q478" s="297"/>
      <c r="R478" s="297"/>
      <c r="S478" s="297"/>
      <c r="T478" s="297"/>
      <c r="U478" s="297"/>
      <c r="V478" s="297"/>
      <c r="W478" s="297"/>
      <c r="X478" s="297"/>
      <c r="Y478" s="293"/>
      <c r="Z478" s="297"/>
      <c r="AA478" s="297"/>
      <c r="AB478" s="297"/>
      <c r="AC478" s="297"/>
      <c r="AD478" s="297"/>
      <c r="AE478" s="297"/>
      <c r="AF478" s="297"/>
      <c r="AG478" s="297"/>
      <c r="AH478" s="297"/>
      <c r="AI478" s="297"/>
      <c r="AJ478" s="297"/>
      <c r="AK478" s="297"/>
      <c r="AL478" s="297"/>
      <c r="AM478" s="297"/>
      <c r="AN478" s="297"/>
      <c r="AO478" s="297"/>
      <c r="AP478" s="297"/>
      <c r="AQ478" s="297"/>
      <c r="AR478" s="297"/>
      <c r="AS478" s="297"/>
      <c r="AT478" s="297"/>
      <c r="AU478" s="413">
        <f>AU477</f>
        <v>0</v>
      </c>
      <c r="AV478" s="413">
        <f t="shared" ref="AV478" si="1294">AV477</f>
        <v>0</v>
      </c>
      <c r="AW478" s="413">
        <f t="shared" ref="AW478" si="1295">AW477</f>
        <v>0</v>
      </c>
      <c r="AX478" s="413">
        <f t="shared" ref="AX478" si="1296">AX477</f>
        <v>0</v>
      </c>
      <c r="AY478" s="413">
        <f t="shared" ref="AY478" si="1297">AY477</f>
        <v>0</v>
      </c>
      <c r="AZ478" s="413">
        <f t="shared" ref="AZ478" si="1298">AZ477</f>
        <v>0</v>
      </c>
      <c r="BA478" s="413">
        <f t="shared" ref="BA478" si="1299">BA477</f>
        <v>0</v>
      </c>
      <c r="BB478" s="413">
        <f t="shared" ref="BB478" si="1300">BB477</f>
        <v>0</v>
      </c>
      <c r="BC478" s="413">
        <f t="shared" ref="BC478" si="1301">BC477</f>
        <v>0</v>
      </c>
      <c r="BD478" s="413">
        <f t="shared" ref="BD478" si="1302">BD477</f>
        <v>0</v>
      </c>
      <c r="BE478" s="413">
        <f t="shared" ref="BE478" si="1303">BE477</f>
        <v>0</v>
      </c>
      <c r="BF478" s="413">
        <f t="shared" ref="BF478" si="1304">BF477</f>
        <v>0</v>
      </c>
      <c r="BG478" s="413">
        <f t="shared" ref="BG478" si="1305">BG477</f>
        <v>0</v>
      </c>
      <c r="BH478" s="413">
        <f t="shared" ref="BH478" si="1306">BH477</f>
        <v>0</v>
      </c>
      <c r="BI478" s="308"/>
    </row>
    <row r="479" spans="1:61" hidden="1" outlineLevel="1">
      <c r="B479" s="296"/>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293"/>
      <c r="Z479" s="293"/>
      <c r="AA479" s="293"/>
      <c r="AB479" s="293"/>
      <c r="AC479" s="293"/>
      <c r="AD479" s="293"/>
      <c r="AE479" s="293"/>
      <c r="AF479" s="293"/>
      <c r="AG479" s="293"/>
      <c r="AH479" s="293"/>
      <c r="AI479" s="293"/>
      <c r="AJ479" s="293"/>
      <c r="AK479" s="293"/>
      <c r="AL479" s="293"/>
      <c r="AM479" s="293"/>
      <c r="AN479" s="293"/>
      <c r="AO479" s="293"/>
      <c r="AP479" s="293"/>
      <c r="AQ479" s="293"/>
      <c r="AR479" s="293"/>
      <c r="AS479" s="293"/>
      <c r="AT479" s="293"/>
      <c r="AU479" s="424"/>
      <c r="AV479" s="427"/>
      <c r="AW479" s="427"/>
      <c r="AX479" s="427"/>
      <c r="AY479" s="427"/>
      <c r="AZ479" s="427"/>
      <c r="BA479" s="427"/>
      <c r="BB479" s="427"/>
      <c r="BC479" s="427"/>
      <c r="BD479" s="427"/>
      <c r="BE479" s="427"/>
      <c r="BF479" s="427"/>
      <c r="BG479" s="427"/>
      <c r="BH479" s="427"/>
      <c r="BI479" s="308"/>
    </row>
    <row r="480" spans="1:61" hidden="1" outlineLevel="1">
      <c r="A480" s="521">
        <v>99</v>
      </c>
      <c r="B480" s="519" t="str">
        <f>VLOOKUP(A480,'9. IESO programs'!$D$3:$E$91,2)</f>
        <v>Not used</v>
      </c>
      <c r="C480" s="293" t="s">
        <v>25</v>
      </c>
      <c r="D480" s="297"/>
      <c r="E480" s="297"/>
      <c r="F480" s="297"/>
      <c r="G480" s="297"/>
      <c r="H480" s="297"/>
      <c r="I480" s="297"/>
      <c r="J480" s="297"/>
      <c r="K480" s="297"/>
      <c r="L480" s="297"/>
      <c r="M480" s="297"/>
      <c r="N480" s="297"/>
      <c r="O480" s="297"/>
      <c r="P480" s="297"/>
      <c r="Q480" s="297"/>
      <c r="R480" s="297"/>
      <c r="S480" s="297"/>
      <c r="T480" s="297"/>
      <c r="U480" s="297"/>
      <c r="V480" s="297"/>
      <c r="W480" s="297"/>
      <c r="X480" s="297"/>
      <c r="Y480" s="293"/>
      <c r="Z480" s="297"/>
      <c r="AA480" s="297"/>
      <c r="AB480" s="297"/>
      <c r="AC480" s="297"/>
      <c r="AD480" s="297"/>
      <c r="AE480" s="297"/>
      <c r="AF480" s="297"/>
      <c r="AG480" s="297"/>
      <c r="AH480" s="297"/>
      <c r="AI480" s="297"/>
      <c r="AJ480" s="297"/>
      <c r="AK480" s="297"/>
      <c r="AL480" s="297"/>
      <c r="AM480" s="297"/>
      <c r="AN480" s="297"/>
      <c r="AO480" s="297"/>
      <c r="AP480" s="297"/>
      <c r="AQ480" s="297"/>
      <c r="AR480" s="297"/>
      <c r="AS480" s="297"/>
      <c r="AT480" s="297"/>
      <c r="AU480" s="412"/>
      <c r="AV480" s="412"/>
      <c r="AW480" s="412"/>
      <c r="AX480" s="412"/>
      <c r="AY480" s="412"/>
      <c r="AZ480" s="412"/>
      <c r="BA480" s="412"/>
      <c r="BB480" s="412"/>
      <c r="BC480" s="412"/>
      <c r="BD480" s="412"/>
      <c r="BE480" s="412"/>
      <c r="BF480" s="412"/>
      <c r="BG480" s="412"/>
      <c r="BH480" s="412"/>
      <c r="BI480" s="298">
        <f>SUM(AU480:BH480)</f>
        <v>0</v>
      </c>
    </row>
    <row r="481" spans="1:61" hidden="1" outlineLevel="1">
      <c r="B481" s="296" t="s">
        <v>761</v>
      </c>
      <c r="C481" s="293" t="s">
        <v>142</v>
      </c>
      <c r="D481" s="297"/>
      <c r="E481" s="297"/>
      <c r="F481" s="297"/>
      <c r="G481" s="297"/>
      <c r="H481" s="297"/>
      <c r="I481" s="297"/>
      <c r="J481" s="297"/>
      <c r="K481" s="297"/>
      <c r="L481" s="297"/>
      <c r="M481" s="297"/>
      <c r="N481" s="297"/>
      <c r="O481" s="297"/>
      <c r="P481" s="297"/>
      <c r="Q481" s="297"/>
      <c r="R481" s="297"/>
      <c r="S481" s="297"/>
      <c r="T481" s="297"/>
      <c r="U481" s="297"/>
      <c r="V481" s="297"/>
      <c r="W481" s="297"/>
      <c r="X481" s="297"/>
      <c r="Y481" s="293"/>
      <c r="Z481" s="297"/>
      <c r="AA481" s="297"/>
      <c r="AB481" s="297"/>
      <c r="AC481" s="297"/>
      <c r="AD481" s="297"/>
      <c r="AE481" s="297"/>
      <c r="AF481" s="297"/>
      <c r="AG481" s="297"/>
      <c r="AH481" s="297"/>
      <c r="AI481" s="297"/>
      <c r="AJ481" s="297"/>
      <c r="AK481" s="297"/>
      <c r="AL481" s="297"/>
      <c r="AM481" s="297"/>
      <c r="AN481" s="297"/>
      <c r="AO481" s="297"/>
      <c r="AP481" s="297"/>
      <c r="AQ481" s="297"/>
      <c r="AR481" s="297"/>
      <c r="AS481" s="297"/>
      <c r="AT481" s="297"/>
      <c r="AU481" s="413">
        <f>AU480</f>
        <v>0</v>
      </c>
      <c r="AV481" s="413">
        <f t="shared" ref="AV481" si="1307">AV480</f>
        <v>0</v>
      </c>
      <c r="AW481" s="413">
        <f t="shared" ref="AW481" si="1308">AW480</f>
        <v>0</v>
      </c>
      <c r="AX481" s="413">
        <f t="shared" ref="AX481" si="1309">AX480</f>
        <v>0</v>
      </c>
      <c r="AY481" s="413">
        <f t="shared" ref="AY481" si="1310">AY480</f>
        <v>0</v>
      </c>
      <c r="AZ481" s="413">
        <f t="shared" ref="AZ481" si="1311">AZ480</f>
        <v>0</v>
      </c>
      <c r="BA481" s="413">
        <f t="shared" ref="BA481" si="1312">BA480</f>
        <v>0</v>
      </c>
      <c r="BB481" s="413">
        <f t="shared" ref="BB481" si="1313">BB480</f>
        <v>0</v>
      </c>
      <c r="BC481" s="413">
        <f t="shared" ref="BC481" si="1314">BC480</f>
        <v>0</v>
      </c>
      <c r="BD481" s="413">
        <f t="shared" ref="BD481" si="1315">BD480</f>
        <v>0</v>
      </c>
      <c r="BE481" s="413">
        <f t="shared" ref="BE481" si="1316">BE480</f>
        <v>0</v>
      </c>
      <c r="BF481" s="413">
        <f t="shared" ref="BF481" si="1317">BF480</f>
        <v>0</v>
      </c>
      <c r="BG481" s="413">
        <f t="shared" ref="BG481" si="1318">BG480</f>
        <v>0</v>
      </c>
      <c r="BH481" s="413">
        <f t="shared" ref="BH481" si="1319">BH480</f>
        <v>0</v>
      </c>
      <c r="BI481" s="308"/>
    </row>
    <row r="482" spans="1:61" hidden="1" outlineLevel="1">
      <c r="B482" s="324"/>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293"/>
      <c r="Z482" s="293"/>
      <c r="AA482" s="293"/>
      <c r="AB482" s="293"/>
      <c r="AC482" s="293"/>
      <c r="AD482" s="293"/>
      <c r="AE482" s="293"/>
      <c r="AF482" s="293"/>
      <c r="AG482" s="293"/>
      <c r="AH482" s="293"/>
      <c r="AI482" s="293"/>
      <c r="AJ482" s="293"/>
      <c r="AK482" s="293"/>
      <c r="AL482" s="293"/>
      <c r="AM482" s="293"/>
      <c r="AN482" s="293"/>
      <c r="AO482" s="293"/>
      <c r="AP482" s="293"/>
      <c r="AQ482" s="293"/>
      <c r="AR482" s="293"/>
      <c r="AS482" s="293"/>
      <c r="AT482" s="293"/>
      <c r="AU482" s="424"/>
      <c r="AV482" s="427"/>
      <c r="AW482" s="427"/>
      <c r="AX482" s="427"/>
      <c r="AY482" s="427"/>
      <c r="AZ482" s="427"/>
      <c r="BA482" s="427"/>
      <c r="BB482" s="427"/>
      <c r="BC482" s="427"/>
      <c r="BD482" s="427"/>
      <c r="BE482" s="427"/>
      <c r="BF482" s="427"/>
      <c r="BG482" s="427"/>
      <c r="BH482" s="427"/>
      <c r="BI482" s="308"/>
    </row>
    <row r="483" spans="1:61" hidden="1" outlineLevel="1">
      <c r="A483" s="521">
        <v>99</v>
      </c>
      <c r="B483" s="519" t="str">
        <f>VLOOKUP(A483,'9. IESO programs'!$D$3:$E$91,2)</f>
        <v>Not used</v>
      </c>
      <c r="C483" s="293" t="s">
        <v>25</v>
      </c>
      <c r="D483" s="297"/>
      <c r="E483" s="297"/>
      <c r="F483" s="297"/>
      <c r="G483" s="297"/>
      <c r="H483" s="297"/>
      <c r="I483" s="297"/>
      <c r="J483" s="297"/>
      <c r="K483" s="297"/>
      <c r="L483" s="297"/>
      <c r="M483" s="297"/>
      <c r="N483" s="297"/>
      <c r="O483" s="297"/>
      <c r="P483" s="297"/>
      <c r="Q483" s="297"/>
      <c r="R483" s="297"/>
      <c r="S483" s="297"/>
      <c r="T483" s="297"/>
      <c r="U483" s="297"/>
      <c r="V483" s="297"/>
      <c r="W483" s="297"/>
      <c r="X483" s="297"/>
      <c r="Y483" s="293"/>
      <c r="Z483" s="297"/>
      <c r="AA483" s="297"/>
      <c r="AB483" s="297"/>
      <c r="AC483" s="297"/>
      <c r="AD483" s="297"/>
      <c r="AE483" s="297"/>
      <c r="AF483" s="297"/>
      <c r="AG483" s="297"/>
      <c r="AH483" s="297"/>
      <c r="AI483" s="297"/>
      <c r="AJ483" s="297"/>
      <c r="AK483" s="297"/>
      <c r="AL483" s="297"/>
      <c r="AM483" s="297"/>
      <c r="AN483" s="297"/>
      <c r="AO483" s="297"/>
      <c r="AP483" s="297"/>
      <c r="AQ483" s="297"/>
      <c r="AR483" s="297"/>
      <c r="AS483" s="297"/>
      <c r="AT483" s="297"/>
      <c r="AU483" s="412"/>
      <c r="AV483" s="412"/>
      <c r="AW483" s="412"/>
      <c r="AX483" s="412"/>
      <c r="AY483" s="412"/>
      <c r="AZ483" s="412"/>
      <c r="BA483" s="412"/>
      <c r="BB483" s="412"/>
      <c r="BC483" s="412"/>
      <c r="BD483" s="412"/>
      <c r="BE483" s="412"/>
      <c r="BF483" s="412"/>
      <c r="BG483" s="412"/>
      <c r="BH483" s="412"/>
      <c r="BI483" s="298">
        <f>SUM(AU483:BH483)</f>
        <v>0</v>
      </c>
    </row>
    <row r="484" spans="1:61" hidden="1" outlineLevel="1">
      <c r="B484" s="296" t="s">
        <v>761</v>
      </c>
      <c r="C484" s="293" t="s">
        <v>142</v>
      </c>
      <c r="D484" s="297"/>
      <c r="E484" s="297"/>
      <c r="F484" s="297"/>
      <c r="G484" s="297"/>
      <c r="H484" s="297"/>
      <c r="I484" s="297"/>
      <c r="J484" s="297"/>
      <c r="K484" s="297"/>
      <c r="L484" s="297"/>
      <c r="M484" s="297"/>
      <c r="N484" s="297"/>
      <c r="O484" s="297"/>
      <c r="P484" s="297"/>
      <c r="Q484" s="297"/>
      <c r="R484" s="297"/>
      <c r="S484" s="297"/>
      <c r="T484" s="297"/>
      <c r="U484" s="297"/>
      <c r="V484" s="297"/>
      <c r="W484" s="297"/>
      <c r="X484" s="297"/>
      <c r="Y484" s="293"/>
      <c r="Z484" s="297"/>
      <c r="AA484" s="297"/>
      <c r="AB484" s="297"/>
      <c r="AC484" s="297"/>
      <c r="AD484" s="297"/>
      <c r="AE484" s="297"/>
      <c r="AF484" s="297"/>
      <c r="AG484" s="297"/>
      <c r="AH484" s="297"/>
      <c r="AI484" s="297"/>
      <c r="AJ484" s="297"/>
      <c r="AK484" s="297"/>
      <c r="AL484" s="297"/>
      <c r="AM484" s="297"/>
      <c r="AN484" s="297"/>
      <c r="AO484" s="297"/>
      <c r="AP484" s="297"/>
      <c r="AQ484" s="297"/>
      <c r="AR484" s="297"/>
      <c r="AS484" s="297"/>
      <c r="AT484" s="297"/>
      <c r="AU484" s="413">
        <f>AU483</f>
        <v>0</v>
      </c>
      <c r="AV484" s="413">
        <f t="shared" ref="AV484" si="1320">AV483</f>
        <v>0</v>
      </c>
      <c r="AW484" s="413">
        <f t="shared" ref="AW484" si="1321">AW483</f>
        <v>0</v>
      </c>
      <c r="AX484" s="413">
        <f t="shared" ref="AX484" si="1322">AX483</f>
        <v>0</v>
      </c>
      <c r="AY484" s="413">
        <f t="shared" ref="AY484" si="1323">AY483</f>
        <v>0</v>
      </c>
      <c r="AZ484" s="413">
        <f t="shared" ref="AZ484" si="1324">AZ483</f>
        <v>0</v>
      </c>
      <c r="BA484" s="413">
        <f t="shared" ref="BA484" si="1325">BA483</f>
        <v>0</v>
      </c>
      <c r="BB484" s="413">
        <f t="shared" ref="BB484" si="1326">BB483</f>
        <v>0</v>
      </c>
      <c r="BC484" s="413">
        <f t="shared" ref="BC484" si="1327">BC483</f>
        <v>0</v>
      </c>
      <c r="BD484" s="413">
        <f t="shared" ref="BD484" si="1328">BD483</f>
        <v>0</v>
      </c>
      <c r="BE484" s="413">
        <f t="shared" ref="BE484" si="1329">BE483</f>
        <v>0</v>
      </c>
      <c r="BF484" s="413">
        <f t="shared" ref="BF484" si="1330">BF483</f>
        <v>0</v>
      </c>
      <c r="BG484" s="413">
        <f t="shared" ref="BG484" si="1331">BG483</f>
        <v>0</v>
      </c>
      <c r="BH484" s="413">
        <f t="shared" ref="BH484" si="1332">BH483</f>
        <v>0</v>
      </c>
      <c r="BI484" s="308"/>
    </row>
    <row r="485" spans="1:61" hidden="1" outlineLevel="1">
      <c r="B485" s="296"/>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293"/>
      <c r="Z485" s="293"/>
      <c r="AA485" s="293"/>
      <c r="AB485" s="293"/>
      <c r="AC485" s="293"/>
      <c r="AD485" s="293"/>
      <c r="AE485" s="293"/>
      <c r="AF485" s="293"/>
      <c r="AG485" s="293"/>
      <c r="AH485" s="293"/>
      <c r="AI485" s="293"/>
      <c r="AJ485" s="293"/>
      <c r="AK485" s="293"/>
      <c r="AL485" s="293"/>
      <c r="AM485" s="293"/>
      <c r="AN485" s="293"/>
      <c r="AO485" s="293"/>
      <c r="AP485" s="293"/>
      <c r="AQ485" s="293"/>
      <c r="AR485" s="293"/>
      <c r="AS485" s="293"/>
      <c r="AT485" s="293"/>
      <c r="AU485" s="414"/>
      <c r="AV485" s="427"/>
      <c r="AW485" s="427"/>
      <c r="AX485" s="427"/>
      <c r="AY485" s="427"/>
      <c r="AZ485" s="427"/>
      <c r="BA485" s="427"/>
      <c r="BB485" s="427"/>
      <c r="BC485" s="427"/>
      <c r="BD485" s="427"/>
      <c r="BE485" s="427"/>
      <c r="BF485" s="427"/>
      <c r="BG485" s="427"/>
      <c r="BH485" s="427"/>
      <c r="BI485" s="308"/>
    </row>
    <row r="486" spans="1:61" ht="15.75" hidden="1" outlineLevel="1">
      <c r="B486" s="290" t="s">
        <v>474</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293"/>
      <c r="Z486" s="293"/>
      <c r="AA486" s="293"/>
      <c r="AB486" s="293"/>
      <c r="AC486" s="293"/>
      <c r="AD486" s="293"/>
      <c r="AE486" s="293"/>
      <c r="AF486" s="293"/>
      <c r="AG486" s="293"/>
      <c r="AH486" s="293"/>
      <c r="AI486" s="293"/>
      <c r="AJ486" s="293"/>
      <c r="AK486" s="293"/>
      <c r="AL486" s="293"/>
      <c r="AM486" s="293"/>
      <c r="AN486" s="293"/>
      <c r="AO486" s="293"/>
      <c r="AP486" s="293"/>
      <c r="AQ486" s="293"/>
      <c r="AR486" s="293"/>
      <c r="AS486" s="293"/>
      <c r="AT486" s="293"/>
      <c r="AU486" s="414"/>
      <c r="AV486" s="427"/>
      <c r="AW486" s="427"/>
      <c r="AX486" s="427"/>
      <c r="AY486" s="427"/>
      <c r="AZ486" s="427"/>
      <c r="BA486" s="427"/>
      <c r="BB486" s="427"/>
      <c r="BC486" s="427"/>
      <c r="BD486" s="427"/>
      <c r="BE486" s="427"/>
      <c r="BF486" s="427"/>
      <c r="BG486" s="427"/>
      <c r="BH486" s="427"/>
      <c r="BI486" s="308"/>
    </row>
    <row r="487" spans="1:61" hidden="1" outlineLevel="1">
      <c r="A487" s="521">
        <v>99</v>
      </c>
      <c r="B487" s="519" t="str">
        <f>VLOOKUP(A487,'9. IESO programs'!$D$3:$E$91,2)</f>
        <v>Not used</v>
      </c>
      <c r="C487" s="293" t="s">
        <v>25</v>
      </c>
      <c r="D487" s="297"/>
      <c r="E487" s="297"/>
      <c r="F487" s="297"/>
      <c r="G487" s="297"/>
      <c r="H487" s="297"/>
      <c r="I487" s="297"/>
      <c r="J487" s="297"/>
      <c r="K487" s="297"/>
      <c r="L487" s="297"/>
      <c r="M487" s="297"/>
      <c r="N487" s="297"/>
      <c r="O487" s="297"/>
      <c r="P487" s="297"/>
      <c r="Q487" s="297"/>
      <c r="R487" s="297"/>
      <c r="S487" s="297"/>
      <c r="T487" s="297"/>
      <c r="U487" s="297"/>
      <c r="V487" s="297"/>
      <c r="W487" s="297"/>
      <c r="X487" s="297"/>
      <c r="Y487" s="297">
        <v>12</v>
      </c>
      <c r="Z487" s="297"/>
      <c r="AA487" s="297"/>
      <c r="AB487" s="297"/>
      <c r="AC487" s="297"/>
      <c r="AD487" s="297"/>
      <c r="AE487" s="297"/>
      <c r="AF487" s="297"/>
      <c r="AG487" s="297"/>
      <c r="AH487" s="297"/>
      <c r="AI487" s="297"/>
      <c r="AJ487" s="297"/>
      <c r="AK487" s="297"/>
      <c r="AL487" s="297"/>
      <c r="AM487" s="297"/>
      <c r="AN487" s="297"/>
      <c r="AO487" s="297"/>
      <c r="AP487" s="297"/>
      <c r="AQ487" s="297"/>
      <c r="AR487" s="297"/>
      <c r="AS487" s="297"/>
      <c r="AT487" s="297"/>
      <c r="AU487" s="428"/>
      <c r="AV487" s="412"/>
      <c r="AW487" s="412"/>
      <c r="AX487" s="412"/>
      <c r="AY487" s="412"/>
      <c r="AZ487" s="412"/>
      <c r="BA487" s="412"/>
      <c r="BB487" s="417"/>
      <c r="BC487" s="417"/>
      <c r="BD487" s="417"/>
      <c r="BE487" s="417"/>
      <c r="BF487" s="417"/>
      <c r="BG487" s="417"/>
      <c r="BH487" s="417"/>
      <c r="BI487" s="298">
        <f>SUM(AU487:BH487)</f>
        <v>0</v>
      </c>
    </row>
    <row r="488" spans="1:61" hidden="1" outlineLevel="1">
      <c r="B488" s="296" t="s">
        <v>761</v>
      </c>
      <c r="C488" s="293" t="s">
        <v>142</v>
      </c>
      <c r="D488" s="297"/>
      <c r="E488" s="297"/>
      <c r="F488" s="297"/>
      <c r="G488" s="297"/>
      <c r="H488" s="297"/>
      <c r="I488" s="297"/>
      <c r="J488" s="297"/>
      <c r="K488" s="297"/>
      <c r="L488" s="297"/>
      <c r="M488" s="297"/>
      <c r="N488" s="297"/>
      <c r="O488" s="297"/>
      <c r="P488" s="297"/>
      <c r="Q488" s="297"/>
      <c r="R488" s="297"/>
      <c r="S488" s="297"/>
      <c r="T488" s="297"/>
      <c r="U488" s="297"/>
      <c r="V488" s="297"/>
      <c r="W488" s="297"/>
      <c r="X488" s="297"/>
      <c r="Y488" s="297">
        <f>Y487</f>
        <v>12</v>
      </c>
      <c r="Z488" s="297"/>
      <c r="AA488" s="297"/>
      <c r="AB488" s="297"/>
      <c r="AC488" s="297"/>
      <c r="AD488" s="297"/>
      <c r="AE488" s="297"/>
      <c r="AF488" s="297"/>
      <c r="AG488" s="297"/>
      <c r="AH488" s="297"/>
      <c r="AI488" s="297"/>
      <c r="AJ488" s="297"/>
      <c r="AK488" s="297"/>
      <c r="AL488" s="297"/>
      <c r="AM488" s="297"/>
      <c r="AN488" s="297"/>
      <c r="AO488" s="297"/>
      <c r="AP488" s="297"/>
      <c r="AQ488" s="297"/>
      <c r="AR488" s="297"/>
      <c r="AS488" s="297"/>
      <c r="AT488" s="297"/>
      <c r="AU488" s="413">
        <f>AU487</f>
        <v>0</v>
      </c>
      <c r="AV488" s="413">
        <f t="shared" ref="AV488" si="1333">AV487</f>
        <v>0</v>
      </c>
      <c r="AW488" s="413">
        <f t="shared" ref="AW488" si="1334">AW487</f>
        <v>0</v>
      </c>
      <c r="AX488" s="413">
        <f t="shared" ref="AX488" si="1335">AX487</f>
        <v>0</v>
      </c>
      <c r="AY488" s="413">
        <f t="shared" ref="AY488" si="1336">AY487</f>
        <v>0</v>
      </c>
      <c r="AZ488" s="413">
        <f t="shared" ref="AZ488" si="1337">AZ487</f>
        <v>0</v>
      </c>
      <c r="BA488" s="413">
        <f t="shared" ref="BA488" si="1338">BA487</f>
        <v>0</v>
      </c>
      <c r="BB488" s="413">
        <f t="shared" ref="BB488" si="1339">BB487</f>
        <v>0</v>
      </c>
      <c r="BC488" s="413">
        <f t="shared" ref="BC488" si="1340">BC487</f>
        <v>0</v>
      </c>
      <c r="BD488" s="413">
        <f t="shared" ref="BD488" si="1341">BD487</f>
        <v>0</v>
      </c>
      <c r="BE488" s="413">
        <f t="shared" ref="BE488" si="1342">BE487</f>
        <v>0</v>
      </c>
      <c r="BF488" s="413">
        <f t="shared" ref="BF488" si="1343">BF487</f>
        <v>0</v>
      </c>
      <c r="BG488" s="413">
        <f t="shared" ref="BG488" si="1344">BG487</f>
        <v>0</v>
      </c>
      <c r="BH488" s="413">
        <f t="shared" ref="BH488" si="1345">BH487</f>
        <v>0</v>
      </c>
      <c r="BI488" s="308"/>
    </row>
    <row r="489" spans="1:61" hidden="1" outlineLevel="1">
      <c r="B489" s="296"/>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293"/>
      <c r="Z489" s="293"/>
      <c r="AA489" s="293"/>
      <c r="AB489" s="293"/>
      <c r="AC489" s="293"/>
      <c r="AD489" s="293"/>
      <c r="AE489" s="293"/>
      <c r="AF489" s="293"/>
      <c r="AG489" s="293"/>
      <c r="AH489" s="293"/>
      <c r="AI489" s="293"/>
      <c r="AJ489" s="293"/>
      <c r="AK489" s="293"/>
      <c r="AL489" s="293"/>
      <c r="AM489" s="293"/>
      <c r="AN489" s="293"/>
      <c r="AO489" s="293"/>
      <c r="AP489" s="293"/>
      <c r="AQ489" s="293"/>
      <c r="AR489" s="293"/>
      <c r="AS489" s="293"/>
      <c r="AT489" s="293"/>
      <c r="AU489" s="414"/>
      <c r="AV489" s="427"/>
      <c r="AW489" s="427"/>
      <c r="AX489" s="427"/>
      <c r="AY489" s="427"/>
      <c r="AZ489" s="427"/>
      <c r="BA489" s="427"/>
      <c r="BB489" s="427"/>
      <c r="BC489" s="427"/>
      <c r="BD489" s="427"/>
      <c r="BE489" s="427"/>
      <c r="BF489" s="427"/>
      <c r="BG489" s="427"/>
      <c r="BH489" s="427"/>
      <c r="BI489" s="308"/>
    </row>
    <row r="490" spans="1:61" hidden="1" outlineLevel="1">
      <c r="A490" s="521">
        <v>99</v>
      </c>
      <c r="B490" s="519" t="str">
        <f>VLOOKUP(A490,'9. IESO programs'!$D$3:$E$91,2)</f>
        <v>Not used</v>
      </c>
      <c r="C490" s="293" t="s">
        <v>25</v>
      </c>
      <c r="D490" s="297"/>
      <c r="E490" s="297"/>
      <c r="F490" s="297"/>
      <c r="G490" s="297"/>
      <c r="H490" s="297"/>
      <c r="I490" s="297"/>
      <c r="J490" s="297"/>
      <c r="K490" s="297"/>
      <c r="L490" s="297"/>
      <c r="M490" s="297"/>
      <c r="N490" s="297"/>
      <c r="O490" s="297"/>
      <c r="P490" s="297"/>
      <c r="Q490" s="297"/>
      <c r="R490" s="297"/>
      <c r="S490" s="297"/>
      <c r="T490" s="297"/>
      <c r="U490" s="297"/>
      <c r="V490" s="297"/>
      <c r="W490" s="297"/>
      <c r="X490" s="297"/>
      <c r="Y490" s="297">
        <v>12</v>
      </c>
      <c r="Z490" s="297"/>
      <c r="AA490" s="297"/>
      <c r="AB490" s="297"/>
      <c r="AC490" s="297"/>
      <c r="AD490" s="297"/>
      <c r="AE490" s="297"/>
      <c r="AF490" s="297"/>
      <c r="AG490" s="297"/>
      <c r="AH490" s="297"/>
      <c r="AI490" s="297"/>
      <c r="AJ490" s="297"/>
      <c r="AK490" s="297"/>
      <c r="AL490" s="297"/>
      <c r="AM490" s="297"/>
      <c r="AN490" s="297"/>
      <c r="AO490" s="297"/>
      <c r="AP490" s="297"/>
      <c r="AQ490" s="297"/>
      <c r="AR490" s="297"/>
      <c r="AS490" s="297"/>
      <c r="AT490" s="297"/>
      <c r="AU490" s="428"/>
      <c r="AV490" s="412"/>
      <c r="AW490" s="412"/>
      <c r="AX490" s="412"/>
      <c r="AY490" s="412"/>
      <c r="AZ490" s="412"/>
      <c r="BA490" s="412"/>
      <c r="BB490" s="417"/>
      <c r="BC490" s="417"/>
      <c r="BD490" s="417"/>
      <c r="BE490" s="417"/>
      <c r="BF490" s="417"/>
      <c r="BG490" s="417"/>
      <c r="BH490" s="417"/>
      <c r="BI490" s="298">
        <f>SUM(AU490:BH490)</f>
        <v>0</v>
      </c>
    </row>
    <row r="491" spans="1:61" hidden="1" outlineLevel="1">
      <c r="B491" s="296" t="s">
        <v>761</v>
      </c>
      <c r="C491" s="293" t="s">
        <v>142</v>
      </c>
      <c r="D491" s="297"/>
      <c r="E491" s="297"/>
      <c r="F491" s="297"/>
      <c r="G491" s="297"/>
      <c r="H491" s="297"/>
      <c r="I491" s="297"/>
      <c r="J491" s="297"/>
      <c r="K491" s="297"/>
      <c r="L491" s="297"/>
      <c r="M491" s="297"/>
      <c r="N491" s="297"/>
      <c r="O491" s="297"/>
      <c r="P491" s="297"/>
      <c r="Q491" s="297"/>
      <c r="R491" s="297"/>
      <c r="S491" s="297"/>
      <c r="T491" s="297"/>
      <c r="U491" s="297"/>
      <c r="V491" s="297"/>
      <c r="W491" s="297"/>
      <c r="X491" s="297"/>
      <c r="Y491" s="297">
        <f>Y490</f>
        <v>12</v>
      </c>
      <c r="Z491" s="297"/>
      <c r="AA491" s="297"/>
      <c r="AB491" s="297"/>
      <c r="AC491" s="297"/>
      <c r="AD491" s="297"/>
      <c r="AE491" s="297"/>
      <c r="AF491" s="297"/>
      <c r="AG491" s="297"/>
      <c r="AH491" s="297"/>
      <c r="AI491" s="297"/>
      <c r="AJ491" s="297"/>
      <c r="AK491" s="297"/>
      <c r="AL491" s="297"/>
      <c r="AM491" s="297"/>
      <c r="AN491" s="297"/>
      <c r="AO491" s="297"/>
      <c r="AP491" s="297"/>
      <c r="AQ491" s="297"/>
      <c r="AR491" s="297"/>
      <c r="AS491" s="297"/>
      <c r="AT491" s="297"/>
      <c r="AU491" s="413">
        <f>AU490</f>
        <v>0</v>
      </c>
      <c r="AV491" s="413">
        <f t="shared" ref="AV491" si="1346">AV490</f>
        <v>0</v>
      </c>
      <c r="AW491" s="413">
        <f t="shared" ref="AW491" si="1347">AW490</f>
        <v>0</v>
      </c>
      <c r="AX491" s="413">
        <f t="shared" ref="AX491" si="1348">AX490</f>
        <v>0</v>
      </c>
      <c r="AY491" s="413">
        <f t="shared" ref="AY491" si="1349">AY490</f>
        <v>0</v>
      </c>
      <c r="AZ491" s="413">
        <f t="shared" ref="AZ491" si="1350">AZ490</f>
        <v>0</v>
      </c>
      <c r="BA491" s="413">
        <f t="shared" ref="BA491" si="1351">BA490</f>
        <v>0</v>
      </c>
      <c r="BB491" s="413">
        <f t="shared" ref="BB491" si="1352">BB490</f>
        <v>0</v>
      </c>
      <c r="BC491" s="413">
        <f t="shared" ref="BC491" si="1353">BC490</f>
        <v>0</v>
      </c>
      <c r="BD491" s="413">
        <f t="shared" ref="BD491" si="1354">BD490</f>
        <v>0</v>
      </c>
      <c r="BE491" s="413">
        <f t="shared" ref="BE491" si="1355">BE490</f>
        <v>0</v>
      </c>
      <c r="BF491" s="413">
        <f t="shared" ref="BF491" si="1356">BF490</f>
        <v>0</v>
      </c>
      <c r="BG491" s="413">
        <f t="shared" ref="BG491" si="1357">BG490</f>
        <v>0</v>
      </c>
      <c r="BH491" s="413">
        <f t="shared" ref="BH491" si="1358">BH490</f>
        <v>0</v>
      </c>
      <c r="BI491" s="308"/>
    </row>
    <row r="492" spans="1:61" hidden="1" outlineLevel="1">
      <c r="B492" s="296"/>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c r="Z492" s="293"/>
      <c r="AA492" s="293"/>
      <c r="AB492" s="293"/>
      <c r="AC492" s="293"/>
      <c r="AD492" s="293"/>
      <c r="AE492" s="293"/>
      <c r="AF492" s="293"/>
      <c r="AG492" s="293"/>
      <c r="AH492" s="293"/>
      <c r="AI492" s="293"/>
      <c r="AJ492" s="293"/>
      <c r="AK492" s="293"/>
      <c r="AL492" s="293"/>
      <c r="AM492" s="293"/>
      <c r="AN492" s="293"/>
      <c r="AO492" s="293"/>
      <c r="AP492" s="293"/>
      <c r="AQ492" s="293"/>
      <c r="AR492" s="293"/>
      <c r="AS492" s="293"/>
      <c r="AT492" s="293"/>
      <c r="AU492" s="414"/>
      <c r="AV492" s="427"/>
      <c r="AW492" s="427"/>
      <c r="AX492" s="427"/>
      <c r="AY492" s="427"/>
      <c r="AZ492" s="427"/>
      <c r="BA492" s="427"/>
      <c r="BB492" s="427"/>
      <c r="BC492" s="427"/>
      <c r="BD492" s="427"/>
      <c r="BE492" s="427"/>
      <c r="BF492" s="427"/>
      <c r="BG492" s="427"/>
      <c r="BH492" s="427"/>
      <c r="BI492" s="308"/>
    </row>
    <row r="493" spans="1:61" hidden="1" outlineLevel="1">
      <c r="A493" s="521">
        <v>99</v>
      </c>
      <c r="B493" s="519" t="str">
        <f>VLOOKUP(A493,'9. IESO programs'!$D$3:$E$91,2)</f>
        <v>Not used</v>
      </c>
      <c r="C493" s="293" t="s">
        <v>25</v>
      </c>
      <c r="D493" s="297"/>
      <c r="E493" s="297"/>
      <c r="F493" s="297"/>
      <c r="G493" s="297"/>
      <c r="H493" s="297"/>
      <c r="I493" s="297"/>
      <c r="J493" s="297"/>
      <c r="K493" s="297"/>
      <c r="L493" s="297"/>
      <c r="M493" s="297"/>
      <c r="N493" s="297"/>
      <c r="O493" s="297"/>
      <c r="P493" s="297"/>
      <c r="Q493" s="297"/>
      <c r="R493" s="297"/>
      <c r="S493" s="297"/>
      <c r="T493" s="297"/>
      <c r="U493" s="297"/>
      <c r="V493" s="297"/>
      <c r="W493" s="297"/>
      <c r="X493" s="297"/>
      <c r="Y493" s="297">
        <v>12</v>
      </c>
      <c r="Z493" s="297"/>
      <c r="AA493" s="297"/>
      <c r="AB493" s="297"/>
      <c r="AC493" s="297"/>
      <c r="AD493" s="297"/>
      <c r="AE493" s="297"/>
      <c r="AF493" s="297"/>
      <c r="AG493" s="297"/>
      <c r="AH493" s="297"/>
      <c r="AI493" s="297"/>
      <c r="AJ493" s="297"/>
      <c r="AK493" s="297"/>
      <c r="AL493" s="297"/>
      <c r="AM493" s="297"/>
      <c r="AN493" s="297"/>
      <c r="AO493" s="297"/>
      <c r="AP493" s="297"/>
      <c r="AQ493" s="297"/>
      <c r="AR493" s="297"/>
      <c r="AS493" s="297"/>
      <c r="AT493" s="297"/>
      <c r="AU493" s="428"/>
      <c r="AV493" s="412"/>
      <c r="AW493" s="412"/>
      <c r="AX493" s="412"/>
      <c r="AY493" s="412"/>
      <c r="AZ493" s="412"/>
      <c r="BA493" s="412"/>
      <c r="BB493" s="417"/>
      <c r="BC493" s="417"/>
      <c r="BD493" s="417"/>
      <c r="BE493" s="417"/>
      <c r="BF493" s="417"/>
      <c r="BG493" s="417"/>
      <c r="BH493" s="417"/>
      <c r="BI493" s="298">
        <f>SUM(AU493:BH493)</f>
        <v>0</v>
      </c>
    </row>
    <row r="494" spans="1:61" hidden="1" outlineLevel="1">
      <c r="B494" s="296" t="s">
        <v>761</v>
      </c>
      <c r="C494" s="293" t="s">
        <v>142</v>
      </c>
      <c r="D494" s="297"/>
      <c r="E494" s="297"/>
      <c r="F494" s="297"/>
      <c r="G494" s="297"/>
      <c r="H494" s="297"/>
      <c r="I494" s="297"/>
      <c r="J494" s="297"/>
      <c r="K494" s="297"/>
      <c r="L494" s="297"/>
      <c r="M494" s="297"/>
      <c r="N494" s="297"/>
      <c r="O494" s="297"/>
      <c r="P494" s="297"/>
      <c r="Q494" s="297"/>
      <c r="R494" s="297"/>
      <c r="S494" s="297"/>
      <c r="T494" s="297"/>
      <c r="U494" s="297"/>
      <c r="V494" s="297"/>
      <c r="W494" s="297"/>
      <c r="X494" s="297"/>
      <c r="Y494" s="297">
        <f>Y493</f>
        <v>12</v>
      </c>
      <c r="Z494" s="297"/>
      <c r="AA494" s="297"/>
      <c r="AB494" s="297"/>
      <c r="AC494" s="297"/>
      <c r="AD494" s="297"/>
      <c r="AE494" s="297"/>
      <c r="AF494" s="297"/>
      <c r="AG494" s="297"/>
      <c r="AH494" s="297"/>
      <c r="AI494" s="297"/>
      <c r="AJ494" s="297"/>
      <c r="AK494" s="297"/>
      <c r="AL494" s="297"/>
      <c r="AM494" s="297"/>
      <c r="AN494" s="297"/>
      <c r="AO494" s="297"/>
      <c r="AP494" s="297"/>
      <c r="AQ494" s="297"/>
      <c r="AR494" s="297"/>
      <c r="AS494" s="297"/>
      <c r="AT494" s="297"/>
      <c r="AU494" s="413">
        <f>AU493</f>
        <v>0</v>
      </c>
      <c r="AV494" s="413">
        <f t="shared" ref="AV494" si="1359">AV493</f>
        <v>0</v>
      </c>
      <c r="AW494" s="413">
        <f t="shared" ref="AW494" si="1360">AW493</f>
        <v>0</v>
      </c>
      <c r="AX494" s="413">
        <f t="shared" ref="AX494" si="1361">AX493</f>
        <v>0</v>
      </c>
      <c r="AY494" s="413">
        <f t="shared" ref="AY494" si="1362">AY493</f>
        <v>0</v>
      </c>
      <c r="AZ494" s="413">
        <f t="shared" ref="AZ494" si="1363">AZ493</f>
        <v>0</v>
      </c>
      <c r="BA494" s="413">
        <f t="shared" ref="BA494" si="1364">BA493</f>
        <v>0</v>
      </c>
      <c r="BB494" s="413">
        <f t="shared" ref="BB494" si="1365">BB493</f>
        <v>0</v>
      </c>
      <c r="BC494" s="413">
        <f t="shared" ref="BC494" si="1366">BC493</f>
        <v>0</v>
      </c>
      <c r="BD494" s="413">
        <f t="shared" ref="BD494" si="1367">BD493</f>
        <v>0</v>
      </c>
      <c r="BE494" s="413">
        <f t="shared" ref="BE494" si="1368">BE493</f>
        <v>0</v>
      </c>
      <c r="BF494" s="413">
        <f t="shared" ref="BF494" si="1369">BF493</f>
        <v>0</v>
      </c>
      <c r="BG494" s="413">
        <f t="shared" ref="BG494" si="1370">BG493</f>
        <v>0</v>
      </c>
      <c r="BH494" s="413">
        <f t="shared" ref="BH494" si="1371">BH493</f>
        <v>0</v>
      </c>
      <c r="BI494" s="308"/>
    </row>
    <row r="495" spans="1:61" hidden="1" outlineLevel="1">
      <c r="B495" s="296"/>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293"/>
      <c r="Z495" s="293"/>
      <c r="AA495" s="293"/>
      <c r="AB495" s="293"/>
      <c r="AC495" s="293"/>
      <c r="AD495" s="293"/>
      <c r="AE495" s="293"/>
      <c r="AF495" s="293"/>
      <c r="AG495" s="293"/>
      <c r="AH495" s="293"/>
      <c r="AI495" s="293"/>
      <c r="AJ495" s="293"/>
      <c r="AK495" s="293"/>
      <c r="AL495" s="293"/>
      <c r="AM495" s="293"/>
      <c r="AN495" s="293"/>
      <c r="AO495" s="293"/>
      <c r="AP495" s="293"/>
      <c r="AQ495" s="293"/>
      <c r="AR495" s="293"/>
      <c r="AS495" s="293"/>
      <c r="AT495" s="293"/>
      <c r="AU495" s="414"/>
      <c r="AV495" s="427"/>
      <c r="AW495" s="427"/>
      <c r="AX495" s="427"/>
      <c r="AY495" s="427"/>
      <c r="AZ495" s="427"/>
      <c r="BA495" s="427"/>
      <c r="BB495" s="427"/>
      <c r="BC495" s="427"/>
      <c r="BD495" s="427"/>
      <c r="BE495" s="427"/>
      <c r="BF495" s="427"/>
      <c r="BG495" s="427"/>
      <c r="BH495" s="427"/>
      <c r="BI495" s="308"/>
    </row>
    <row r="496" spans="1:61" hidden="1" outlineLevel="1">
      <c r="A496" s="521">
        <v>99</v>
      </c>
      <c r="B496" s="519" t="str">
        <f>VLOOKUP(A496,'9. IESO programs'!$D$3:$E$91,2)</f>
        <v>Not used</v>
      </c>
      <c r="C496" s="293" t="s">
        <v>25</v>
      </c>
      <c r="D496" s="297"/>
      <c r="E496" s="297"/>
      <c r="F496" s="297"/>
      <c r="G496" s="297"/>
      <c r="H496" s="297"/>
      <c r="I496" s="297"/>
      <c r="J496" s="297"/>
      <c r="K496" s="297"/>
      <c r="L496" s="297"/>
      <c r="M496" s="297"/>
      <c r="N496" s="297"/>
      <c r="O496" s="297"/>
      <c r="P496" s="297"/>
      <c r="Q496" s="297"/>
      <c r="R496" s="297"/>
      <c r="S496" s="297"/>
      <c r="T496" s="297"/>
      <c r="U496" s="297"/>
      <c r="V496" s="297"/>
      <c r="W496" s="297"/>
      <c r="X496" s="297"/>
      <c r="Y496" s="297">
        <v>12</v>
      </c>
      <c r="Z496" s="297"/>
      <c r="AA496" s="297"/>
      <c r="AB496" s="297"/>
      <c r="AC496" s="297"/>
      <c r="AD496" s="297"/>
      <c r="AE496" s="297"/>
      <c r="AF496" s="297"/>
      <c r="AG496" s="297"/>
      <c r="AH496" s="297"/>
      <c r="AI496" s="297"/>
      <c r="AJ496" s="297"/>
      <c r="AK496" s="297"/>
      <c r="AL496" s="297"/>
      <c r="AM496" s="297"/>
      <c r="AN496" s="297"/>
      <c r="AO496" s="297"/>
      <c r="AP496" s="297"/>
      <c r="AQ496" s="297"/>
      <c r="AR496" s="297"/>
      <c r="AS496" s="297"/>
      <c r="AT496" s="297"/>
      <c r="AU496" s="428"/>
      <c r="AV496" s="412"/>
      <c r="AW496" s="412"/>
      <c r="AX496" s="412"/>
      <c r="AY496" s="412"/>
      <c r="AZ496" s="412"/>
      <c r="BA496" s="412"/>
      <c r="BB496" s="417"/>
      <c r="BC496" s="417"/>
      <c r="BD496" s="417"/>
      <c r="BE496" s="417"/>
      <c r="BF496" s="417"/>
      <c r="BG496" s="417"/>
      <c r="BH496" s="417"/>
      <c r="BI496" s="298">
        <f>SUM(AU496:BH496)</f>
        <v>0</v>
      </c>
    </row>
    <row r="497" spans="1:61" hidden="1" outlineLevel="1">
      <c r="B497" s="296" t="s">
        <v>761</v>
      </c>
      <c r="C497" s="293" t="s">
        <v>142</v>
      </c>
      <c r="D497" s="297"/>
      <c r="E497" s="297"/>
      <c r="F497" s="297"/>
      <c r="G497" s="297"/>
      <c r="H497" s="297"/>
      <c r="I497" s="297"/>
      <c r="J497" s="297"/>
      <c r="K497" s="297"/>
      <c r="L497" s="297"/>
      <c r="M497" s="297"/>
      <c r="N497" s="297"/>
      <c r="O497" s="297"/>
      <c r="P497" s="297"/>
      <c r="Q497" s="297"/>
      <c r="R497" s="297"/>
      <c r="S497" s="297"/>
      <c r="T497" s="297"/>
      <c r="U497" s="297"/>
      <c r="V497" s="297"/>
      <c r="W497" s="297"/>
      <c r="X497" s="297"/>
      <c r="Y497" s="297">
        <f>Y496</f>
        <v>12</v>
      </c>
      <c r="Z497" s="297"/>
      <c r="AA497" s="297"/>
      <c r="AB497" s="297"/>
      <c r="AC497" s="297"/>
      <c r="AD497" s="297"/>
      <c r="AE497" s="297"/>
      <c r="AF497" s="297"/>
      <c r="AG497" s="297"/>
      <c r="AH497" s="297"/>
      <c r="AI497" s="297"/>
      <c r="AJ497" s="297"/>
      <c r="AK497" s="297"/>
      <c r="AL497" s="297"/>
      <c r="AM497" s="297"/>
      <c r="AN497" s="297"/>
      <c r="AO497" s="297"/>
      <c r="AP497" s="297"/>
      <c r="AQ497" s="297"/>
      <c r="AR497" s="297"/>
      <c r="AS497" s="297"/>
      <c r="AT497" s="297"/>
      <c r="AU497" s="413">
        <f>AU496</f>
        <v>0</v>
      </c>
      <c r="AV497" s="413">
        <f t="shared" ref="AV497" si="1372">AV496</f>
        <v>0</v>
      </c>
      <c r="AW497" s="413">
        <f t="shared" ref="AW497" si="1373">AW496</f>
        <v>0</v>
      </c>
      <c r="AX497" s="413">
        <f t="shared" ref="AX497" si="1374">AX496</f>
        <v>0</v>
      </c>
      <c r="AY497" s="413">
        <f t="shared" ref="AY497" si="1375">AY496</f>
        <v>0</v>
      </c>
      <c r="AZ497" s="413">
        <f t="shared" ref="AZ497" si="1376">AZ496</f>
        <v>0</v>
      </c>
      <c r="BA497" s="413">
        <f t="shared" ref="BA497" si="1377">BA496</f>
        <v>0</v>
      </c>
      <c r="BB497" s="413">
        <f t="shared" ref="BB497" si="1378">BB496</f>
        <v>0</v>
      </c>
      <c r="BC497" s="413">
        <f t="shared" ref="BC497" si="1379">BC496</f>
        <v>0</v>
      </c>
      <c r="BD497" s="413">
        <f t="shared" ref="BD497" si="1380">BD496</f>
        <v>0</v>
      </c>
      <c r="BE497" s="413">
        <f t="shared" ref="BE497" si="1381">BE496</f>
        <v>0</v>
      </c>
      <c r="BF497" s="413">
        <f t="shared" ref="BF497" si="1382">BF496</f>
        <v>0</v>
      </c>
      <c r="BG497" s="413">
        <f t="shared" ref="BG497" si="1383">BG496</f>
        <v>0</v>
      </c>
      <c r="BH497" s="413">
        <f t="shared" ref="BH497" si="1384">BH496</f>
        <v>0</v>
      </c>
      <c r="BI497" s="308"/>
    </row>
    <row r="498" spans="1:61" hidden="1" outlineLevel="1">
      <c r="B498" s="296"/>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293"/>
      <c r="Z498" s="293"/>
      <c r="AA498" s="293"/>
      <c r="AB498" s="293"/>
      <c r="AC498" s="293"/>
      <c r="AD498" s="293"/>
      <c r="AE498" s="293"/>
      <c r="AF498" s="293"/>
      <c r="AG498" s="293"/>
      <c r="AH498" s="293"/>
      <c r="AI498" s="293"/>
      <c r="AJ498" s="293"/>
      <c r="AK498" s="293"/>
      <c r="AL498" s="293"/>
      <c r="AM498" s="293"/>
      <c r="AN498" s="293"/>
      <c r="AO498" s="293"/>
      <c r="AP498" s="293"/>
      <c r="AQ498" s="293"/>
      <c r="AR498" s="293"/>
      <c r="AS498" s="293"/>
      <c r="AT498" s="293"/>
      <c r="AU498" s="414"/>
      <c r="AV498" s="427"/>
      <c r="AW498" s="427"/>
      <c r="AX498" s="427"/>
      <c r="AY498" s="427"/>
      <c r="AZ498" s="427"/>
      <c r="BA498" s="427"/>
      <c r="BB498" s="427"/>
      <c r="BC498" s="427"/>
      <c r="BD498" s="427"/>
      <c r="BE498" s="427"/>
      <c r="BF498" s="427"/>
      <c r="BG498" s="427"/>
      <c r="BH498" s="427"/>
      <c r="BI498" s="308"/>
    </row>
    <row r="499" spans="1:61" hidden="1" outlineLevel="1">
      <c r="A499" s="521">
        <v>99</v>
      </c>
      <c r="B499" s="519" t="str">
        <f>VLOOKUP(A499,'9. IESO programs'!$D$3:$E$91,2)</f>
        <v>Not used</v>
      </c>
      <c r="C499" s="293" t="s">
        <v>25</v>
      </c>
      <c r="D499" s="297"/>
      <c r="E499" s="297"/>
      <c r="F499" s="297"/>
      <c r="G499" s="297"/>
      <c r="H499" s="297"/>
      <c r="I499" s="297"/>
      <c r="J499" s="297"/>
      <c r="K499" s="297"/>
      <c r="L499" s="297"/>
      <c r="M499" s="297"/>
      <c r="N499" s="297"/>
      <c r="O499" s="297"/>
      <c r="P499" s="297"/>
      <c r="Q499" s="297"/>
      <c r="R499" s="297"/>
      <c r="S499" s="297"/>
      <c r="T499" s="297"/>
      <c r="U499" s="297"/>
      <c r="V499" s="297"/>
      <c r="W499" s="297"/>
      <c r="X499" s="297"/>
      <c r="Y499" s="297">
        <v>3</v>
      </c>
      <c r="Z499" s="297"/>
      <c r="AA499" s="297"/>
      <c r="AB499" s="297"/>
      <c r="AC499" s="297"/>
      <c r="AD499" s="297"/>
      <c r="AE499" s="297"/>
      <c r="AF499" s="297"/>
      <c r="AG499" s="297"/>
      <c r="AH499" s="297"/>
      <c r="AI499" s="297"/>
      <c r="AJ499" s="297"/>
      <c r="AK499" s="297"/>
      <c r="AL499" s="297"/>
      <c r="AM499" s="297"/>
      <c r="AN499" s="297"/>
      <c r="AO499" s="297"/>
      <c r="AP499" s="297"/>
      <c r="AQ499" s="297"/>
      <c r="AR499" s="297"/>
      <c r="AS499" s="297"/>
      <c r="AT499" s="297"/>
      <c r="AU499" s="428"/>
      <c r="AV499" s="412"/>
      <c r="AW499" s="412"/>
      <c r="AX499" s="412"/>
      <c r="AY499" s="412"/>
      <c r="AZ499" s="412"/>
      <c r="BA499" s="412"/>
      <c r="BB499" s="417"/>
      <c r="BC499" s="417"/>
      <c r="BD499" s="417"/>
      <c r="BE499" s="417"/>
      <c r="BF499" s="417"/>
      <c r="BG499" s="417"/>
      <c r="BH499" s="417"/>
      <c r="BI499" s="298">
        <f>SUM(AU499:BH499)</f>
        <v>0</v>
      </c>
    </row>
    <row r="500" spans="1:61" hidden="1" outlineLevel="1">
      <c r="B500" s="296" t="s">
        <v>761</v>
      </c>
      <c r="C500" s="293" t="s">
        <v>142</v>
      </c>
      <c r="D500" s="297"/>
      <c r="E500" s="297"/>
      <c r="F500" s="297"/>
      <c r="G500" s="297"/>
      <c r="H500" s="297"/>
      <c r="I500" s="297"/>
      <c r="J500" s="297"/>
      <c r="K500" s="297"/>
      <c r="L500" s="297"/>
      <c r="M500" s="297"/>
      <c r="N500" s="297"/>
      <c r="O500" s="297"/>
      <c r="P500" s="297"/>
      <c r="Q500" s="297"/>
      <c r="R500" s="297"/>
      <c r="S500" s="297"/>
      <c r="T500" s="297"/>
      <c r="U500" s="297"/>
      <c r="V500" s="297"/>
      <c r="W500" s="297"/>
      <c r="X500" s="297"/>
      <c r="Y500" s="297">
        <f>Y499</f>
        <v>3</v>
      </c>
      <c r="Z500" s="297"/>
      <c r="AA500" s="297"/>
      <c r="AB500" s="297"/>
      <c r="AC500" s="297"/>
      <c r="AD500" s="297"/>
      <c r="AE500" s="297"/>
      <c r="AF500" s="297"/>
      <c r="AG500" s="297"/>
      <c r="AH500" s="297"/>
      <c r="AI500" s="297"/>
      <c r="AJ500" s="297"/>
      <c r="AK500" s="297"/>
      <c r="AL500" s="297"/>
      <c r="AM500" s="297"/>
      <c r="AN500" s="297"/>
      <c r="AO500" s="297"/>
      <c r="AP500" s="297"/>
      <c r="AQ500" s="297"/>
      <c r="AR500" s="297"/>
      <c r="AS500" s="297"/>
      <c r="AT500" s="297"/>
      <c r="AU500" s="413">
        <f>AU499</f>
        <v>0</v>
      </c>
      <c r="AV500" s="413">
        <f t="shared" ref="AV500" si="1385">AV499</f>
        <v>0</v>
      </c>
      <c r="AW500" s="413">
        <f t="shared" ref="AW500" si="1386">AW499</f>
        <v>0</v>
      </c>
      <c r="AX500" s="413">
        <f t="shared" ref="AX500" si="1387">AX499</f>
        <v>0</v>
      </c>
      <c r="AY500" s="413">
        <f t="shared" ref="AY500" si="1388">AY499</f>
        <v>0</v>
      </c>
      <c r="AZ500" s="413">
        <f t="shared" ref="AZ500" si="1389">AZ499</f>
        <v>0</v>
      </c>
      <c r="BA500" s="413">
        <f t="shared" ref="BA500" si="1390">BA499</f>
        <v>0</v>
      </c>
      <c r="BB500" s="413">
        <f t="shared" ref="BB500" si="1391">BB499</f>
        <v>0</v>
      </c>
      <c r="BC500" s="413">
        <f t="shared" ref="BC500" si="1392">BC499</f>
        <v>0</v>
      </c>
      <c r="BD500" s="413">
        <f t="shared" ref="BD500" si="1393">BD499</f>
        <v>0</v>
      </c>
      <c r="BE500" s="413">
        <f t="shared" ref="BE500" si="1394">BE499</f>
        <v>0</v>
      </c>
      <c r="BF500" s="413">
        <f t="shared" ref="BF500" si="1395">BF499</f>
        <v>0</v>
      </c>
      <c r="BG500" s="413">
        <f t="shared" ref="BG500" si="1396">BG499</f>
        <v>0</v>
      </c>
      <c r="BH500" s="413">
        <f t="shared" ref="BH500" si="1397">BH499</f>
        <v>0</v>
      </c>
      <c r="BI500" s="308"/>
    </row>
    <row r="501" spans="1:61" hidden="1" outlineLevel="1">
      <c r="B501" s="296"/>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c r="Z501" s="293"/>
      <c r="AA501" s="293"/>
      <c r="AB501" s="293"/>
      <c r="AC501" s="293"/>
      <c r="AD501" s="293"/>
      <c r="AE501" s="293"/>
      <c r="AF501" s="293"/>
      <c r="AG501" s="293"/>
      <c r="AH501" s="293"/>
      <c r="AI501" s="293"/>
      <c r="AJ501" s="293"/>
      <c r="AK501" s="293"/>
      <c r="AL501" s="293"/>
      <c r="AM501" s="293"/>
      <c r="AN501" s="293"/>
      <c r="AO501" s="293"/>
      <c r="AP501" s="293"/>
      <c r="AQ501" s="293"/>
      <c r="AR501" s="293"/>
      <c r="AS501" s="293"/>
      <c r="AT501" s="293"/>
      <c r="AU501" s="414"/>
      <c r="AV501" s="427"/>
      <c r="AW501" s="427"/>
      <c r="AX501" s="427"/>
      <c r="AY501" s="427"/>
      <c r="AZ501" s="427"/>
      <c r="BA501" s="427"/>
      <c r="BB501" s="427"/>
      <c r="BC501" s="427"/>
      <c r="BD501" s="427"/>
      <c r="BE501" s="427"/>
      <c r="BF501" s="427"/>
      <c r="BG501" s="427"/>
      <c r="BH501" s="427"/>
      <c r="BI501" s="308"/>
    </row>
    <row r="502" spans="1:61" hidden="1" outlineLevel="1">
      <c r="A502" s="521">
        <v>99</v>
      </c>
      <c r="B502" s="519" t="str">
        <f>VLOOKUP(A502,'9. IESO programs'!$D$3:$E$91,2)</f>
        <v>Not used</v>
      </c>
      <c r="C502" s="293" t="s">
        <v>25</v>
      </c>
      <c r="D502" s="297"/>
      <c r="E502" s="297"/>
      <c r="F502" s="297"/>
      <c r="G502" s="297"/>
      <c r="H502" s="297"/>
      <c r="I502" s="297"/>
      <c r="J502" s="297"/>
      <c r="K502" s="297"/>
      <c r="L502" s="297"/>
      <c r="M502" s="297"/>
      <c r="N502" s="297"/>
      <c r="O502" s="297"/>
      <c r="P502" s="297"/>
      <c r="Q502" s="297"/>
      <c r="R502" s="297"/>
      <c r="S502" s="297"/>
      <c r="T502" s="297"/>
      <c r="U502" s="297"/>
      <c r="V502" s="297"/>
      <c r="W502" s="297"/>
      <c r="X502" s="297"/>
      <c r="Y502" s="297">
        <v>12</v>
      </c>
      <c r="Z502" s="297"/>
      <c r="AA502" s="297"/>
      <c r="AB502" s="297"/>
      <c r="AC502" s="297"/>
      <c r="AD502" s="297"/>
      <c r="AE502" s="297"/>
      <c r="AF502" s="297"/>
      <c r="AG502" s="297"/>
      <c r="AH502" s="297"/>
      <c r="AI502" s="297"/>
      <c r="AJ502" s="297"/>
      <c r="AK502" s="297"/>
      <c r="AL502" s="297"/>
      <c r="AM502" s="297"/>
      <c r="AN502" s="297"/>
      <c r="AO502" s="297"/>
      <c r="AP502" s="297"/>
      <c r="AQ502" s="297"/>
      <c r="AR502" s="297"/>
      <c r="AS502" s="297"/>
      <c r="AT502" s="297"/>
      <c r="AU502" s="428"/>
      <c r="AV502" s="412"/>
      <c r="AW502" s="412"/>
      <c r="AX502" s="412"/>
      <c r="AY502" s="412"/>
      <c r="AZ502" s="412"/>
      <c r="BA502" s="412"/>
      <c r="BB502" s="417"/>
      <c r="BC502" s="417"/>
      <c r="BD502" s="417"/>
      <c r="BE502" s="417"/>
      <c r="BF502" s="417"/>
      <c r="BG502" s="417"/>
      <c r="BH502" s="417"/>
      <c r="BI502" s="298">
        <f>SUM(AU502:BH502)</f>
        <v>0</v>
      </c>
    </row>
    <row r="503" spans="1:61" hidden="1" outlineLevel="1">
      <c r="B503" s="296" t="s">
        <v>761</v>
      </c>
      <c r="C503" s="293" t="s">
        <v>142</v>
      </c>
      <c r="D503" s="297"/>
      <c r="E503" s="297"/>
      <c r="F503" s="297"/>
      <c r="G503" s="297"/>
      <c r="H503" s="297"/>
      <c r="I503" s="297"/>
      <c r="J503" s="297"/>
      <c r="K503" s="297"/>
      <c r="L503" s="297"/>
      <c r="M503" s="297"/>
      <c r="N503" s="297"/>
      <c r="O503" s="297"/>
      <c r="P503" s="297"/>
      <c r="Q503" s="297"/>
      <c r="R503" s="297"/>
      <c r="S503" s="297"/>
      <c r="T503" s="297"/>
      <c r="U503" s="297"/>
      <c r="V503" s="297"/>
      <c r="W503" s="297"/>
      <c r="X503" s="297"/>
      <c r="Y503" s="297">
        <f>Y502</f>
        <v>12</v>
      </c>
      <c r="Z503" s="297"/>
      <c r="AA503" s="297"/>
      <c r="AB503" s="297"/>
      <c r="AC503" s="297"/>
      <c r="AD503" s="297"/>
      <c r="AE503" s="297"/>
      <c r="AF503" s="297"/>
      <c r="AG503" s="297"/>
      <c r="AH503" s="297"/>
      <c r="AI503" s="297"/>
      <c r="AJ503" s="297"/>
      <c r="AK503" s="297"/>
      <c r="AL503" s="297"/>
      <c r="AM503" s="297"/>
      <c r="AN503" s="297"/>
      <c r="AO503" s="297"/>
      <c r="AP503" s="297"/>
      <c r="AQ503" s="297"/>
      <c r="AR503" s="297"/>
      <c r="AS503" s="297"/>
      <c r="AT503" s="297"/>
      <c r="AU503" s="413">
        <f>AU502</f>
        <v>0</v>
      </c>
      <c r="AV503" s="413">
        <f t="shared" ref="AV503" si="1398">AV502</f>
        <v>0</v>
      </c>
      <c r="AW503" s="413">
        <f t="shared" ref="AW503" si="1399">AW502</f>
        <v>0</v>
      </c>
      <c r="AX503" s="413">
        <f t="shared" ref="AX503" si="1400">AX502</f>
        <v>0</v>
      </c>
      <c r="AY503" s="413">
        <f t="shared" ref="AY503" si="1401">AY502</f>
        <v>0</v>
      </c>
      <c r="AZ503" s="413">
        <f t="shared" ref="AZ503" si="1402">AZ502</f>
        <v>0</v>
      </c>
      <c r="BA503" s="413">
        <f t="shared" ref="BA503" si="1403">BA502</f>
        <v>0</v>
      </c>
      <c r="BB503" s="413">
        <f t="shared" ref="BB503" si="1404">BB502</f>
        <v>0</v>
      </c>
      <c r="BC503" s="413">
        <f t="shared" ref="BC503" si="1405">BC502</f>
        <v>0</v>
      </c>
      <c r="BD503" s="413">
        <f t="shared" ref="BD503" si="1406">BD502</f>
        <v>0</v>
      </c>
      <c r="BE503" s="413">
        <f t="shared" ref="BE503" si="1407">BE502</f>
        <v>0</v>
      </c>
      <c r="BF503" s="413">
        <f t="shared" ref="BF503" si="1408">BF502</f>
        <v>0</v>
      </c>
      <c r="BG503" s="413">
        <f t="shared" ref="BG503" si="1409">BG502</f>
        <v>0</v>
      </c>
      <c r="BH503" s="413">
        <f t="shared" ref="BH503" si="1410">BH502</f>
        <v>0</v>
      </c>
      <c r="BI503" s="308"/>
    </row>
    <row r="504" spans="1:61" hidden="1" outlineLevel="1">
      <c r="B504" s="296"/>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293"/>
      <c r="Z504" s="293"/>
      <c r="AA504" s="293"/>
      <c r="AB504" s="293"/>
      <c r="AC504" s="293"/>
      <c r="AD504" s="293"/>
      <c r="AE504" s="293"/>
      <c r="AF504" s="293"/>
      <c r="AG504" s="293"/>
      <c r="AH504" s="293"/>
      <c r="AI504" s="293"/>
      <c r="AJ504" s="293"/>
      <c r="AK504" s="293"/>
      <c r="AL504" s="293"/>
      <c r="AM504" s="293"/>
      <c r="AN504" s="293"/>
      <c r="AO504" s="293"/>
      <c r="AP504" s="293"/>
      <c r="AQ504" s="293"/>
      <c r="AR504" s="293"/>
      <c r="AS504" s="293"/>
      <c r="AT504" s="293"/>
      <c r="AU504" s="414"/>
      <c r="AV504" s="427"/>
      <c r="AW504" s="427"/>
      <c r="AX504" s="427"/>
      <c r="AY504" s="427"/>
      <c r="AZ504" s="427"/>
      <c r="BA504" s="427"/>
      <c r="BB504" s="427"/>
      <c r="BC504" s="427"/>
      <c r="BD504" s="427"/>
      <c r="BE504" s="427"/>
      <c r="BF504" s="427"/>
      <c r="BG504" s="427"/>
      <c r="BH504" s="427"/>
      <c r="BI504" s="308"/>
    </row>
    <row r="505" spans="1:61" hidden="1" outlineLevel="1">
      <c r="A505" s="521">
        <v>99</v>
      </c>
      <c r="B505" s="519" t="str">
        <f>VLOOKUP(A505,'9. IESO programs'!$D$3:$E$91,2)</f>
        <v>Not used</v>
      </c>
      <c r="C505" s="293" t="s">
        <v>25</v>
      </c>
      <c r="D505" s="297"/>
      <c r="E505" s="297"/>
      <c r="F505" s="297"/>
      <c r="G505" s="297"/>
      <c r="H505" s="297"/>
      <c r="I505" s="297"/>
      <c r="J505" s="297"/>
      <c r="K505" s="297"/>
      <c r="L505" s="297"/>
      <c r="M505" s="297"/>
      <c r="N505" s="297"/>
      <c r="O505" s="297"/>
      <c r="P505" s="297"/>
      <c r="Q505" s="297"/>
      <c r="R505" s="297"/>
      <c r="S505" s="297"/>
      <c r="T505" s="297"/>
      <c r="U505" s="297"/>
      <c r="V505" s="297"/>
      <c r="W505" s="297"/>
      <c r="X505" s="297"/>
      <c r="Y505" s="297">
        <v>12</v>
      </c>
      <c r="Z505" s="297"/>
      <c r="AA505" s="297"/>
      <c r="AB505" s="297"/>
      <c r="AC505" s="297"/>
      <c r="AD505" s="297"/>
      <c r="AE505" s="297"/>
      <c r="AF505" s="297"/>
      <c r="AG505" s="297"/>
      <c r="AH505" s="297"/>
      <c r="AI505" s="297"/>
      <c r="AJ505" s="297"/>
      <c r="AK505" s="297"/>
      <c r="AL505" s="297"/>
      <c r="AM505" s="297"/>
      <c r="AN505" s="297"/>
      <c r="AO505" s="297"/>
      <c r="AP505" s="297"/>
      <c r="AQ505" s="297"/>
      <c r="AR505" s="297"/>
      <c r="AS505" s="297"/>
      <c r="AT505" s="297"/>
      <c r="AU505" s="428"/>
      <c r="AV505" s="412"/>
      <c r="AW505" s="412"/>
      <c r="AX505" s="412"/>
      <c r="AY505" s="412"/>
      <c r="AZ505" s="412"/>
      <c r="BA505" s="412"/>
      <c r="BB505" s="417"/>
      <c r="BC505" s="417"/>
      <c r="BD505" s="417"/>
      <c r="BE505" s="417"/>
      <c r="BF505" s="417"/>
      <c r="BG505" s="417"/>
      <c r="BH505" s="417"/>
      <c r="BI505" s="298">
        <f>SUM(AU505:BH505)</f>
        <v>0</v>
      </c>
    </row>
    <row r="506" spans="1:61" hidden="1" outlineLevel="1">
      <c r="B506" s="296" t="s">
        <v>761</v>
      </c>
      <c r="C506" s="293" t="s">
        <v>142</v>
      </c>
      <c r="D506" s="297"/>
      <c r="E506" s="297"/>
      <c r="F506" s="297"/>
      <c r="G506" s="297"/>
      <c r="H506" s="297"/>
      <c r="I506" s="297"/>
      <c r="J506" s="297"/>
      <c r="K506" s="297"/>
      <c r="L506" s="297"/>
      <c r="M506" s="297"/>
      <c r="N506" s="297"/>
      <c r="O506" s="297"/>
      <c r="P506" s="297"/>
      <c r="Q506" s="297"/>
      <c r="R506" s="297"/>
      <c r="S506" s="297"/>
      <c r="T506" s="297"/>
      <c r="U506" s="297"/>
      <c r="V506" s="297"/>
      <c r="W506" s="297"/>
      <c r="X506" s="297"/>
      <c r="Y506" s="297">
        <f>Y505</f>
        <v>12</v>
      </c>
      <c r="Z506" s="297"/>
      <c r="AA506" s="297"/>
      <c r="AB506" s="297"/>
      <c r="AC506" s="297"/>
      <c r="AD506" s="297"/>
      <c r="AE506" s="297"/>
      <c r="AF506" s="297"/>
      <c r="AG506" s="297"/>
      <c r="AH506" s="297"/>
      <c r="AI506" s="297"/>
      <c r="AJ506" s="297"/>
      <c r="AK506" s="297"/>
      <c r="AL506" s="297"/>
      <c r="AM506" s="297"/>
      <c r="AN506" s="297"/>
      <c r="AO506" s="297"/>
      <c r="AP506" s="297"/>
      <c r="AQ506" s="297"/>
      <c r="AR506" s="297"/>
      <c r="AS506" s="297"/>
      <c r="AT506" s="297"/>
      <c r="AU506" s="413">
        <f>AU505</f>
        <v>0</v>
      </c>
      <c r="AV506" s="413">
        <f t="shared" ref="AV506" si="1411">AV505</f>
        <v>0</v>
      </c>
      <c r="AW506" s="413">
        <f t="shared" ref="AW506" si="1412">AW505</f>
        <v>0</v>
      </c>
      <c r="AX506" s="413">
        <f t="shared" ref="AX506" si="1413">AX505</f>
        <v>0</v>
      </c>
      <c r="AY506" s="413">
        <f t="shared" ref="AY506" si="1414">AY505</f>
        <v>0</v>
      </c>
      <c r="AZ506" s="413">
        <f t="shared" ref="AZ506" si="1415">AZ505</f>
        <v>0</v>
      </c>
      <c r="BA506" s="413">
        <f t="shared" ref="BA506" si="1416">BA505</f>
        <v>0</v>
      </c>
      <c r="BB506" s="413">
        <f t="shared" ref="BB506" si="1417">BB505</f>
        <v>0</v>
      </c>
      <c r="BC506" s="413">
        <f t="shared" ref="BC506" si="1418">BC505</f>
        <v>0</v>
      </c>
      <c r="BD506" s="413">
        <f t="shared" ref="BD506" si="1419">BD505</f>
        <v>0</v>
      </c>
      <c r="BE506" s="413">
        <f t="shared" ref="BE506" si="1420">BE505</f>
        <v>0</v>
      </c>
      <c r="BF506" s="413">
        <f t="shared" ref="BF506" si="1421">BF505</f>
        <v>0</v>
      </c>
      <c r="BG506" s="413">
        <f t="shared" ref="BG506" si="1422">BG505</f>
        <v>0</v>
      </c>
      <c r="BH506" s="413">
        <f t="shared" ref="BH506" si="1423">BH505</f>
        <v>0</v>
      </c>
      <c r="BI506" s="308"/>
    </row>
    <row r="507" spans="1:61" hidden="1" outlineLevel="1">
      <c r="B507" s="51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293"/>
      <c r="Z507" s="293"/>
      <c r="AA507" s="293"/>
      <c r="AB507" s="293"/>
      <c r="AC507" s="293"/>
      <c r="AD507" s="293"/>
      <c r="AE507" s="293"/>
      <c r="AF507" s="293"/>
      <c r="AG507" s="293"/>
      <c r="AH507" s="293"/>
      <c r="AI507" s="293"/>
      <c r="AJ507" s="293"/>
      <c r="AK507" s="293"/>
      <c r="AL507" s="293"/>
      <c r="AM507" s="293"/>
      <c r="AN507" s="293"/>
      <c r="AO507" s="293"/>
      <c r="AP507" s="293"/>
      <c r="AQ507" s="293"/>
      <c r="AR507" s="293"/>
      <c r="AS507" s="293"/>
      <c r="AT507" s="293"/>
      <c r="AU507" s="414"/>
      <c r="AV507" s="427"/>
      <c r="AW507" s="427"/>
      <c r="AX507" s="427"/>
      <c r="AY507" s="427"/>
      <c r="AZ507" s="427"/>
      <c r="BA507" s="427"/>
      <c r="BB507" s="427"/>
      <c r="BC507" s="427"/>
      <c r="BD507" s="427"/>
      <c r="BE507" s="427"/>
      <c r="BF507" s="427"/>
      <c r="BG507" s="427"/>
      <c r="BH507" s="427"/>
      <c r="BI507" s="308"/>
    </row>
    <row r="508" spans="1:61" hidden="1" outlineLevel="1">
      <c r="A508" s="521">
        <v>99</v>
      </c>
      <c r="B508" s="519" t="str">
        <f>VLOOKUP(A508,'9. IESO programs'!$D$3:$E$91,2)</f>
        <v>Not used</v>
      </c>
      <c r="C508" s="293" t="s">
        <v>25</v>
      </c>
      <c r="D508" s="297"/>
      <c r="E508" s="297"/>
      <c r="F508" s="297"/>
      <c r="G508" s="297"/>
      <c r="H508" s="297"/>
      <c r="I508" s="297"/>
      <c r="J508" s="297"/>
      <c r="K508" s="297"/>
      <c r="L508" s="297"/>
      <c r="M508" s="297"/>
      <c r="N508" s="297"/>
      <c r="O508" s="297"/>
      <c r="P508" s="297"/>
      <c r="Q508" s="297"/>
      <c r="R508" s="297"/>
      <c r="S508" s="297"/>
      <c r="T508" s="297"/>
      <c r="U508" s="297"/>
      <c r="V508" s="297"/>
      <c r="W508" s="297"/>
      <c r="X508" s="297"/>
      <c r="Y508" s="297">
        <v>12</v>
      </c>
      <c r="Z508" s="297"/>
      <c r="AA508" s="297"/>
      <c r="AB508" s="297"/>
      <c r="AC508" s="297"/>
      <c r="AD508" s="297"/>
      <c r="AE508" s="297"/>
      <c r="AF508" s="297"/>
      <c r="AG508" s="297"/>
      <c r="AH508" s="297"/>
      <c r="AI508" s="297"/>
      <c r="AJ508" s="297"/>
      <c r="AK508" s="297"/>
      <c r="AL508" s="297"/>
      <c r="AM508" s="297"/>
      <c r="AN508" s="297"/>
      <c r="AO508" s="297"/>
      <c r="AP508" s="297"/>
      <c r="AQ508" s="297"/>
      <c r="AR508" s="297"/>
      <c r="AS508" s="297"/>
      <c r="AT508" s="297"/>
      <c r="AU508" s="428"/>
      <c r="AV508" s="412"/>
      <c r="AW508" s="412"/>
      <c r="AX508" s="412"/>
      <c r="AY508" s="412"/>
      <c r="AZ508" s="412"/>
      <c r="BA508" s="412"/>
      <c r="BB508" s="417"/>
      <c r="BC508" s="417"/>
      <c r="BD508" s="417"/>
      <c r="BE508" s="417"/>
      <c r="BF508" s="417"/>
      <c r="BG508" s="417"/>
      <c r="BH508" s="417"/>
      <c r="BI508" s="298">
        <f>SUM(AU508:BH508)</f>
        <v>0</v>
      </c>
    </row>
    <row r="509" spans="1:61" hidden="1" outlineLevel="1">
      <c r="B509" s="296" t="s">
        <v>761</v>
      </c>
      <c r="C509" s="293" t="s">
        <v>142</v>
      </c>
      <c r="D509" s="297"/>
      <c r="E509" s="297"/>
      <c r="F509" s="297"/>
      <c r="G509" s="297"/>
      <c r="H509" s="297"/>
      <c r="I509" s="297"/>
      <c r="J509" s="297"/>
      <c r="K509" s="297"/>
      <c r="L509" s="297"/>
      <c r="M509" s="297"/>
      <c r="N509" s="297"/>
      <c r="O509" s="297"/>
      <c r="P509" s="297"/>
      <c r="Q509" s="297"/>
      <c r="R509" s="297"/>
      <c r="S509" s="297"/>
      <c r="T509" s="297"/>
      <c r="U509" s="297"/>
      <c r="V509" s="297"/>
      <c r="W509" s="297"/>
      <c r="X509" s="297"/>
      <c r="Y509" s="297">
        <f>Y508</f>
        <v>12</v>
      </c>
      <c r="Z509" s="297"/>
      <c r="AA509" s="297"/>
      <c r="AB509" s="297"/>
      <c r="AC509" s="297"/>
      <c r="AD509" s="297"/>
      <c r="AE509" s="297"/>
      <c r="AF509" s="297"/>
      <c r="AG509" s="297"/>
      <c r="AH509" s="297"/>
      <c r="AI509" s="297"/>
      <c r="AJ509" s="297"/>
      <c r="AK509" s="297"/>
      <c r="AL509" s="297"/>
      <c r="AM509" s="297"/>
      <c r="AN509" s="297"/>
      <c r="AO509" s="297"/>
      <c r="AP509" s="297"/>
      <c r="AQ509" s="297"/>
      <c r="AR509" s="297"/>
      <c r="AS509" s="297"/>
      <c r="AT509" s="297"/>
      <c r="AU509" s="413">
        <f>AU508</f>
        <v>0</v>
      </c>
      <c r="AV509" s="413">
        <f t="shared" ref="AV509" si="1424">AV508</f>
        <v>0</v>
      </c>
      <c r="AW509" s="413">
        <f t="shared" ref="AW509" si="1425">AW508</f>
        <v>0</v>
      </c>
      <c r="AX509" s="413">
        <f t="shared" ref="AX509" si="1426">AX508</f>
        <v>0</v>
      </c>
      <c r="AY509" s="413">
        <f t="shared" ref="AY509" si="1427">AY508</f>
        <v>0</v>
      </c>
      <c r="AZ509" s="413">
        <f t="shared" ref="AZ509" si="1428">AZ508</f>
        <v>0</v>
      </c>
      <c r="BA509" s="413">
        <f t="shared" ref="BA509" si="1429">BA508</f>
        <v>0</v>
      </c>
      <c r="BB509" s="413">
        <f t="shared" ref="BB509" si="1430">BB508</f>
        <v>0</v>
      </c>
      <c r="BC509" s="413">
        <f t="shared" ref="BC509" si="1431">BC508</f>
        <v>0</v>
      </c>
      <c r="BD509" s="413">
        <f t="shared" ref="BD509" si="1432">BD508</f>
        <v>0</v>
      </c>
      <c r="BE509" s="413">
        <f t="shared" ref="BE509" si="1433">BE508</f>
        <v>0</v>
      </c>
      <c r="BF509" s="413">
        <f t="shared" ref="BF509" si="1434">BF508</f>
        <v>0</v>
      </c>
      <c r="BG509" s="413">
        <f t="shared" ref="BG509" si="1435">BG508</f>
        <v>0</v>
      </c>
      <c r="BH509" s="413">
        <f t="shared" ref="BH509" si="1436">BH508</f>
        <v>0</v>
      </c>
      <c r="BI509" s="308"/>
    </row>
    <row r="510" spans="1:61" hidden="1" outlineLevel="1">
      <c r="B510" s="519"/>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293"/>
      <c r="Z510" s="293"/>
      <c r="AA510" s="293"/>
      <c r="AB510" s="293"/>
      <c r="AC510" s="293"/>
      <c r="AD510" s="293"/>
      <c r="AE510" s="293"/>
      <c r="AF510" s="293"/>
      <c r="AG510" s="293"/>
      <c r="AH510" s="293"/>
      <c r="AI510" s="293"/>
      <c r="AJ510" s="293"/>
      <c r="AK510" s="293"/>
      <c r="AL510" s="293"/>
      <c r="AM510" s="293"/>
      <c r="AN510" s="293"/>
      <c r="AO510" s="293"/>
      <c r="AP510" s="293"/>
      <c r="AQ510" s="293"/>
      <c r="AR510" s="293"/>
      <c r="AS510" s="293"/>
      <c r="AT510" s="293"/>
      <c r="AU510" s="414"/>
      <c r="AV510" s="427"/>
      <c r="AW510" s="427"/>
      <c r="AX510" s="427"/>
      <c r="AY510" s="427"/>
      <c r="AZ510" s="427"/>
      <c r="BA510" s="427"/>
      <c r="BB510" s="427"/>
      <c r="BC510" s="427"/>
      <c r="BD510" s="427"/>
      <c r="BE510" s="427"/>
      <c r="BF510" s="427"/>
      <c r="BG510" s="427"/>
      <c r="BH510" s="427"/>
      <c r="BI510" s="308"/>
    </row>
    <row r="511" spans="1:61" ht="15.75" hidden="1" outlineLevel="1">
      <c r="B511" s="290" t="s">
        <v>475</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293"/>
      <c r="Z511" s="293"/>
      <c r="AA511" s="293"/>
      <c r="AB511" s="293"/>
      <c r="AC511" s="293"/>
      <c r="AD511" s="293"/>
      <c r="AE511" s="293"/>
      <c r="AF511" s="293"/>
      <c r="AG511" s="293"/>
      <c r="AH511" s="293"/>
      <c r="AI511" s="293"/>
      <c r="AJ511" s="293"/>
      <c r="AK511" s="293"/>
      <c r="AL511" s="293"/>
      <c r="AM511" s="293"/>
      <c r="AN511" s="293"/>
      <c r="AO511" s="293"/>
      <c r="AP511" s="293"/>
      <c r="AQ511" s="293"/>
      <c r="AR511" s="293"/>
      <c r="AS511" s="293"/>
      <c r="AT511" s="293"/>
      <c r="AU511" s="414"/>
      <c r="AV511" s="427"/>
      <c r="AW511" s="427"/>
      <c r="AX511" s="427"/>
      <c r="AY511" s="427"/>
      <c r="AZ511" s="427"/>
      <c r="BA511" s="427"/>
      <c r="BB511" s="427"/>
      <c r="BC511" s="427"/>
      <c r="BD511" s="427"/>
      <c r="BE511" s="427"/>
      <c r="BF511" s="427"/>
      <c r="BG511" s="427"/>
      <c r="BH511" s="427"/>
      <c r="BI511" s="308"/>
    </row>
    <row r="512" spans="1:61" hidden="1" outlineLevel="1">
      <c r="A512" s="521">
        <v>99</v>
      </c>
      <c r="B512" s="519" t="str">
        <f>VLOOKUP(A512,'9. IESO programs'!$D$3:$E$91,2)</f>
        <v>Not used</v>
      </c>
      <c r="C512" s="293" t="s">
        <v>25</v>
      </c>
      <c r="D512" s="297"/>
      <c r="E512" s="297"/>
      <c r="F512" s="297"/>
      <c r="G512" s="297"/>
      <c r="H512" s="297"/>
      <c r="I512" s="297"/>
      <c r="J512" s="297"/>
      <c r="K512" s="297"/>
      <c r="L512" s="297"/>
      <c r="M512" s="297"/>
      <c r="N512" s="297"/>
      <c r="O512" s="297"/>
      <c r="P512" s="297"/>
      <c r="Q512" s="297"/>
      <c r="R512" s="297"/>
      <c r="S512" s="297"/>
      <c r="T512" s="297"/>
      <c r="U512" s="297"/>
      <c r="V512" s="297"/>
      <c r="W512" s="297"/>
      <c r="X512" s="297"/>
      <c r="Y512" s="297">
        <v>0</v>
      </c>
      <c r="Z512" s="297"/>
      <c r="AA512" s="297"/>
      <c r="AB512" s="297"/>
      <c r="AC512" s="297"/>
      <c r="AD512" s="297"/>
      <c r="AE512" s="297"/>
      <c r="AF512" s="297"/>
      <c r="AG512" s="297"/>
      <c r="AH512" s="297"/>
      <c r="AI512" s="297"/>
      <c r="AJ512" s="297"/>
      <c r="AK512" s="297"/>
      <c r="AL512" s="297"/>
      <c r="AM512" s="297"/>
      <c r="AN512" s="297"/>
      <c r="AO512" s="297"/>
      <c r="AP512" s="297"/>
      <c r="AQ512" s="297"/>
      <c r="AR512" s="297"/>
      <c r="AS512" s="297"/>
      <c r="AT512" s="297"/>
      <c r="AU512" s="428"/>
      <c r="AV512" s="412"/>
      <c r="AW512" s="412"/>
      <c r="AX512" s="412"/>
      <c r="AY512" s="412"/>
      <c r="AZ512" s="412"/>
      <c r="BA512" s="412"/>
      <c r="BB512" s="417"/>
      <c r="BC512" s="417"/>
      <c r="BD512" s="417"/>
      <c r="BE512" s="417"/>
      <c r="BF512" s="417"/>
      <c r="BG512" s="417"/>
      <c r="BH512" s="417"/>
      <c r="BI512" s="298">
        <f>SUM(AU512:BH512)</f>
        <v>0</v>
      </c>
    </row>
    <row r="513" spans="1:61" hidden="1" outlineLevel="1">
      <c r="B513" s="296" t="s">
        <v>761</v>
      </c>
      <c r="C513" s="293" t="s">
        <v>142</v>
      </c>
      <c r="D513" s="297"/>
      <c r="E513" s="297"/>
      <c r="F513" s="297"/>
      <c r="G513" s="297"/>
      <c r="H513" s="297"/>
      <c r="I513" s="297"/>
      <c r="J513" s="297"/>
      <c r="K513" s="297"/>
      <c r="L513" s="297"/>
      <c r="M513" s="297"/>
      <c r="N513" s="297"/>
      <c r="O513" s="297"/>
      <c r="P513" s="297"/>
      <c r="Q513" s="297"/>
      <c r="R513" s="297"/>
      <c r="S513" s="297"/>
      <c r="T513" s="297"/>
      <c r="U513" s="297"/>
      <c r="V513" s="297"/>
      <c r="W513" s="297"/>
      <c r="X513" s="297"/>
      <c r="Y513" s="297">
        <f>Y512</f>
        <v>0</v>
      </c>
      <c r="Z513" s="297"/>
      <c r="AA513" s="297"/>
      <c r="AB513" s="297"/>
      <c r="AC513" s="297"/>
      <c r="AD513" s="297"/>
      <c r="AE513" s="297"/>
      <c r="AF513" s="297"/>
      <c r="AG513" s="297"/>
      <c r="AH513" s="297"/>
      <c r="AI513" s="297"/>
      <c r="AJ513" s="297"/>
      <c r="AK513" s="297"/>
      <c r="AL513" s="297"/>
      <c r="AM513" s="297"/>
      <c r="AN513" s="297"/>
      <c r="AO513" s="297"/>
      <c r="AP513" s="297"/>
      <c r="AQ513" s="297"/>
      <c r="AR513" s="297"/>
      <c r="AS513" s="297"/>
      <c r="AT513" s="297"/>
      <c r="AU513" s="413">
        <f>AU512</f>
        <v>0</v>
      </c>
      <c r="AV513" s="413">
        <f t="shared" ref="AV513" si="1437">AV512</f>
        <v>0</v>
      </c>
      <c r="AW513" s="413">
        <f t="shared" ref="AW513" si="1438">AW512</f>
        <v>0</v>
      </c>
      <c r="AX513" s="413">
        <f t="shared" ref="AX513" si="1439">AX512</f>
        <v>0</v>
      </c>
      <c r="AY513" s="413">
        <f t="shared" ref="AY513" si="1440">AY512</f>
        <v>0</v>
      </c>
      <c r="AZ513" s="413">
        <f t="shared" ref="AZ513" si="1441">AZ512</f>
        <v>0</v>
      </c>
      <c r="BA513" s="413">
        <f t="shared" ref="BA513" si="1442">BA512</f>
        <v>0</v>
      </c>
      <c r="BB513" s="413">
        <f t="shared" ref="BB513" si="1443">BB512</f>
        <v>0</v>
      </c>
      <c r="BC513" s="413">
        <f t="shared" ref="BC513" si="1444">BC512</f>
        <v>0</v>
      </c>
      <c r="BD513" s="413">
        <f t="shared" ref="BD513" si="1445">BD512</f>
        <v>0</v>
      </c>
      <c r="BE513" s="413">
        <f t="shared" ref="BE513" si="1446">BE512</f>
        <v>0</v>
      </c>
      <c r="BF513" s="413">
        <f t="shared" ref="BF513" si="1447">BF512</f>
        <v>0</v>
      </c>
      <c r="BG513" s="413">
        <f t="shared" ref="BG513" si="1448">BG512</f>
        <v>0</v>
      </c>
      <c r="BH513" s="413">
        <f t="shared" ref="BH513" si="1449">BH512</f>
        <v>0</v>
      </c>
      <c r="BI513" s="308"/>
    </row>
    <row r="514" spans="1:61" hidden="1" outlineLevel="1">
      <c r="B514" s="51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293"/>
      <c r="Z514" s="293"/>
      <c r="AA514" s="293"/>
      <c r="AB514" s="293"/>
      <c r="AC514" s="293"/>
      <c r="AD514" s="293"/>
      <c r="AE514" s="293"/>
      <c r="AF514" s="293"/>
      <c r="AG514" s="293"/>
      <c r="AH514" s="293"/>
      <c r="AI514" s="293"/>
      <c r="AJ514" s="293"/>
      <c r="AK514" s="293"/>
      <c r="AL514" s="293"/>
      <c r="AM514" s="293"/>
      <c r="AN514" s="293"/>
      <c r="AO514" s="293"/>
      <c r="AP514" s="293"/>
      <c r="AQ514" s="293"/>
      <c r="AR514" s="293"/>
      <c r="AS514" s="293"/>
      <c r="AT514" s="293"/>
      <c r="AU514" s="414"/>
      <c r="AV514" s="427"/>
      <c r="AW514" s="427"/>
      <c r="AX514" s="427"/>
      <c r="AY514" s="427"/>
      <c r="AZ514" s="427"/>
      <c r="BA514" s="427"/>
      <c r="BB514" s="427"/>
      <c r="BC514" s="427"/>
      <c r="BD514" s="427"/>
      <c r="BE514" s="427"/>
      <c r="BF514" s="427"/>
      <c r="BG514" s="427"/>
      <c r="BH514" s="427"/>
      <c r="BI514" s="308"/>
    </row>
    <row r="515" spans="1:61" hidden="1" outlineLevel="1">
      <c r="A515" s="521">
        <v>99</v>
      </c>
      <c r="B515" s="519" t="str">
        <f>VLOOKUP(A515,'9. IESO programs'!$D$3:$E$91,2)</f>
        <v>Not used</v>
      </c>
      <c r="C515" s="293" t="s">
        <v>25</v>
      </c>
      <c r="D515" s="297"/>
      <c r="E515" s="297"/>
      <c r="F515" s="297"/>
      <c r="G515" s="297"/>
      <c r="H515" s="297"/>
      <c r="I515" s="297"/>
      <c r="J515" s="297"/>
      <c r="K515" s="297"/>
      <c r="L515" s="297"/>
      <c r="M515" s="297"/>
      <c r="N515" s="297"/>
      <c r="O515" s="297"/>
      <c r="P515" s="297"/>
      <c r="Q515" s="297"/>
      <c r="R515" s="297"/>
      <c r="S515" s="297"/>
      <c r="T515" s="297"/>
      <c r="U515" s="297"/>
      <c r="V515" s="297"/>
      <c r="W515" s="297"/>
      <c r="X515" s="297"/>
      <c r="Y515" s="297">
        <v>0</v>
      </c>
      <c r="Z515" s="297"/>
      <c r="AA515" s="297"/>
      <c r="AB515" s="297"/>
      <c r="AC515" s="297"/>
      <c r="AD515" s="297"/>
      <c r="AE515" s="297"/>
      <c r="AF515" s="297"/>
      <c r="AG515" s="297"/>
      <c r="AH515" s="297"/>
      <c r="AI515" s="297"/>
      <c r="AJ515" s="297"/>
      <c r="AK515" s="297"/>
      <c r="AL515" s="297"/>
      <c r="AM515" s="297"/>
      <c r="AN515" s="297"/>
      <c r="AO515" s="297"/>
      <c r="AP515" s="297"/>
      <c r="AQ515" s="297"/>
      <c r="AR515" s="297"/>
      <c r="AS515" s="297"/>
      <c r="AT515" s="297"/>
      <c r="AU515" s="428"/>
      <c r="AV515" s="412"/>
      <c r="AW515" s="412"/>
      <c r="AX515" s="412"/>
      <c r="AY515" s="412"/>
      <c r="AZ515" s="412"/>
      <c r="BA515" s="412"/>
      <c r="BB515" s="417"/>
      <c r="BC515" s="417"/>
      <c r="BD515" s="417"/>
      <c r="BE515" s="417"/>
      <c r="BF515" s="417"/>
      <c r="BG515" s="417"/>
      <c r="BH515" s="417"/>
      <c r="BI515" s="298">
        <f>SUM(AU515:BH515)</f>
        <v>0</v>
      </c>
    </row>
    <row r="516" spans="1:61" hidden="1" outlineLevel="1">
      <c r="B516" s="296" t="s">
        <v>761</v>
      </c>
      <c r="C516" s="293" t="s">
        <v>142</v>
      </c>
      <c r="D516" s="297"/>
      <c r="E516" s="297"/>
      <c r="F516" s="297"/>
      <c r="G516" s="297"/>
      <c r="H516" s="297"/>
      <c r="I516" s="297"/>
      <c r="J516" s="297"/>
      <c r="K516" s="297"/>
      <c r="L516" s="297"/>
      <c r="M516" s="297"/>
      <c r="N516" s="297"/>
      <c r="O516" s="297"/>
      <c r="P516" s="297"/>
      <c r="Q516" s="297"/>
      <c r="R516" s="297"/>
      <c r="S516" s="297"/>
      <c r="T516" s="297"/>
      <c r="U516" s="297"/>
      <c r="V516" s="297"/>
      <c r="W516" s="297"/>
      <c r="X516" s="297"/>
      <c r="Y516" s="297">
        <f>Y515</f>
        <v>0</v>
      </c>
      <c r="Z516" s="297"/>
      <c r="AA516" s="297"/>
      <c r="AB516" s="297"/>
      <c r="AC516" s="297"/>
      <c r="AD516" s="297"/>
      <c r="AE516" s="297"/>
      <c r="AF516" s="297"/>
      <c r="AG516" s="297"/>
      <c r="AH516" s="297"/>
      <c r="AI516" s="297"/>
      <c r="AJ516" s="297"/>
      <c r="AK516" s="297"/>
      <c r="AL516" s="297"/>
      <c r="AM516" s="297"/>
      <c r="AN516" s="297"/>
      <c r="AO516" s="297"/>
      <c r="AP516" s="297"/>
      <c r="AQ516" s="297"/>
      <c r="AR516" s="297"/>
      <c r="AS516" s="297"/>
      <c r="AT516" s="297"/>
      <c r="AU516" s="413">
        <f>AU515</f>
        <v>0</v>
      </c>
      <c r="AV516" s="413">
        <f t="shared" ref="AV516" si="1450">AV515</f>
        <v>0</v>
      </c>
      <c r="AW516" s="413">
        <f t="shared" ref="AW516" si="1451">AW515</f>
        <v>0</v>
      </c>
      <c r="AX516" s="413">
        <f t="shared" ref="AX516" si="1452">AX515</f>
        <v>0</v>
      </c>
      <c r="AY516" s="413">
        <f t="shared" ref="AY516" si="1453">AY515</f>
        <v>0</v>
      </c>
      <c r="AZ516" s="413">
        <f t="shared" ref="AZ516" si="1454">AZ515</f>
        <v>0</v>
      </c>
      <c r="BA516" s="413">
        <f t="shared" ref="BA516" si="1455">BA515</f>
        <v>0</v>
      </c>
      <c r="BB516" s="413">
        <f t="shared" ref="BB516" si="1456">BB515</f>
        <v>0</v>
      </c>
      <c r="BC516" s="413">
        <f t="shared" ref="BC516" si="1457">BC515</f>
        <v>0</v>
      </c>
      <c r="BD516" s="413">
        <f t="shared" ref="BD516" si="1458">BD515</f>
        <v>0</v>
      </c>
      <c r="BE516" s="413">
        <f t="shared" ref="BE516" si="1459">BE515</f>
        <v>0</v>
      </c>
      <c r="BF516" s="413">
        <f t="shared" ref="BF516" si="1460">BF515</f>
        <v>0</v>
      </c>
      <c r="BG516" s="413">
        <f t="shared" ref="BG516" si="1461">BG515</f>
        <v>0</v>
      </c>
      <c r="BH516" s="413">
        <f t="shared" ref="BH516" si="1462">BH515</f>
        <v>0</v>
      </c>
      <c r="BI516" s="308"/>
    </row>
    <row r="517" spans="1:61" hidden="1" outlineLevel="1">
      <c r="B517" s="519"/>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3"/>
      <c r="AA517" s="293"/>
      <c r="AB517" s="293"/>
      <c r="AC517" s="293"/>
      <c r="AD517" s="293"/>
      <c r="AE517" s="293"/>
      <c r="AF517" s="293"/>
      <c r="AG517" s="293"/>
      <c r="AH517" s="293"/>
      <c r="AI517" s="293"/>
      <c r="AJ517" s="293"/>
      <c r="AK517" s="293"/>
      <c r="AL517" s="293"/>
      <c r="AM517" s="293"/>
      <c r="AN517" s="293"/>
      <c r="AO517" s="293"/>
      <c r="AP517" s="293"/>
      <c r="AQ517" s="293"/>
      <c r="AR517" s="293"/>
      <c r="AS517" s="293"/>
      <c r="AT517" s="293"/>
      <c r="AU517" s="414"/>
      <c r="AV517" s="427"/>
      <c r="AW517" s="427"/>
      <c r="AX517" s="427"/>
      <c r="AY517" s="427"/>
      <c r="AZ517" s="427"/>
      <c r="BA517" s="427"/>
      <c r="BB517" s="427"/>
      <c r="BC517" s="427"/>
      <c r="BD517" s="427"/>
      <c r="BE517" s="427"/>
      <c r="BF517" s="427"/>
      <c r="BG517" s="427"/>
      <c r="BH517" s="427"/>
      <c r="BI517" s="308"/>
    </row>
    <row r="518" spans="1:61" hidden="1" outlineLevel="1">
      <c r="A518" s="521">
        <v>99</v>
      </c>
      <c r="B518" s="519" t="str">
        <f>VLOOKUP(A518,'9. IESO programs'!$D$3:$E$91,2)</f>
        <v>Not used</v>
      </c>
      <c r="C518" s="293" t="s">
        <v>25</v>
      </c>
      <c r="D518" s="297"/>
      <c r="E518" s="297"/>
      <c r="F518" s="297"/>
      <c r="G518" s="297"/>
      <c r="H518" s="297"/>
      <c r="I518" s="297"/>
      <c r="J518" s="297"/>
      <c r="K518" s="297"/>
      <c r="L518" s="297"/>
      <c r="M518" s="297"/>
      <c r="N518" s="297"/>
      <c r="O518" s="297"/>
      <c r="P518" s="297"/>
      <c r="Q518" s="297"/>
      <c r="R518" s="297"/>
      <c r="S518" s="297"/>
      <c r="T518" s="297"/>
      <c r="U518" s="297"/>
      <c r="V518" s="297"/>
      <c r="W518" s="297"/>
      <c r="X518" s="297"/>
      <c r="Y518" s="297">
        <v>0</v>
      </c>
      <c r="Z518" s="297"/>
      <c r="AA518" s="297"/>
      <c r="AB518" s="297"/>
      <c r="AC518" s="297"/>
      <c r="AD518" s="297"/>
      <c r="AE518" s="297"/>
      <c r="AF518" s="297"/>
      <c r="AG518" s="297"/>
      <c r="AH518" s="297"/>
      <c r="AI518" s="297"/>
      <c r="AJ518" s="297"/>
      <c r="AK518" s="297"/>
      <c r="AL518" s="297"/>
      <c r="AM518" s="297"/>
      <c r="AN518" s="297"/>
      <c r="AO518" s="297"/>
      <c r="AP518" s="297"/>
      <c r="AQ518" s="297"/>
      <c r="AR518" s="297"/>
      <c r="AS518" s="297"/>
      <c r="AT518" s="297"/>
      <c r="AU518" s="428"/>
      <c r="AV518" s="412"/>
      <c r="AW518" s="412"/>
      <c r="AX518" s="412"/>
      <c r="AY518" s="412"/>
      <c r="AZ518" s="412"/>
      <c r="BA518" s="412"/>
      <c r="BB518" s="417"/>
      <c r="BC518" s="417"/>
      <c r="BD518" s="417"/>
      <c r="BE518" s="417"/>
      <c r="BF518" s="417"/>
      <c r="BG518" s="417"/>
      <c r="BH518" s="417"/>
      <c r="BI518" s="298">
        <f>SUM(AU518:BH518)</f>
        <v>0</v>
      </c>
    </row>
    <row r="519" spans="1:61" hidden="1" outlineLevel="1">
      <c r="B519" s="296" t="s">
        <v>761</v>
      </c>
      <c r="C519" s="293" t="s">
        <v>142</v>
      </c>
      <c r="D519" s="297"/>
      <c r="E519" s="297"/>
      <c r="F519" s="297"/>
      <c r="G519" s="297"/>
      <c r="H519" s="297"/>
      <c r="I519" s="297"/>
      <c r="J519" s="297"/>
      <c r="K519" s="297"/>
      <c r="L519" s="297"/>
      <c r="M519" s="297"/>
      <c r="N519" s="297"/>
      <c r="O519" s="297"/>
      <c r="P519" s="297"/>
      <c r="Q519" s="297"/>
      <c r="R519" s="297"/>
      <c r="S519" s="297"/>
      <c r="T519" s="297"/>
      <c r="U519" s="297"/>
      <c r="V519" s="297"/>
      <c r="W519" s="297"/>
      <c r="X519" s="297"/>
      <c r="Y519" s="297">
        <f>Y518</f>
        <v>0</v>
      </c>
      <c r="Z519" s="297"/>
      <c r="AA519" s="297"/>
      <c r="AB519" s="297"/>
      <c r="AC519" s="297"/>
      <c r="AD519" s="297"/>
      <c r="AE519" s="297"/>
      <c r="AF519" s="297"/>
      <c r="AG519" s="297"/>
      <c r="AH519" s="297"/>
      <c r="AI519" s="297"/>
      <c r="AJ519" s="297"/>
      <c r="AK519" s="297"/>
      <c r="AL519" s="297"/>
      <c r="AM519" s="297"/>
      <c r="AN519" s="297"/>
      <c r="AO519" s="297"/>
      <c r="AP519" s="297"/>
      <c r="AQ519" s="297"/>
      <c r="AR519" s="297"/>
      <c r="AS519" s="297"/>
      <c r="AT519" s="297"/>
      <c r="AU519" s="413">
        <f>AU518</f>
        <v>0</v>
      </c>
      <c r="AV519" s="413">
        <f t="shared" ref="AV519" si="1463">AV518</f>
        <v>0</v>
      </c>
      <c r="AW519" s="413">
        <f t="shared" ref="AW519" si="1464">AW518</f>
        <v>0</v>
      </c>
      <c r="AX519" s="413">
        <f t="shared" ref="AX519" si="1465">AX518</f>
        <v>0</v>
      </c>
      <c r="AY519" s="413">
        <f t="shared" ref="AY519" si="1466">AY518</f>
        <v>0</v>
      </c>
      <c r="AZ519" s="413">
        <f t="shared" ref="AZ519" si="1467">AZ518</f>
        <v>0</v>
      </c>
      <c r="BA519" s="413">
        <f t="shared" ref="BA519" si="1468">BA518</f>
        <v>0</v>
      </c>
      <c r="BB519" s="413">
        <f t="shared" ref="BB519" si="1469">BB518</f>
        <v>0</v>
      </c>
      <c r="BC519" s="413">
        <f t="shared" ref="BC519" si="1470">BC518</f>
        <v>0</v>
      </c>
      <c r="BD519" s="413">
        <f t="shared" ref="BD519" si="1471">BD518</f>
        <v>0</v>
      </c>
      <c r="BE519" s="413">
        <f t="shared" ref="BE519" si="1472">BE518</f>
        <v>0</v>
      </c>
      <c r="BF519" s="413">
        <f t="shared" ref="BF519" si="1473">BF518</f>
        <v>0</v>
      </c>
      <c r="BG519" s="413">
        <f t="shared" ref="BG519" si="1474">BG518</f>
        <v>0</v>
      </c>
      <c r="BH519" s="413">
        <f t="shared" ref="BH519" si="1475">BH518</f>
        <v>0</v>
      </c>
      <c r="BI519" s="308"/>
    </row>
    <row r="520" spans="1:61" hidden="1" outlineLevel="1">
      <c r="B520" s="296"/>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293"/>
      <c r="Z520" s="293"/>
      <c r="AA520" s="293"/>
      <c r="AB520" s="293"/>
      <c r="AC520" s="293"/>
      <c r="AD520" s="293"/>
      <c r="AE520" s="293"/>
      <c r="AF520" s="293"/>
      <c r="AG520" s="293"/>
      <c r="AH520" s="293"/>
      <c r="AI520" s="293"/>
      <c r="AJ520" s="293"/>
      <c r="AK520" s="293"/>
      <c r="AL520" s="293"/>
      <c r="AM520" s="293"/>
      <c r="AN520" s="293"/>
      <c r="AO520" s="293"/>
      <c r="AP520" s="293"/>
      <c r="AQ520" s="293"/>
      <c r="AR520" s="293"/>
      <c r="AS520" s="293"/>
      <c r="AT520" s="293"/>
      <c r="AU520" s="414"/>
      <c r="AV520" s="427"/>
      <c r="AW520" s="427"/>
      <c r="AX520" s="427"/>
      <c r="AY520" s="427"/>
      <c r="AZ520" s="427"/>
      <c r="BA520" s="427"/>
      <c r="BB520" s="427"/>
      <c r="BC520" s="427"/>
      <c r="BD520" s="427"/>
      <c r="BE520" s="427"/>
      <c r="BF520" s="427"/>
      <c r="BG520" s="427"/>
      <c r="BH520" s="427"/>
      <c r="BI520" s="308"/>
    </row>
    <row r="521" spans="1:61" ht="15.75" hidden="1" outlineLevel="1">
      <c r="B521" s="290" t="s">
        <v>476</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293"/>
      <c r="Z521" s="293"/>
      <c r="AA521" s="293"/>
      <c r="AB521" s="293"/>
      <c r="AC521" s="293"/>
      <c r="AD521" s="293"/>
      <c r="AE521" s="293"/>
      <c r="AF521" s="293"/>
      <c r="AG521" s="293"/>
      <c r="AH521" s="293"/>
      <c r="AI521" s="293"/>
      <c r="AJ521" s="293"/>
      <c r="AK521" s="293"/>
      <c r="AL521" s="293"/>
      <c r="AM521" s="293"/>
      <c r="AN521" s="293"/>
      <c r="AO521" s="293"/>
      <c r="AP521" s="293"/>
      <c r="AQ521" s="293"/>
      <c r="AR521" s="293"/>
      <c r="AS521" s="293"/>
      <c r="AT521" s="293"/>
      <c r="AU521" s="414"/>
      <c r="AV521" s="427"/>
      <c r="AW521" s="427"/>
      <c r="AX521" s="427"/>
      <c r="AY521" s="427"/>
      <c r="AZ521" s="427"/>
      <c r="BA521" s="427"/>
      <c r="BB521" s="427"/>
      <c r="BC521" s="427"/>
      <c r="BD521" s="427"/>
      <c r="BE521" s="427"/>
      <c r="BF521" s="427"/>
      <c r="BG521" s="427"/>
      <c r="BH521" s="427"/>
      <c r="BI521" s="308"/>
    </row>
    <row r="522" spans="1:61" hidden="1" outlineLevel="1">
      <c r="A522" s="521">
        <v>99</v>
      </c>
      <c r="B522" s="519" t="str">
        <f>VLOOKUP(A522,'9. IESO programs'!$D$3:$E$91,2)</f>
        <v>Not used</v>
      </c>
      <c r="C522" s="293" t="s">
        <v>25</v>
      </c>
      <c r="D522" s="297"/>
      <c r="E522" s="297"/>
      <c r="F522" s="297"/>
      <c r="G522" s="297"/>
      <c r="H522" s="297"/>
      <c r="I522" s="297"/>
      <c r="J522" s="297"/>
      <c r="K522" s="297"/>
      <c r="L522" s="297"/>
      <c r="M522" s="297"/>
      <c r="N522" s="297"/>
      <c r="O522" s="297"/>
      <c r="P522" s="297"/>
      <c r="Q522" s="297"/>
      <c r="R522" s="297"/>
      <c r="S522" s="297"/>
      <c r="T522" s="297"/>
      <c r="U522" s="297"/>
      <c r="V522" s="297"/>
      <c r="W522" s="297"/>
      <c r="X522" s="297"/>
      <c r="Y522" s="297">
        <v>0</v>
      </c>
      <c r="Z522" s="297"/>
      <c r="AA522" s="297"/>
      <c r="AB522" s="297"/>
      <c r="AC522" s="297"/>
      <c r="AD522" s="297"/>
      <c r="AE522" s="297"/>
      <c r="AF522" s="297"/>
      <c r="AG522" s="297"/>
      <c r="AH522" s="297"/>
      <c r="AI522" s="297"/>
      <c r="AJ522" s="297"/>
      <c r="AK522" s="297"/>
      <c r="AL522" s="297"/>
      <c r="AM522" s="297"/>
      <c r="AN522" s="297"/>
      <c r="AO522" s="297"/>
      <c r="AP522" s="297"/>
      <c r="AQ522" s="297"/>
      <c r="AR522" s="297"/>
      <c r="AS522" s="297"/>
      <c r="AT522" s="297"/>
      <c r="AU522" s="428"/>
      <c r="AV522" s="412"/>
      <c r="AW522" s="412"/>
      <c r="AX522" s="412"/>
      <c r="AY522" s="412"/>
      <c r="AZ522" s="412"/>
      <c r="BA522" s="412"/>
      <c r="BB522" s="417"/>
      <c r="BC522" s="417"/>
      <c r="BD522" s="417"/>
      <c r="BE522" s="417"/>
      <c r="BF522" s="417"/>
      <c r="BG522" s="417"/>
      <c r="BH522" s="417"/>
      <c r="BI522" s="298">
        <f>SUM(AU522:BH522)</f>
        <v>0</v>
      </c>
    </row>
    <row r="523" spans="1:61" hidden="1" outlineLevel="1">
      <c r="B523" s="296" t="s">
        <v>761</v>
      </c>
      <c r="C523" s="293" t="s">
        <v>142</v>
      </c>
      <c r="D523" s="297"/>
      <c r="E523" s="297"/>
      <c r="F523" s="297"/>
      <c r="G523" s="297"/>
      <c r="H523" s="297"/>
      <c r="I523" s="297"/>
      <c r="J523" s="297"/>
      <c r="K523" s="297"/>
      <c r="L523" s="297"/>
      <c r="M523" s="297"/>
      <c r="N523" s="297"/>
      <c r="O523" s="297"/>
      <c r="P523" s="297"/>
      <c r="Q523" s="297"/>
      <c r="R523" s="297"/>
      <c r="S523" s="297"/>
      <c r="T523" s="297"/>
      <c r="U523" s="297"/>
      <c r="V523" s="297"/>
      <c r="W523" s="297"/>
      <c r="X523" s="297"/>
      <c r="Y523" s="297">
        <f>Y522</f>
        <v>0</v>
      </c>
      <c r="Z523" s="297"/>
      <c r="AA523" s="297"/>
      <c r="AB523" s="297"/>
      <c r="AC523" s="297"/>
      <c r="AD523" s="297"/>
      <c r="AE523" s="297"/>
      <c r="AF523" s="297"/>
      <c r="AG523" s="297"/>
      <c r="AH523" s="297"/>
      <c r="AI523" s="297"/>
      <c r="AJ523" s="297"/>
      <c r="AK523" s="297"/>
      <c r="AL523" s="297"/>
      <c r="AM523" s="297"/>
      <c r="AN523" s="297"/>
      <c r="AO523" s="297"/>
      <c r="AP523" s="297"/>
      <c r="AQ523" s="297"/>
      <c r="AR523" s="297"/>
      <c r="AS523" s="297"/>
      <c r="AT523" s="297"/>
      <c r="AU523" s="413">
        <f>AU522</f>
        <v>0</v>
      </c>
      <c r="AV523" s="413">
        <f t="shared" ref="AV523" si="1476">AV522</f>
        <v>0</v>
      </c>
      <c r="AW523" s="413">
        <f t="shared" ref="AW523" si="1477">AW522</f>
        <v>0</v>
      </c>
      <c r="AX523" s="413">
        <f t="shared" ref="AX523" si="1478">AX522</f>
        <v>0</v>
      </c>
      <c r="AY523" s="413">
        <f t="shared" ref="AY523" si="1479">AY522</f>
        <v>0</v>
      </c>
      <c r="AZ523" s="413">
        <f t="shared" ref="AZ523" si="1480">AZ522</f>
        <v>0</v>
      </c>
      <c r="BA523" s="413">
        <f t="shared" ref="BA523" si="1481">BA522</f>
        <v>0</v>
      </c>
      <c r="BB523" s="413">
        <f t="shared" ref="BB523" si="1482">BB522</f>
        <v>0</v>
      </c>
      <c r="BC523" s="413">
        <f t="shared" ref="BC523" si="1483">BC522</f>
        <v>0</v>
      </c>
      <c r="BD523" s="413">
        <f t="shared" ref="BD523" si="1484">BD522</f>
        <v>0</v>
      </c>
      <c r="BE523" s="413">
        <f t="shared" ref="BE523" si="1485">BE522</f>
        <v>0</v>
      </c>
      <c r="BF523" s="413">
        <f t="shared" ref="BF523" si="1486">BF522</f>
        <v>0</v>
      </c>
      <c r="BG523" s="413">
        <f t="shared" ref="BG523" si="1487">BG522</f>
        <v>0</v>
      </c>
      <c r="BH523" s="413">
        <f t="shared" ref="BH523" si="1488">BH522</f>
        <v>0</v>
      </c>
      <c r="BI523" s="308"/>
    </row>
    <row r="524" spans="1:61" hidden="1" outlineLevel="1">
      <c r="B524" s="51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c r="Z524" s="293"/>
      <c r="AA524" s="293"/>
      <c r="AB524" s="293"/>
      <c r="AC524" s="293"/>
      <c r="AD524" s="293"/>
      <c r="AE524" s="293"/>
      <c r="AF524" s="293"/>
      <c r="AG524" s="293"/>
      <c r="AH524" s="293"/>
      <c r="AI524" s="293"/>
      <c r="AJ524" s="293"/>
      <c r="AK524" s="293"/>
      <c r="AL524" s="293"/>
      <c r="AM524" s="293"/>
      <c r="AN524" s="293"/>
      <c r="AO524" s="293"/>
      <c r="AP524" s="293"/>
      <c r="AQ524" s="293"/>
      <c r="AR524" s="293"/>
      <c r="AS524" s="293"/>
      <c r="AT524" s="293"/>
      <c r="AU524" s="414"/>
      <c r="AV524" s="427"/>
      <c r="AW524" s="427"/>
      <c r="AX524" s="427"/>
      <c r="AY524" s="427"/>
      <c r="AZ524" s="427"/>
      <c r="BA524" s="427"/>
      <c r="BB524" s="427"/>
      <c r="BC524" s="427"/>
      <c r="BD524" s="427"/>
      <c r="BE524" s="427"/>
      <c r="BF524" s="427"/>
      <c r="BG524" s="427"/>
      <c r="BH524" s="427"/>
      <c r="BI524" s="308"/>
    </row>
    <row r="525" spans="1:61" hidden="1" outlineLevel="1">
      <c r="A525" s="521">
        <v>99</v>
      </c>
      <c r="B525" s="519" t="str">
        <f>VLOOKUP(A525,'9. IESO programs'!$D$3:$E$91,2)</f>
        <v>Not used</v>
      </c>
      <c r="C525" s="293" t="s">
        <v>25</v>
      </c>
      <c r="D525" s="297"/>
      <c r="E525" s="297"/>
      <c r="F525" s="297"/>
      <c r="G525" s="297"/>
      <c r="H525" s="297"/>
      <c r="I525" s="297"/>
      <c r="J525" s="297"/>
      <c r="K525" s="297"/>
      <c r="L525" s="297"/>
      <c r="M525" s="297"/>
      <c r="N525" s="297"/>
      <c r="O525" s="297"/>
      <c r="P525" s="297"/>
      <c r="Q525" s="297"/>
      <c r="R525" s="297"/>
      <c r="S525" s="297"/>
      <c r="T525" s="297"/>
      <c r="U525" s="297"/>
      <c r="V525" s="297"/>
      <c r="W525" s="297"/>
      <c r="X525" s="297"/>
      <c r="Y525" s="297">
        <v>0</v>
      </c>
      <c r="Z525" s="297"/>
      <c r="AA525" s="297"/>
      <c r="AB525" s="297"/>
      <c r="AC525" s="297"/>
      <c r="AD525" s="297"/>
      <c r="AE525" s="297"/>
      <c r="AF525" s="297"/>
      <c r="AG525" s="297"/>
      <c r="AH525" s="297"/>
      <c r="AI525" s="297"/>
      <c r="AJ525" s="297"/>
      <c r="AK525" s="297"/>
      <c r="AL525" s="297"/>
      <c r="AM525" s="297"/>
      <c r="AN525" s="297"/>
      <c r="AO525" s="297"/>
      <c r="AP525" s="297"/>
      <c r="AQ525" s="297"/>
      <c r="AR525" s="297"/>
      <c r="AS525" s="297"/>
      <c r="AT525" s="297"/>
      <c r="AU525" s="428"/>
      <c r="AV525" s="412"/>
      <c r="AW525" s="412"/>
      <c r="AX525" s="412"/>
      <c r="AY525" s="412"/>
      <c r="AZ525" s="412"/>
      <c r="BA525" s="412"/>
      <c r="BB525" s="417"/>
      <c r="BC525" s="417"/>
      <c r="BD525" s="417"/>
      <c r="BE525" s="417"/>
      <c r="BF525" s="417"/>
      <c r="BG525" s="417"/>
      <c r="BH525" s="417"/>
      <c r="BI525" s="298">
        <f>SUM(AU525:BH525)</f>
        <v>0</v>
      </c>
    </row>
    <row r="526" spans="1:61" hidden="1" outlineLevel="1">
      <c r="B526" s="296" t="s">
        <v>761</v>
      </c>
      <c r="C526" s="293" t="s">
        <v>142</v>
      </c>
      <c r="D526" s="297"/>
      <c r="E526" s="297"/>
      <c r="F526" s="297"/>
      <c r="G526" s="297"/>
      <c r="H526" s="297"/>
      <c r="I526" s="297"/>
      <c r="J526" s="297"/>
      <c r="K526" s="297"/>
      <c r="L526" s="297"/>
      <c r="M526" s="297"/>
      <c r="N526" s="297"/>
      <c r="O526" s="297"/>
      <c r="P526" s="297"/>
      <c r="Q526" s="297"/>
      <c r="R526" s="297"/>
      <c r="S526" s="297"/>
      <c r="T526" s="297"/>
      <c r="U526" s="297"/>
      <c r="V526" s="297"/>
      <c r="W526" s="297"/>
      <c r="X526" s="297"/>
      <c r="Y526" s="297">
        <f>Y525</f>
        <v>0</v>
      </c>
      <c r="Z526" s="297"/>
      <c r="AA526" s="297"/>
      <c r="AB526" s="297"/>
      <c r="AC526" s="297"/>
      <c r="AD526" s="297"/>
      <c r="AE526" s="297"/>
      <c r="AF526" s="297"/>
      <c r="AG526" s="297"/>
      <c r="AH526" s="297"/>
      <c r="AI526" s="297"/>
      <c r="AJ526" s="297"/>
      <c r="AK526" s="297"/>
      <c r="AL526" s="297"/>
      <c r="AM526" s="297"/>
      <c r="AN526" s="297"/>
      <c r="AO526" s="297"/>
      <c r="AP526" s="297"/>
      <c r="AQ526" s="297"/>
      <c r="AR526" s="297"/>
      <c r="AS526" s="297"/>
      <c r="AT526" s="297"/>
      <c r="AU526" s="413">
        <f>AU525</f>
        <v>0</v>
      </c>
      <c r="AV526" s="413">
        <f t="shared" ref="AV526" si="1489">AV525</f>
        <v>0</v>
      </c>
      <c r="AW526" s="413">
        <f t="shared" ref="AW526" si="1490">AW525</f>
        <v>0</v>
      </c>
      <c r="AX526" s="413">
        <f t="shared" ref="AX526" si="1491">AX525</f>
        <v>0</v>
      </c>
      <c r="AY526" s="413">
        <f t="shared" ref="AY526" si="1492">AY525</f>
        <v>0</v>
      </c>
      <c r="AZ526" s="413">
        <f t="shared" ref="AZ526" si="1493">AZ525</f>
        <v>0</v>
      </c>
      <c r="BA526" s="413">
        <f t="shared" ref="BA526" si="1494">BA525</f>
        <v>0</v>
      </c>
      <c r="BB526" s="413">
        <f t="shared" ref="BB526" si="1495">BB525</f>
        <v>0</v>
      </c>
      <c r="BC526" s="413">
        <f t="shared" ref="BC526" si="1496">BC525</f>
        <v>0</v>
      </c>
      <c r="BD526" s="413">
        <f t="shared" ref="BD526" si="1497">BD525</f>
        <v>0</v>
      </c>
      <c r="BE526" s="413">
        <f t="shared" ref="BE526" si="1498">BE525</f>
        <v>0</v>
      </c>
      <c r="BF526" s="413">
        <f t="shared" ref="BF526" si="1499">BF525</f>
        <v>0</v>
      </c>
      <c r="BG526" s="413">
        <f t="shared" ref="BG526" si="1500">BG525</f>
        <v>0</v>
      </c>
      <c r="BH526" s="413">
        <f t="shared" ref="BH526" si="1501">BH525</f>
        <v>0</v>
      </c>
      <c r="BI526" s="308"/>
    </row>
    <row r="527" spans="1:61" hidden="1" outlineLevel="1">
      <c r="B527" s="51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293"/>
      <c r="Z527" s="293"/>
      <c r="AA527" s="293"/>
      <c r="AB527" s="293"/>
      <c r="AC527" s="293"/>
      <c r="AD527" s="293"/>
      <c r="AE527" s="293"/>
      <c r="AF527" s="293"/>
      <c r="AG527" s="293"/>
      <c r="AH527" s="293"/>
      <c r="AI527" s="293"/>
      <c r="AJ527" s="293"/>
      <c r="AK527" s="293"/>
      <c r="AL527" s="293"/>
      <c r="AM527" s="293"/>
      <c r="AN527" s="293"/>
      <c r="AO527" s="293"/>
      <c r="AP527" s="293"/>
      <c r="AQ527" s="293"/>
      <c r="AR527" s="293"/>
      <c r="AS527" s="293"/>
      <c r="AT527" s="293"/>
      <c r="AU527" s="414"/>
      <c r="AV527" s="427"/>
      <c r="AW527" s="427"/>
      <c r="AX527" s="427"/>
      <c r="AY527" s="427"/>
      <c r="AZ527" s="427"/>
      <c r="BA527" s="427"/>
      <c r="BB527" s="427"/>
      <c r="BC527" s="427"/>
      <c r="BD527" s="427"/>
      <c r="BE527" s="427"/>
      <c r="BF527" s="427"/>
      <c r="BG527" s="427"/>
      <c r="BH527" s="427"/>
      <c r="BI527" s="308"/>
    </row>
    <row r="528" spans="1:61" hidden="1" outlineLevel="1">
      <c r="A528" s="521">
        <v>99</v>
      </c>
      <c r="B528" s="519" t="str">
        <f>VLOOKUP(A528,'9. IESO programs'!$D$3:$E$91,2)</f>
        <v>Not used</v>
      </c>
      <c r="C528" s="293" t="s">
        <v>25</v>
      </c>
      <c r="D528" s="297"/>
      <c r="E528" s="297"/>
      <c r="F528" s="297"/>
      <c r="G528" s="297"/>
      <c r="H528" s="297"/>
      <c r="I528" s="297"/>
      <c r="J528" s="297"/>
      <c r="K528" s="297"/>
      <c r="L528" s="297"/>
      <c r="M528" s="297"/>
      <c r="N528" s="297"/>
      <c r="O528" s="297"/>
      <c r="P528" s="297"/>
      <c r="Q528" s="297"/>
      <c r="R528" s="297"/>
      <c r="S528" s="297"/>
      <c r="T528" s="297"/>
      <c r="U528" s="297"/>
      <c r="V528" s="297"/>
      <c r="W528" s="297"/>
      <c r="X528" s="297"/>
      <c r="Y528" s="297">
        <v>0</v>
      </c>
      <c r="Z528" s="297"/>
      <c r="AA528" s="297"/>
      <c r="AB528" s="297"/>
      <c r="AC528" s="297"/>
      <c r="AD528" s="297"/>
      <c r="AE528" s="297"/>
      <c r="AF528" s="297"/>
      <c r="AG528" s="297"/>
      <c r="AH528" s="297"/>
      <c r="AI528" s="297"/>
      <c r="AJ528" s="297"/>
      <c r="AK528" s="297"/>
      <c r="AL528" s="297"/>
      <c r="AM528" s="297"/>
      <c r="AN528" s="297"/>
      <c r="AO528" s="297"/>
      <c r="AP528" s="297"/>
      <c r="AQ528" s="297"/>
      <c r="AR528" s="297"/>
      <c r="AS528" s="297"/>
      <c r="AT528" s="297"/>
      <c r="AU528" s="428"/>
      <c r="AV528" s="412"/>
      <c r="AW528" s="412"/>
      <c r="AX528" s="412"/>
      <c r="AY528" s="412"/>
      <c r="AZ528" s="412"/>
      <c r="BA528" s="412"/>
      <c r="BB528" s="417"/>
      <c r="BC528" s="417"/>
      <c r="BD528" s="417"/>
      <c r="BE528" s="417"/>
      <c r="BF528" s="417"/>
      <c r="BG528" s="417"/>
      <c r="BH528" s="417"/>
      <c r="BI528" s="298">
        <f>SUM(AU528:BH528)</f>
        <v>0</v>
      </c>
    </row>
    <row r="529" spans="1:61" hidden="1" outlineLevel="1">
      <c r="B529" s="296" t="s">
        <v>761</v>
      </c>
      <c r="C529" s="293" t="s">
        <v>142</v>
      </c>
      <c r="D529" s="297"/>
      <c r="E529" s="297"/>
      <c r="F529" s="297"/>
      <c r="G529" s="297"/>
      <c r="H529" s="297"/>
      <c r="I529" s="297"/>
      <c r="J529" s="297"/>
      <c r="K529" s="297"/>
      <c r="L529" s="297"/>
      <c r="M529" s="297"/>
      <c r="N529" s="297"/>
      <c r="O529" s="297"/>
      <c r="P529" s="297"/>
      <c r="Q529" s="297"/>
      <c r="R529" s="297"/>
      <c r="S529" s="297"/>
      <c r="T529" s="297"/>
      <c r="U529" s="297"/>
      <c r="V529" s="297"/>
      <c r="W529" s="297"/>
      <c r="X529" s="297"/>
      <c r="Y529" s="297">
        <f>Y528</f>
        <v>0</v>
      </c>
      <c r="Z529" s="297"/>
      <c r="AA529" s="297"/>
      <c r="AB529" s="297"/>
      <c r="AC529" s="297"/>
      <c r="AD529" s="297"/>
      <c r="AE529" s="297"/>
      <c r="AF529" s="297"/>
      <c r="AG529" s="297"/>
      <c r="AH529" s="297"/>
      <c r="AI529" s="297"/>
      <c r="AJ529" s="297"/>
      <c r="AK529" s="297"/>
      <c r="AL529" s="297"/>
      <c r="AM529" s="297"/>
      <c r="AN529" s="297"/>
      <c r="AO529" s="297"/>
      <c r="AP529" s="297"/>
      <c r="AQ529" s="297"/>
      <c r="AR529" s="297"/>
      <c r="AS529" s="297"/>
      <c r="AT529" s="297"/>
      <c r="AU529" s="413">
        <f>AU528</f>
        <v>0</v>
      </c>
      <c r="AV529" s="413">
        <f t="shared" ref="AV529" si="1502">AV528</f>
        <v>0</v>
      </c>
      <c r="AW529" s="413">
        <f t="shared" ref="AW529" si="1503">AW528</f>
        <v>0</v>
      </c>
      <c r="AX529" s="413">
        <f t="shared" ref="AX529" si="1504">AX528</f>
        <v>0</v>
      </c>
      <c r="AY529" s="413">
        <f t="shared" ref="AY529" si="1505">AY528</f>
        <v>0</v>
      </c>
      <c r="AZ529" s="413">
        <f t="shared" ref="AZ529" si="1506">AZ528</f>
        <v>0</v>
      </c>
      <c r="BA529" s="413">
        <f t="shared" ref="BA529" si="1507">BA528</f>
        <v>0</v>
      </c>
      <c r="BB529" s="413">
        <f t="shared" ref="BB529" si="1508">BB528</f>
        <v>0</v>
      </c>
      <c r="BC529" s="413">
        <f t="shared" ref="BC529" si="1509">BC528</f>
        <v>0</v>
      </c>
      <c r="BD529" s="413">
        <f t="shared" ref="BD529" si="1510">BD528</f>
        <v>0</v>
      </c>
      <c r="BE529" s="413">
        <f t="shared" ref="BE529" si="1511">BE528</f>
        <v>0</v>
      </c>
      <c r="BF529" s="413">
        <f t="shared" ref="BF529" si="1512">BF528</f>
        <v>0</v>
      </c>
      <c r="BG529" s="413">
        <f t="shared" ref="BG529" si="1513">BG528</f>
        <v>0</v>
      </c>
      <c r="BH529" s="413">
        <f t="shared" ref="BH529" si="1514">BH528</f>
        <v>0</v>
      </c>
      <c r="BI529" s="308"/>
    </row>
    <row r="530" spans="1:61" hidden="1" outlineLevel="1">
      <c r="B530" s="51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293"/>
      <c r="Z530" s="293"/>
      <c r="AA530" s="293"/>
      <c r="AB530" s="293"/>
      <c r="AC530" s="293"/>
      <c r="AD530" s="293"/>
      <c r="AE530" s="293"/>
      <c r="AF530" s="293"/>
      <c r="AG530" s="293"/>
      <c r="AH530" s="293"/>
      <c r="AI530" s="293"/>
      <c r="AJ530" s="293"/>
      <c r="AK530" s="293"/>
      <c r="AL530" s="293"/>
      <c r="AM530" s="293"/>
      <c r="AN530" s="293"/>
      <c r="AO530" s="293"/>
      <c r="AP530" s="293"/>
      <c r="AQ530" s="293"/>
      <c r="AR530" s="293"/>
      <c r="AS530" s="293"/>
      <c r="AT530" s="293"/>
      <c r="AU530" s="414"/>
      <c r="AV530" s="427"/>
      <c r="AW530" s="427"/>
      <c r="AX530" s="427"/>
      <c r="AY530" s="427"/>
      <c r="AZ530" s="427"/>
      <c r="BA530" s="427"/>
      <c r="BB530" s="427"/>
      <c r="BC530" s="427"/>
      <c r="BD530" s="427"/>
      <c r="BE530" s="427"/>
      <c r="BF530" s="427"/>
      <c r="BG530" s="427"/>
      <c r="BH530" s="427"/>
      <c r="BI530" s="308"/>
    </row>
    <row r="531" spans="1:61" hidden="1" outlineLevel="1">
      <c r="A531" s="521">
        <v>99</v>
      </c>
      <c r="B531" s="519" t="str">
        <f>VLOOKUP(A531,'9. IESO programs'!$D$3:$E$91,2)</f>
        <v>Not used</v>
      </c>
      <c r="C531" s="293" t="s">
        <v>25</v>
      </c>
      <c r="D531" s="297"/>
      <c r="E531" s="297"/>
      <c r="F531" s="297"/>
      <c r="G531" s="297"/>
      <c r="H531" s="297"/>
      <c r="I531" s="297"/>
      <c r="J531" s="297"/>
      <c r="K531" s="297"/>
      <c r="L531" s="297"/>
      <c r="M531" s="297"/>
      <c r="N531" s="297"/>
      <c r="O531" s="297"/>
      <c r="P531" s="297"/>
      <c r="Q531" s="297"/>
      <c r="R531" s="297"/>
      <c r="S531" s="297"/>
      <c r="T531" s="297"/>
      <c r="U531" s="297"/>
      <c r="V531" s="297"/>
      <c r="W531" s="297"/>
      <c r="X531" s="297"/>
      <c r="Y531" s="297">
        <v>0</v>
      </c>
      <c r="Z531" s="297"/>
      <c r="AA531" s="297"/>
      <c r="AB531" s="297"/>
      <c r="AC531" s="297"/>
      <c r="AD531" s="297"/>
      <c r="AE531" s="297"/>
      <c r="AF531" s="297"/>
      <c r="AG531" s="297"/>
      <c r="AH531" s="297"/>
      <c r="AI531" s="297"/>
      <c r="AJ531" s="297"/>
      <c r="AK531" s="297"/>
      <c r="AL531" s="297"/>
      <c r="AM531" s="297"/>
      <c r="AN531" s="297"/>
      <c r="AO531" s="297"/>
      <c r="AP531" s="297"/>
      <c r="AQ531" s="297"/>
      <c r="AR531" s="297"/>
      <c r="AS531" s="297"/>
      <c r="AT531" s="297"/>
      <c r="AU531" s="428"/>
      <c r="AV531" s="412"/>
      <c r="AW531" s="412"/>
      <c r="AX531" s="412"/>
      <c r="AY531" s="412"/>
      <c r="AZ531" s="412"/>
      <c r="BA531" s="412"/>
      <c r="BB531" s="417"/>
      <c r="BC531" s="417"/>
      <c r="BD531" s="417"/>
      <c r="BE531" s="417"/>
      <c r="BF531" s="417"/>
      <c r="BG531" s="417"/>
      <c r="BH531" s="417"/>
      <c r="BI531" s="298">
        <f>SUM(AU531:BH531)</f>
        <v>0</v>
      </c>
    </row>
    <row r="532" spans="1:61" hidden="1" outlineLevel="1">
      <c r="B532" s="296" t="s">
        <v>761</v>
      </c>
      <c r="C532" s="293" t="s">
        <v>142</v>
      </c>
      <c r="D532" s="297"/>
      <c r="E532" s="297"/>
      <c r="F532" s="297"/>
      <c r="G532" s="297"/>
      <c r="H532" s="297"/>
      <c r="I532" s="297"/>
      <c r="J532" s="297"/>
      <c r="K532" s="297"/>
      <c r="L532" s="297"/>
      <c r="M532" s="297"/>
      <c r="N532" s="297"/>
      <c r="O532" s="297"/>
      <c r="P532" s="297"/>
      <c r="Q532" s="297"/>
      <c r="R532" s="297"/>
      <c r="S532" s="297"/>
      <c r="T532" s="297"/>
      <c r="U532" s="297"/>
      <c r="V532" s="297"/>
      <c r="W532" s="297"/>
      <c r="X532" s="297"/>
      <c r="Y532" s="297">
        <f>Y531</f>
        <v>0</v>
      </c>
      <c r="Z532" s="297"/>
      <c r="AA532" s="297"/>
      <c r="AB532" s="297"/>
      <c r="AC532" s="297"/>
      <c r="AD532" s="297"/>
      <c r="AE532" s="297"/>
      <c r="AF532" s="297"/>
      <c r="AG532" s="297"/>
      <c r="AH532" s="297"/>
      <c r="AI532" s="297"/>
      <c r="AJ532" s="297"/>
      <c r="AK532" s="297"/>
      <c r="AL532" s="297"/>
      <c r="AM532" s="297"/>
      <c r="AN532" s="297"/>
      <c r="AO532" s="297"/>
      <c r="AP532" s="297"/>
      <c r="AQ532" s="297"/>
      <c r="AR532" s="297"/>
      <c r="AS532" s="297"/>
      <c r="AT532" s="297"/>
      <c r="AU532" s="413">
        <f>AU531</f>
        <v>0</v>
      </c>
      <c r="AV532" s="413">
        <f t="shared" ref="AV532" si="1515">AV531</f>
        <v>0</v>
      </c>
      <c r="AW532" s="413">
        <f t="shared" ref="AW532" si="1516">AW531</f>
        <v>0</v>
      </c>
      <c r="AX532" s="413">
        <f t="shared" ref="AX532" si="1517">AX531</f>
        <v>0</v>
      </c>
      <c r="AY532" s="413">
        <f t="shared" ref="AY532" si="1518">AY531</f>
        <v>0</v>
      </c>
      <c r="AZ532" s="413">
        <f t="shared" ref="AZ532" si="1519">AZ531</f>
        <v>0</v>
      </c>
      <c r="BA532" s="413">
        <f t="shared" ref="BA532" si="1520">BA531</f>
        <v>0</v>
      </c>
      <c r="BB532" s="413">
        <f t="shared" ref="BB532" si="1521">BB531</f>
        <v>0</v>
      </c>
      <c r="BC532" s="413">
        <f t="shared" ref="BC532" si="1522">BC531</f>
        <v>0</v>
      </c>
      <c r="BD532" s="413">
        <f t="shared" ref="BD532" si="1523">BD531</f>
        <v>0</v>
      </c>
      <c r="BE532" s="413">
        <f t="shared" ref="BE532" si="1524">BE531</f>
        <v>0</v>
      </c>
      <c r="BF532" s="413">
        <f t="shared" ref="BF532" si="1525">BF531</f>
        <v>0</v>
      </c>
      <c r="BG532" s="413">
        <f t="shared" ref="BG532" si="1526">BG531</f>
        <v>0</v>
      </c>
      <c r="BH532" s="413">
        <f t="shared" ref="BH532" si="1527">BH531</f>
        <v>0</v>
      </c>
      <c r="BI532" s="308"/>
    </row>
    <row r="533" spans="1:61" hidden="1" outlineLevel="1">
      <c r="B533" s="51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293"/>
      <c r="Z533" s="293"/>
      <c r="AA533" s="293"/>
      <c r="AB533" s="293"/>
      <c r="AC533" s="293"/>
      <c r="AD533" s="293"/>
      <c r="AE533" s="293"/>
      <c r="AF533" s="293"/>
      <c r="AG533" s="293"/>
      <c r="AH533" s="293"/>
      <c r="AI533" s="293"/>
      <c r="AJ533" s="293"/>
      <c r="AK533" s="293"/>
      <c r="AL533" s="293"/>
      <c r="AM533" s="293"/>
      <c r="AN533" s="293"/>
      <c r="AO533" s="293"/>
      <c r="AP533" s="293"/>
      <c r="AQ533" s="293"/>
      <c r="AR533" s="293"/>
      <c r="AS533" s="293"/>
      <c r="AT533" s="293"/>
      <c r="AU533" s="414"/>
      <c r="AV533" s="427"/>
      <c r="AW533" s="427"/>
      <c r="AX533" s="427"/>
      <c r="AY533" s="427"/>
      <c r="AZ533" s="427"/>
      <c r="BA533" s="427"/>
      <c r="BB533" s="427"/>
      <c r="BC533" s="427"/>
      <c r="BD533" s="427"/>
      <c r="BE533" s="427"/>
      <c r="BF533" s="427"/>
      <c r="BG533" s="427"/>
      <c r="BH533" s="427"/>
      <c r="BI533" s="308"/>
    </row>
    <row r="534" spans="1:61" hidden="1" outlineLevel="1">
      <c r="A534" s="521">
        <v>99</v>
      </c>
      <c r="B534" s="519" t="str">
        <f>VLOOKUP(A534,'9. IESO programs'!$D$3:$E$91,2)</f>
        <v>Not used</v>
      </c>
      <c r="C534" s="293" t="s">
        <v>25</v>
      </c>
      <c r="D534" s="297"/>
      <c r="E534" s="297"/>
      <c r="F534" s="297"/>
      <c r="G534" s="297"/>
      <c r="H534" s="297"/>
      <c r="I534" s="297"/>
      <c r="J534" s="297"/>
      <c r="K534" s="297"/>
      <c r="L534" s="297"/>
      <c r="M534" s="297"/>
      <c r="N534" s="297"/>
      <c r="O534" s="297"/>
      <c r="P534" s="297"/>
      <c r="Q534" s="297"/>
      <c r="R534" s="297"/>
      <c r="S534" s="297"/>
      <c r="T534" s="297"/>
      <c r="U534" s="297"/>
      <c r="V534" s="297"/>
      <c r="W534" s="297"/>
      <c r="X534" s="297"/>
      <c r="Y534" s="297">
        <v>0</v>
      </c>
      <c r="Z534" s="297"/>
      <c r="AA534" s="297"/>
      <c r="AB534" s="297"/>
      <c r="AC534" s="297"/>
      <c r="AD534" s="297"/>
      <c r="AE534" s="297"/>
      <c r="AF534" s="297"/>
      <c r="AG534" s="297"/>
      <c r="AH534" s="297"/>
      <c r="AI534" s="297"/>
      <c r="AJ534" s="297"/>
      <c r="AK534" s="297"/>
      <c r="AL534" s="297"/>
      <c r="AM534" s="297"/>
      <c r="AN534" s="297"/>
      <c r="AO534" s="297"/>
      <c r="AP534" s="297"/>
      <c r="AQ534" s="297"/>
      <c r="AR534" s="297"/>
      <c r="AS534" s="297"/>
      <c r="AT534" s="297"/>
      <c r="AU534" s="428"/>
      <c r="AV534" s="412"/>
      <c r="AW534" s="412"/>
      <c r="AX534" s="412"/>
      <c r="AY534" s="412"/>
      <c r="AZ534" s="412"/>
      <c r="BA534" s="412"/>
      <c r="BB534" s="417"/>
      <c r="BC534" s="417"/>
      <c r="BD534" s="417"/>
      <c r="BE534" s="417"/>
      <c r="BF534" s="417"/>
      <c r="BG534" s="417"/>
      <c r="BH534" s="417"/>
      <c r="BI534" s="298">
        <f>SUM(AU534:BH534)</f>
        <v>0</v>
      </c>
    </row>
    <row r="535" spans="1:61" hidden="1" outlineLevel="1">
      <c r="B535" s="296" t="s">
        <v>761</v>
      </c>
      <c r="C535" s="293" t="s">
        <v>142</v>
      </c>
      <c r="D535" s="297"/>
      <c r="E535" s="297"/>
      <c r="F535" s="297"/>
      <c r="G535" s="297"/>
      <c r="H535" s="297"/>
      <c r="I535" s="297"/>
      <c r="J535" s="297"/>
      <c r="K535" s="297"/>
      <c r="L535" s="297"/>
      <c r="M535" s="297"/>
      <c r="N535" s="297"/>
      <c r="O535" s="297"/>
      <c r="P535" s="297"/>
      <c r="Q535" s="297"/>
      <c r="R535" s="297"/>
      <c r="S535" s="297"/>
      <c r="T535" s="297"/>
      <c r="U535" s="297"/>
      <c r="V535" s="297"/>
      <c r="W535" s="297"/>
      <c r="X535" s="297"/>
      <c r="Y535" s="297">
        <f>Y534</f>
        <v>0</v>
      </c>
      <c r="Z535" s="297"/>
      <c r="AA535" s="297"/>
      <c r="AB535" s="297"/>
      <c r="AC535" s="297"/>
      <c r="AD535" s="297"/>
      <c r="AE535" s="297"/>
      <c r="AF535" s="297"/>
      <c r="AG535" s="297"/>
      <c r="AH535" s="297"/>
      <c r="AI535" s="297"/>
      <c r="AJ535" s="297"/>
      <c r="AK535" s="297"/>
      <c r="AL535" s="297"/>
      <c r="AM535" s="297"/>
      <c r="AN535" s="297"/>
      <c r="AO535" s="297"/>
      <c r="AP535" s="297"/>
      <c r="AQ535" s="297"/>
      <c r="AR535" s="297"/>
      <c r="AS535" s="297"/>
      <c r="AT535" s="297"/>
      <c r="AU535" s="413">
        <f>AU534</f>
        <v>0</v>
      </c>
      <c r="AV535" s="413">
        <f t="shared" ref="AV535" si="1528">AV534</f>
        <v>0</v>
      </c>
      <c r="AW535" s="413">
        <f t="shared" ref="AW535" si="1529">AW534</f>
        <v>0</v>
      </c>
      <c r="AX535" s="413">
        <f t="shared" ref="AX535" si="1530">AX534</f>
        <v>0</v>
      </c>
      <c r="AY535" s="413">
        <f t="shared" ref="AY535" si="1531">AY534</f>
        <v>0</v>
      </c>
      <c r="AZ535" s="413">
        <f t="shared" ref="AZ535" si="1532">AZ534</f>
        <v>0</v>
      </c>
      <c r="BA535" s="413">
        <f t="shared" ref="BA535" si="1533">BA534</f>
        <v>0</v>
      </c>
      <c r="BB535" s="413">
        <f t="shared" ref="BB535" si="1534">BB534</f>
        <v>0</v>
      </c>
      <c r="BC535" s="413">
        <f t="shared" ref="BC535" si="1535">BC534</f>
        <v>0</v>
      </c>
      <c r="BD535" s="413">
        <f t="shared" ref="BD535" si="1536">BD534</f>
        <v>0</v>
      </c>
      <c r="BE535" s="413">
        <f t="shared" ref="BE535" si="1537">BE534</f>
        <v>0</v>
      </c>
      <c r="BF535" s="413">
        <f t="shared" ref="BF535" si="1538">BF534</f>
        <v>0</v>
      </c>
      <c r="BG535" s="413">
        <f t="shared" ref="BG535" si="1539">BG534</f>
        <v>0</v>
      </c>
      <c r="BH535" s="413">
        <f t="shared" ref="BH535" si="1540">BH534</f>
        <v>0</v>
      </c>
      <c r="BI535" s="308"/>
    </row>
    <row r="536" spans="1:61" hidden="1" outlineLevel="1">
      <c r="B536" s="51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293"/>
      <c r="Z536" s="293"/>
      <c r="AA536" s="293"/>
      <c r="AB536" s="293"/>
      <c r="AC536" s="293"/>
      <c r="AD536" s="293"/>
      <c r="AE536" s="293"/>
      <c r="AF536" s="293"/>
      <c r="AG536" s="293"/>
      <c r="AH536" s="293"/>
      <c r="AI536" s="293"/>
      <c r="AJ536" s="293"/>
      <c r="AK536" s="293"/>
      <c r="AL536" s="293"/>
      <c r="AM536" s="293"/>
      <c r="AN536" s="293"/>
      <c r="AO536" s="293"/>
      <c r="AP536" s="293"/>
      <c r="AQ536" s="293"/>
      <c r="AR536" s="293"/>
      <c r="AS536" s="293"/>
      <c r="AT536" s="293"/>
      <c r="AU536" s="414"/>
      <c r="AV536" s="427"/>
      <c r="AW536" s="427"/>
      <c r="AX536" s="427"/>
      <c r="AY536" s="427"/>
      <c r="AZ536" s="427"/>
      <c r="BA536" s="427"/>
      <c r="BB536" s="427"/>
      <c r="BC536" s="427"/>
      <c r="BD536" s="427"/>
      <c r="BE536" s="427"/>
      <c r="BF536" s="427"/>
      <c r="BG536" s="427"/>
      <c r="BH536" s="427"/>
      <c r="BI536" s="308"/>
    </row>
    <row r="537" spans="1:61" hidden="1" outlineLevel="1">
      <c r="A537" s="521">
        <v>99</v>
      </c>
      <c r="B537" s="519" t="str">
        <f>VLOOKUP(A537,'9. IESO programs'!$D$3:$E$91,2)</f>
        <v>Not used</v>
      </c>
      <c r="C537" s="293" t="s">
        <v>25</v>
      </c>
      <c r="D537" s="297"/>
      <c r="E537" s="297"/>
      <c r="F537" s="297"/>
      <c r="G537" s="297"/>
      <c r="H537" s="297"/>
      <c r="I537" s="297"/>
      <c r="J537" s="297"/>
      <c r="K537" s="297"/>
      <c r="L537" s="297"/>
      <c r="M537" s="297"/>
      <c r="N537" s="297"/>
      <c r="O537" s="297"/>
      <c r="P537" s="297"/>
      <c r="Q537" s="297"/>
      <c r="R537" s="297"/>
      <c r="S537" s="297"/>
      <c r="T537" s="297"/>
      <c r="U537" s="297"/>
      <c r="V537" s="297"/>
      <c r="W537" s="297"/>
      <c r="X537" s="297"/>
      <c r="Y537" s="297">
        <v>0</v>
      </c>
      <c r="Z537" s="297"/>
      <c r="AA537" s="297"/>
      <c r="AB537" s="297"/>
      <c r="AC537" s="297"/>
      <c r="AD537" s="297"/>
      <c r="AE537" s="297"/>
      <c r="AF537" s="297"/>
      <c r="AG537" s="297"/>
      <c r="AH537" s="297"/>
      <c r="AI537" s="297"/>
      <c r="AJ537" s="297"/>
      <c r="AK537" s="297"/>
      <c r="AL537" s="297"/>
      <c r="AM537" s="297"/>
      <c r="AN537" s="297"/>
      <c r="AO537" s="297"/>
      <c r="AP537" s="297"/>
      <c r="AQ537" s="297"/>
      <c r="AR537" s="297"/>
      <c r="AS537" s="297"/>
      <c r="AT537" s="297"/>
      <c r="AU537" s="428"/>
      <c r="AV537" s="412"/>
      <c r="AW537" s="412"/>
      <c r="AX537" s="412"/>
      <c r="AY537" s="412"/>
      <c r="AZ537" s="412"/>
      <c r="BA537" s="412"/>
      <c r="BB537" s="417"/>
      <c r="BC537" s="417"/>
      <c r="BD537" s="417"/>
      <c r="BE537" s="417"/>
      <c r="BF537" s="417"/>
      <c r="BG537" s="417"/>
      <c r="BH537" s="417"/>
      <c r="BI537" s="298">
        <f>SUM(AU537:BH537)</f>
        <v>0</v>
      </c>
    </row>
    <row r="538" spans="1:61" hidden="1" outlineLevel="1">
      <c r="B538" s="296" t="s">
        <v>761</v>
      </c>
      <c r="C538" s="293" t="s">
        <v>142</v>
      </c>
      <c r="D538" s="297"/>
      <c r="E538" s="297"/>
      <c r="F538" s="297"/>
      <c r="G538" s="297"/>
      <c r="H538" s="297"/>
      <c r="I538" s="297"/>
      <c r="J538" s="297"/>
      <c r="K538" s="297"/>
      <c r="L538" s="297"/>
      <c r="M538" s="297"/>
      <c r="N538" s="297"/>
      <c r="O538" s="297"/>
      <c r="P538" s="297"/>
      <c r="Q538" s="297"/>
      <c r="R538" s="297"/>
      <c r="S538" s="297"/>
      <c r="T538" s="297"/>
      <c r="U538" s="297"/>
      <c r="V538" s="297"/>
      <c r="W538" s="297"/>
      <c r="X538" s="297"/>
      <c r="Y538" s="297">
        <f>Y537</f>
        <v>0</v>
      </c>
      <c r="Z538" s="297"/>
      <c r="AA538" s="297"/>
      <c r="AB538" s="297"/>
      <c r="AC538" s="297"/>
      <c r="AD538" s="297"/>
      <c r="AE538" s="297"/>
      <c r="AF538" s="297"/>
      <c r="AG538" s="297"/>
      <c r="AH538" s="297"/>
      <c r="AI538" s="297"/>
      <c r="AJ538" s="297"/>
      <c r="AK538" s="297"/>
      <c r="AL538" s="297"/>
      <c r="AM538" s="297"/>
      <c r="AN538" s="297"/>
      <c r="AO538" s="297"/>
      <c r="AP538" s="297"/>
      <c r="AQ538" s="297"/>
      <c r="AR538" s="297"/>
      <c r="AS538" s="297"/>
      <c r="AT538" s="297"/>
      <c r="AU538" s="413">
        <f>AU537</f>
        <v>0</v>
      </c>
      <c r="AV538" s="413">
        <f t="shared" ref="AV538" si="1541">AV537</f>
        <v>0</v>
      </c>
      <c r="AW538" s="413">
        <f t="shared" ref="AW538" si="1542">AW537</f>
        <v>0</v>
      </c>
      <c r="AX538" s="413">
        <f t="shared" ref="AX538" si="1543">AX537</f>
        <v>0</v>
      </c>
      <c r="AY538" s="413">
        <f t="shared" ref="AY538" si="1544">AY537</f>
        <v>0</v>
      </c>
      <c r="AZ538" s="413">
        <f t="shared" ref="AZ538" si="1545">AZ537</f>
        <v>0</v>
      </c>
      <c r="BA538" s="413">
        <f t="shared" ref="BA538" si="1546">BA537</f>
        <v>0</v>
      </c>
      <c r="BB538" s="413">
        <f t="shared" ref="BB538" si="1547">BB537</f>
        <v>0</v>
      </c>
      <c r="BC538" s="413">
        <f t="shared" ref="BC538" si="1548">BC537</f>
        <v>0</v>
      </c>
      <c r="BD538" s="413">
        <f t="shared" ref="BD538" si="1549">BD537</f>
        <v>0</v>
      </c>
      <c r="BE538" s="413">
        <f t="shared" ref="BE538" si="1550">BE537</f>
        <v>0</v>
      </c>
      <c r="BF538" s="413">
        <f t="shared" ref="BF538" si="1551">BF537</f>
        <v>0</v>
      </c>
      <c r="BG538" s="413">
        <f t="shared" ref="BG538" si="1552">BG537</f>
        <v>0</v>
      </c>
      <c r="BH538" s="413">
        <f t="shared" ref="BH538" si="1553">BH537</f>
        <v>0</v>
      </c>
      <c r="BI538" s="308"/>
    </row>
    <row r="539" spans="1:61" hidden="1" outlineLevel="1">
      <c r="B539" s="51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293"/>
      <c r="Z539" s="293"/>
      <c r="AA539" s="293"/>
      <c r="AB539" s="293"/>
      <c r="AC539" s="293"/>
      <c r="AD539" s="293"/>
      <c r="AE539" s="293"/>
      <c r="AF539" s="293"/>
      <c r="AG539" s="293"/>
      <c r="AH539" s="293"/>
      <c r="AI539" s="293"/>
      <c r="AJ539" s="293"/>
      <c r="AK539" s="293"/>
      <c r="AL539" s="293"/>
      <c r="AM539" s="293"/>
      <c r="AN539" s="293"/>
      <c r="AO539" s="293"/>
      <c r="AP539" s="293"/>
      <c r="AQ539" s="293"/>
      <c r="AR539" s="293"/>
      <c r="AS539" s="293"/>
      <c r="AT539" s="293"/>
      <c r="AU539" s="414"/>
      <c r="AV539" s="427"/>
      <c r="AW539" s="427"/>
      <c r="AX539" s="427"/>
      <c r="AY539" s="427"/>
      <c r="AZ539" s="427"/>
      <c r="BA539" s="427"/>
      <c r="BB539" s="427"/>
      <c r="BC539" s="427"/>
      <c r="BD539" s="427"/>
      <c r="BE539" s="427"/>
      <c r="BF539" s="427"/>
      <c r="BG539" s="427"/>
      <c r="BH539" s="427"/>
      <c r="BI539" s="308"/>
    </row>
    <row r="540" spans="1:61" hidden="1" outlineLevel="1">
      <c r="A540" s="521">
        <v>99</v>
      </c>
      <c r="B540" s="519" t="str">
        <f>VLOOKUP(A540,'9. IESO programs'!$D$3:$E$91,2)</f>
        <v>Not used</v>
      </c>
      <c r="C540" s="293" t="s">
        <v>25</v>
      </c>
      <c r="D540" s="297"/>
      <c r="E540" s="297"/>
      <c r="F540" s="297"/>
      <c r="G540" s="297"/>
      <c r="H540" s="297"/>
      <c r="I540" s="297"/>
      <c r="J540" s="297"/>
      <c r="K540" s="297"/>
      <c r="L540" s="297"/>
      <c r="M540" s="297"/>
      <c r="N540" s="297"/>
      <c r="O540" s="297"/>
      <c r="P540" s="297"/>
      <c r="Q540" s="297"/>
      <c r="R540" s="297"/>
      <c r="S540" s="297"/>
      <c r="T540" s="297"/>
      <c r="U540" s="297"/>
      <c r="V540" s="297"/>
      <c r="W540" s="297"/>
      <c r="X540" s="297"/>
      <c r="Y540" s="293"/>
      <c r="Z540" s="297"/>
      <c r="AA540" s="297"/>
      <c r="AB540" s="297"/>
      <c r="AC540" s="297"/>
      <c r="AD540" s="297"/>
      <c r="AE540" s="297"/>
      <c r="AF540" s="297"/>
      <c r="AG540" s="297"/>
      <c r="AH540" s="297"/>
      <c r="AI540" s="297"/>
      <c r="AJ540" s="297"/>
      <c r="AK540" s="297"/>
      <c r="AL540" s="297"/>
      <c r="AM540" s="297"/>
      <c r="AN540" s="297"/>
      <c r="AO540" s="297"/>
      <c r="AP540" s="297"/>
      <c r="AQ540" s="297"/>
      <c r="AR540" s="297"/>
      <c r="AS540" s="297"/>
      <c r="AT540" s="297"/>
      <c r="AU540" s="428"/>
      <c r="AV540" s="412"/>
      <c r="AW540" s="412"/>
      <c r="AX540" s="412"/>
      <c r="AY540" s="412"/>
      <c r="AZ540" s="412"/>
      <c r="BA540" s="412"/>
      <c r="BB540" s="417"/>
      <c r="BC540" s="417"/>
      <c r="BD540" s="417"/>
      <c r="BE540" s="417"/>
      <c r="BF540" s="417"/>
      <c r="BG540" s="417"/>
      <c r="BH540" s="417"/>
      <c r="BI540" s="298">
        <f>SUM(AU540:BH540)</f>
        <v>0</v>
      </c>
    </row>
    <row r="541" spans="1:61" hidden="1" outlineLevel="1">
      <c r="B541" s="296" t="s">
        <v>761</v>
      </c>
      <c r="C541" s="293" t="s">
        <v>142</v>
      </c>
      <c r="D541" s="297"/>
      <c r="E541" s="297"/>
      <c r="F541" s="297"/>
      <c r="G541" s="297"/>
      <c r="H541" s="297"/>
      <c r="I541" s="297"/>
      <c r="J541" s="297"/>
      <c r="K541" s="297"/>
      <c r="L541" s="297"/>
      <c r="M541" s="297"/>
      <c r="N541" s="297"/>
      <c r="O541" s="297"/>
      <c r="P541" s="297"/>
      <c r="Q541" s="297"/>
      <c r="R541" s="297"/>
      <c r="S541" s="297"/>
      <c r="T541" s="297"/>
      <c r="U541" s="297"/>
      <c r="V541" s="297"/>
      <c r="W541" s="297"/>
      <c r="X541" s="297"/>
      <c r="Y541" s="469"/>
      <c r="Z541" s="297"/>
      <c r="AA541" s="297"/>
      <c r="AB541" s="297"/>
      <c r="AC541" s="297"/>
      <c r="AD541" s="297"/>
      <c r="AE541" s="297"/>
      <c r="AF541" s="297"/>
      <c r="AG541" s="297"/>
      <c r="AH541" s="297"/>
      <c r="AI541" s="297"/>
      <c r="AJ541" s="297"/>
      <c r="AK541" s="297"/>
      <c r="AL541" s="297"/>
      <c r="AM541" s="297"/>
      <c r="AN541" s="297"/>
      <c r="AO541" s="297"/>
      <c r="AP541" s="297"/>
      <c r="AQ541" s="297"/>
      <c r="AR541" s="297"/>
      <c r="AS541" s="297"/>
      <c r="AT541" s="297"/>
      <c r="AU541" s="413">
        <f>AU540</f>
        <v>0</v>
      </c>
      <c r="AV541" s="413">
        <f t="shared" ref="AV541" si="1554">AV540</f>
        <v>0</v>
      </c>
      <c r="AW541" s="413">
        <f t="shared" ref="AW541" si="1555">AW540</f>
        <v>0</v>
      </c>
      <c r="AX541" s="413">
        <f t="shared" ref="AX541" si="1556">AX540</f>
        <v>0</v>
      </c>
      <c r="AY541" s="413">
        <f t="shared" ref="AY541" si="1557">AY540</f>
        <v>0</v>
      </c>
      <c r="AZ541" s="413">
        <f t="shared" ref="AZ541" si="1558">AZ540</f>
        <v>0</v>
      </c>
      <c r="BA541" s="413">
        <f t="shared" ref="BA541" si="1559">BA540</f>
        <v>0</v>
      </c>
      <c r="BB541" s="413">
        <f t="shared" ref="BB541" si="1560">BB540</f>
        <v>0</v>
      </c>
      <c r="BC541" s="413">
        <f t="shared" ref="BC541" si="1561">BC540</f>
        <v>0</v>
      </c>
      <c r="BD541" s="413">
        <f t="shared" ref="BD541" si="1562">BD540</f>
        <v>0</v>
      </c>
      <c r="BE541" s="413">
        <f t="shared" ref="BE541" si="1563">BE540</f>
        <v>0</v>
      </c>
      <c r="BF541" s="413">
        <f t="shared" ref="BF541" si="1564">BF540</f>
        <v>0</v>
      </c>
      <c r="BG541" s="413">
        <f t="shared" ref="BG541" si="1565">BG540</f>
        <v>0</v>
      </c>
      <c r="BH541" s="413">
        <f t="shared" ref="BH541" si="1566">BH540</f>
        <v>0</v>
      </c>
      <c r="BI541" s="308"/>
    </row>
    <row r="542" spans="1:61" hidden="1" outlineLevel="1">
      <c r="B542" s="51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c r="Z542" s="293"/>
      <c r="AA542" s="293"/>
      <c r="AB542" s="293"/>
      <c r="AC542" s="293"/>
      <c r="AD542" s="293"/>
      <c r="AE542" s="293"/>
      <c r="AF542" s="293"/>
      <c r="AG542" s="293"/>
      <c r="AH542" s="293"/>
      <c r="AI542" s="293"/>
      <c r="AJ542" s="293"/>
      <c r="AK542" s="293"/>
      <c r="AL542" s="293"/>
      <c r="AM542" s="293"/>
      <c r="AN542" s="293"/>
      <c r="AO542" s="293"/>
      <c r="AP542" s="293"/>
      <c r="AQ542" s="293"/>
      <c r="AR542" s="293"/>
      <c r="AS542" s="293"/>
      <c r="AT542" s="293"/>
      <c r="AU542" s="414"/>
      <c r="AV542" s="427"/>
      <c r="AW542" s="427"/>
      <c r="AX542" s="427"/>
      <c r="AY542" s="427"/>
      <c r="AZ542" s="427"/>
      <c r="BA542" s="427"/>
      <c r="BB542" s="427"/>
      <c r="BC542" s="427"/>
      <c r="BD542" s="427"/>
      <c r="BE542" s="427"/>
      <c r="BF542" s="427"/>
      <c r="BG542" s="427"/>
      <c r="BH542" s="427"/>
      <c r="BI542" s="308"/>
    </row>
    <row r="543" spans="1:61" hidden="1" outlineLevel="1">
      <c r="A543" s="521">
        <v>99</v>
      </c>
      <c r="B543" s="519" t="str">
        <f>VLOOKUP(A543,'9. IESO programs'!$D$3:$E$91,2)</f>
        <v>Not used</v>
      </c>
      <c r="C543" s="293" t="s">
        <v>25</v>
      </c>
      <c r="D543" s="297"/>
      <c r="E543" s="297"/>
      <c r="F543" s="297"/>
      <c r="G543" s="297"/>
      <c r="H543" s="297"/>
      <c r="I543" s="297"/>
      <c r="J543" s="297"/>
      <c r="K543" s="297"/>
      <c r="L543" s="297"/>
      <c r="M543" s="297"/>
      <c r="N543" s="297"/>
      <c r="O543" s="297"/>
      <c r="P543" s="297"/>
      <c r="Q543" s="297"/>
      <c r="R543" s="297"/>
      <c r="S543" s="297"/>
      <c r="T543" s="297"/>
      <c r="U543" s="297"/>
      <c r="V543" s="297"/>
      <c r="W543" s="297"/>
      <c r="X543" s="297"/>
      <c r="Y543" s="297">
        <v>0</v>
      </c>
      <c r="Z543" s="297"/>
      <c r="AA543" s="297"/>
      <c r="AB543" s="297"/>
      <c r="AC543" s="297"/>
      <c r="AD543" s="297"/>
      <c r="AE543" s="297"/>
      <c r="AF543" s="297"/>
      <c r="AG543" s="297"/>
      <c r="AH543" s="297"/>
      <c r="AI543" s="297"/>
      <c r="AJ543" s="297"/>
      <c r="AK543" s="297"/>
      <c r="AL543" s="297"/>
      <c r="AM543" s="297"/>
      <c r="AN543" s="297"/>
      <c r="AO543" s="297"/>
      <c r="AP543" s="297"/>
      <c r="AQ543" s="297"/>
      <c r="AR543" s="297"/>
      <c r="AS543" s="297"/>
      <c r="AT543" s="297"/>
      <c r="AU543" s="428"/>
      <c r="AV543" s="412"/>
      <c r="AW543" s="412"/>
      <c r="AX543" s="412"/>
      <c r="AY543" s="412"/>
      <c r="AZ543" s="412"/>
      <c r="BA543" s="412"/>
      <c r="BB543" s="417"/>
      <c r="BC543" s="417"/>
      <c r="BD543" s="417"/>
      <c r="BE543" s="417"/>
      <c r="BF543" s="417"/>
      <c r="BG543" s="417"/>
      <c r="BH543" s="417"/>
      <c r="BI543" s="298">
        <f>SUM(AU543:BH543)</f>
        <v>0</v>
      </c>
    </row>
    <row r="544" spans="1:61" hidden="1" outlineLevel="1">
      <c r="B544" s="296" t="s">
        <v>761</v>
      </c>
      <c r="C544" s="293" t="s">
        <v>142</v>
      </c>
      <c r="D544" s="297"/>
      <c r="E544" s="297"/>
      <c r="F544" s="297"/>
      <c r="G544" s="297"/>
      <c r="H544" s="297"/>
      <c r="I544" s="297"/>
      <c r="J544" s="297"/>
      <c r="K544" s="297"/>
      <c r="L544" s="297"/>
      <c r="M544" s="297"/>
      <c r="N544" s="297"/>
      <c r="O544" s="297"/>
      <c r="P544" s="297"/>
      <c r="Q544" s="297"/>
      <c r="R544" s="297"/>
      <c r="S544" s="297"/>
      <c r="T544" s="297"/>
      <c r="U544" s="297"/>
      <c r="V544" s="297"/>
      <c r="W544" s="297"/>
      <c r="X544" s="297"/>
      <c r="Y544" s="297">
        <f>Y543</f>
        <v>0</v>
      </c>
      <c r="Z544" s="297"/>
      <c r="AA544" s="297"/>
      <c r="AB544" s="297"/>
      <c r="AC544" s="297"/>
      <c r="AD544" s="297"/>
      <c r="AE544" s="297"/>
      <c r="AF544" s="297"/>
      <c r="AG544" s="297"/>
      <c r="AH544" s="297"/>
      <c r="AI544" s="297"/>
      <c r="AJ544" s="297"/>
      <c r="AK544" s="297"/>
      <c r="AL544" s="297"/>
      <c r="AM544" s="297"/>
      <c r="AN544" s="297"/>
      <c r="AO544" s="297"/>
      <c r="AP544" s="297"/>
      <c r="AQ544" s="297"/>
      <c r="AR544" s="297"/>
      <c r="AS544" s="297"/>
      <c r="AT544" s="297"/>
      <c r="AU544" s="413">
        <f>AU543</f>
        <v>0</v>
      </c>
      <c r="AV544" s="413">
        <f t="shared" ref="AV544" si="1567">AV543</f>
        <v>0</v>
      </c>
      <c r="AW544" s="413">
        <f t="shared" ref="AW544" si="1568">AW543</f>
        <v>0</v>
      </c>
      <c r="AX544" s="413">
        <f t="shared" ref="AX544" si="1569">AX543</f>
        <v>0</v>
      </c>
      <c r="AY544" s="413">
        <f t="shared" ref="AY544" si="1570">AY543</f>
        <v>0</v>
      </c>
      <c r="AZ544" s="413">
        <f t="shared" ref="AZ544" si="1571">AZ543</f>
        <v>0</v>
      </c>
      <c r="BA544" s="413">
        <f t="shared" ref="BA544" si="1572">BA543</f>
        <v>0</v>
      </c>
      <c r="BB544" s="413">
        <f t="shared" ref="BB544" si="1573">BB543</f>
        <v>0</v>
      </c>
      <c r="BC544" s="413">
        <f t="shared" ref="BC544" si="1574">BC543</f>
        <v>0</v>
      </c>
      <c r="BD544" s="413">
        <f t="shared" ref="BD544" si="1575">BD543</f>
        <v>0</v>
      </c>
      <c r="BE544" s="413">
        <f t="shared" ref="BE544" si="1576">BE543</f>
        <v>0</v>
      </c>
      <c r="BF544" s="413">
        <f t="shared" ref="BF544" si="1577">BF543</f>
        <v>0</v>
      </c>
      <c r="BG544" s="413">
        <f t="shared" ref="BG544" si="1578">BG543</f>
        <v>0</v>
      </c>
      <c r="BH544" s="413">
        <f t="shared" ref="BH544" si="1579">BH543</f>
        <v>0</v>
      </c>
      <c r="BI544" s="308"/>
    </row>
    <row r="545" spans="1:61" hidden="1" outlineLevel="1">
      <c r="B545" s="51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293"/>
      <c r="Z545" s="293"/>
      <c r="AA545" s="293"/>
      <c r="AB545" s="293"/>
      <c r="AC545" s="293"/>
      <c r="AD545" s="293"/>
      <c r="AE545" s="293"/>
      <c r="AF545" s="293"/>
      <c r="AG545" s="293"/>
      <c r="AH545" s="293"/>
      <c r="AI545" s="293"/>
      <c r="AJ545" s="293"/>
      <c r="AK545" s="293"/>
      <c r="AL545" s="293"/>
      <c r="AM545" s="293"/>
      <c r="AN545" s="293"/>
      <c r="AO545" s="293"/>
      <c r="AP545" s="293"/>
      <c r="AQ545" s="293"/>
      <c r="AR545" s="293"/>
      <c r="AS545" s="293"/>
      <c r="AT545" s="293"/>
      <c r="AU545" s="414"/>
      <c r="AV545" s="427"/>
      <c r="AW545" s="427"/>
      <c r="AX545" s="427"/>
      <c r="AY545" s="427"/>
      <c r="AZ545" s="427"/>
      <c r="BA545" s="427"/>
      <c r="BB545" s="427"/>
      <c r="BC545" s="427"/>
      <c r="BD545" s="427"/>
      <c r="BE545" s="427"/>
      <c r="BF545" s="427"/>
      <c r="BG545" s="427"/>
      <c r="BH545" s="427"/>
      <c r="BI545" s="308"/>
    </row>
    <row r="546" spans="1:61" hidden="1" outlineLevel="1">
      <c r="A546" s="521">
        <v>99</v>
      </c>
      <c r="B546" s="519" t="str">
        <f>VLOOKUP(A546,'9. IESO programs'!$D$3:$E$91,2)</f>
        <v>Not used</v>
      </c>
      <c r="C546" s="293" t="s">
        <v>25</v>
      </c>
      <c r="D546" s="297"/>
      <c r="E546" s="297"/>
      <c r="F546" s="297"/>
      <c r="G546" s="297"/>
      <c r="H546" s="297"/>
      <c r="I546" s="297"/>
      <c r="J546" s="297"/>
      <c r="K546" s="297"/>
      <c r="L546" s="297"/>
      <c r="M546" s="297"/>
      <c r="N546" s="297"/>
      <c r="O546" s="297"/>
      <c r="P546" s="297"/>
      <c r="Q546" s="297"/>
      <c r="R546" s="297"/>
      <c r="S546" s="297"/>
      <c r="T546" s="297"/>
      <c r="U546" s="297"/>
      <c r="V546" s="297"/>
      <c r="W546" s="297"/>
      <c r="X546" s="297"/>
      <c r="Y546" s="297">
        <v>0</v>
      </c>
      <c r="Z546" s="297"/>
      <c r="AA546" s="297"/>
      <c r="AB546" s="297"/>
      <c r="AC546" s="297"/>
      <c r="AD546" s="297"/>
      <c r="AE546" s="297"/>
      <c r="AF546" s="297"/>
      <c r="AG546" s="297"/>
      <c r="AH546" s="297"/>
      <c r="AI546" s="297"/>
      <c r="AJ546" s="297"/>
      <c r="AK546" s="297"/>
      <c r="AL546" s="297"/>
      <c r="AM546" s="297"/>
      <c r="AN546" s="297"/>
      <c r="AO546" s="297"/>
      <c r="AP546" s="297"/>
      <c r="AQ546" s="297"/>
      <c r="AR546" s="297"/>
      <c r="AS546" s="297"/>
      <c r="AT546" s="297"/>
      <c r="AU546" s="428"/>
      <c r="AV546" s="412"/>
      <c r="AW546" s="412"/>
      <c r="AX546" s="412"/>
      <c r="AY546" s="412"/>
      <c r="AZ546" s="412"/>
      <c r="BA546" s="412"/>
      <c r="BB546" s="417"/>
      <c r="BC546" s="417"/>
      <c r="BD546" s="417"/>
      <c r="BE546" s="417"/>
      <c r="BF546" s="417"/>
      <c r="BG546" s="417"/>
      <c r="BH546" s="417"/>
      <c r="BI546" s="298">
        <f>SUM(AU546:BH546)</f>
        <v>0</v>
      </c>
    </row>
    <row r="547" spans="1:61" hidden="1" outlineLevel="1">
      <c r="B547" s="296" t="s">
        <v>761</v>
      </c>
      <c r="C547" s="293" t="s">
        <v>142</v>
      </c>
      <c r="D547" s="297"/>
      <c r="E547" s="297"/>
      <c r="F547" s="297"/>
      <c r="G547" s="297"/>
      <c r="H547" s="297"/>
      <c r="I547" s="297"/>
      <c r="J547" s="297"/>
      <c r="K547" s="297"/>
      <c r="L547" s="297"/>
      <c r="M547" s="297"/>
      <c r="N547" s="297"/>
      <c r="O547" s="297"/>
      <c r="P547" s="297"/>
      <c r="Q547" s="297"/>
      <c r="R547" s="297"/>
      <c r="S547" s="297"/>
      <c r="T547" s="297"/>
      <c r="U547" s="297"/>
      <c r="V547" s="297"/>
      <c r="W547" s="297"/>
      <c r="X547" s="297"/>
      <c r="Y547" s="297">
        <f>Y546</f>
        <v>0</v>
      </c>
      <c r="Z547" s="297"/>
      <c r="AA547" s="297"/>
      <c r="AB547" s="297"/>
      <c r="AC547" s="297"/>
      <c r="AD547" s="297"/>
      <c r="AE547" s="297"/>
      <c r="AF547" s="297"/>
      <c r="AG547" s="297"/>
      <c r="AH547" s="297"/>
      <c r="AI547" s="297"/>
      <c r="AJ547" s="297"/>
      <c r="AK547" s="297"/>
      <c r="AL547" s="297"/>
      <c r="AM547" s="297"/>
      <c r="AN547" s="297"/>
      <c r="AO547" s="297"/>
      <c r="AP547" s="297"/>
      <c r="AQ547" s="297"/>
      <c r="AR547" s="297"/>
      <c r="AS547" s="297"/>
      <c r="AT547" s="297"/>
      <c r="AU547" s="413">
        <f>AU546</f>
        <v>0</v>
      </c>
      <c r="AV547" s="413">
        <f t="shared" ref="AV547" si="1580">AV546</f>
        <v>0</v>
      </c>
      <c r="AW547" s="413">
        <f t="shared" ref="AW547" si="1581">AW546</f>
        <v>0</v>
      </c>
      <c r="AX547" s="413">
        <f t="shared" ref="AX547" si="1582">AX546</f>
        <v>0</v>
      </c>
      <c r="AY547" s="413">
        <f t="shared" ref="AY547" si="1583">AY546</f>
        <v>0</v>
      </c>
      <c r="AZ547" s="413">
        <f t="shared" ref="AZ547" si="1584">AZ546</f>
        <v>0</v>
      </c>
      <c r="BA547" s="413">
        <f t="shared" ref="BA547" si="1585">BA546</f>
        <v>0</v>
      </c>
      <c r="BB547" s="413">
        <f t="shared" ref="BB547" si="1586">BB546</f>
        <v>0</v>
      </c>
      <c r="BC547" s="413">
        <f t="shared" ref="BC547" si="1587">BC546</f>
        <v>0</v>
      </c>
      <c r="BD547" s="413">
        <f t="shared" ref="BD547" si="1588">BD546</f>
        <v>0</v>
      </c>
      <c r="BE547" s="413">
        <f t="shared" ref="BE547" si="1589">BE546</f>
        <v>0</v>
      </c>
      <c r="BF547" s="413">
        <f t="shared" ref="BF547" si="1590">BF546</f>
        <v>0</v>
      </c>
      <c r="BG547" s="413">
        <f t="shared" ref="BG547" si="1591">BG546</f>
        <v>0</v>
      </c>
      <c r="BH547" s="413">
        <f t="shared" ref="BH547" si="1592">BH546</f>
        <v>0</v>
      </c>
      <c r="BI547" s="308"/>
    </row>
    <row r="548" spans="1:61" hidden="1" outlineLevel="1">
      <c r="B548" s="51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293"/>
      <c r="Z548" s="293"/>
      <c r="AA548" s="293"/>
      <c r="AB548" s="293"/>
      <c r="AC548" s="293"/>
      <c r="AD548" s="293"/>
      <c r="AE548" s="293"/>
      <c r="AF548" s="293"/>
      <c r="AG548" s="293"/>
      <c r="AH548" s="293"/>
      <c r="AI548" s="293"/>
      <c r="AJ548" s="293"/>
      <c r="AK548" s="293"/>
      <c r="AL548" s="293"/>
      <c r="AM548" s="293"/>
      <c r="AN548" s="293"/>
      <c r="AO548" s="293"/>
      <c r="AP548" s="293"/>
      <c r="AQ548" s="293"/>
      <c r="AR548" s="293"/>
      <c r="AS548" s="293"/>
      <c r="AT548" s="293"/>
      <c r="AU548" s="414"/>
      <c r="AV548" s="427"/>
      <c r="AW548" s="427"/>
      <c r="AX548" s="427"/>
      <c r="AY548" s="427"/>
      <c r="AZ548" s="427"/>
      <c r="BA548" s="427"/>
      <c r="BB548" s="427"/>
      <c r="BC548" s="427"/>
      <c r="BD548" s="427"/>
      <c r="BE548" s="427"/>
      <c r="BF548" s="427"/>
      <c r="BG548" s="427"/>
      <c r="BH548" s="427"/>
      <c r="BI548" s="308"/>
    </row>
    <row r="549" spans="1:61" hidden="1" outlineLevel="1">
      <c r="A549" s="521">
        <v>99</v>
      </c>
      <c r="B549" s="519" t="str">
        <f>VLOOKUP(A549,'9. IESO programs'!$D$3:$E$91,2)</f>
        <v>Not used</v>
      </c>
      <c r="C549" s="293" t="s">
        <v>25</v>
      </c>
      <c r="D549" s="297"/>
      <c r="E549" s="297"/>
      <c r="F549" s="297"/>
      <c r="G549" s="297"/>
      <c r="H549" s="297"/>
      <c r="I549" s="297"/>
      <c r="J549" s="297"/>
      <c r="K549" s="297"/>
      <c r="L549" s="297"/>
      <c r="M549" s="297"/>
      <c r="N549" s="297"/>
      <c r="O549" s="297"/>
      <c r="P549" s="297"/>
      <c r="Q549" s="297"/>
      <c r="R549" s="297"/>
      <c r="S549" s="297"/>
      <c r="T549" s="297"/>
      <c r="U549" s="297"/>
      <c r="V549" s="297"/>
      <c r="W549" s="297"/>
      <c r="X549" s="297"/>
      <c r="Y549" s="297">
        <v>0</v>
      </c>
      <c r="Z549" s="297"/>
      <c r="AA549" s="297"/>
      <c r="AB549" s="297"/>
      <c r="AC549" s="297"/>
      <c r="AD549" s="297"/>
      <c r="AE549" s="297"/>
      <c r="AF549" s="297"/>
      <c r="AG549" s="297"/>
      <c r="AH549" s="297"/>
      <c r="AI549" s="297"/>
      <c r="AJ549" s="297"/>
      <c r="AK549" s="297"/>
      <c r="AL549" s="297"/>
      <c r="AM549" s="297"/>
      <c r="AN549" s="297"/>
      <c r="AO549" s="297"/>
      <c r="AP549" s="297"/>
      <c r="AQ549" s="297"/>
      <c r="AR549" s="297"/>
      <c r="AS549" s="297"/>
      <c r="AT549" s="297"/>
      <c r="AU549" s="428"/>
      <c r="AV549" s="412"/>
      <c r="AW549" s="412"/>
      <c r="AX549" s="412"/>
      <c r="AY549" s="412"/>
      <c r="AZ549" s="412"/>
      <c r="BA549" s="412"/>
      <c r="BB549" s="417"/>
      <c r="BC549" s="417"/>
      <c r="BD549" s="417"/>
      <c r="BE549" s="417"/>
      <c r="BF549" s="417"/>
      <c r="BG549" s="417"/>
      <c r="BH549" s="417"/>
      <c r="BI549" s="298">
        <f>SUM(AU549:BH549)</f>
        <v>0</v>
      </c>
    </row>
    <row r="550" spans="1:61" hidden="1" outlineLevel="1">
      <c r="B550" s="296" t="s">
        <v>761</v>
      </c>
      <c r="C550" s="293" t="s">
        <v>142</v>
      </c>
      <c r="D550" s="297"/>
      <c r="E550" s="297"/>
      <c r="F550" s="297"/>
      <c r="G550" s="297"/>
      <c r="H550" s="297"/>
      <c r="I550" s="297"/>
      <c r="J550" s="297"/>
      <c r="K550" s="297"/>
      <c r="L550" s="297"/>
      <c r="M550" s="297"/>
      <c r="N550" s="297"/>
      <c r="O550" s="297"/>
      <c r="P550" s="297"/>
      <c r="Q550" s="297"/>
      <c r="R550" s="297"/>
      <c r="S550" s="297"/>
      <c r="T550" s="297"/>
      <c r="U550" s="297"/>
      <c r="V550" s="297"/>
      <c r="W550" s="297"/>
      <c r="X550" s="297"/>
      <c r="Y550" s="297">
        <f>Y549</f>
        <v>0</v>
      </c>
      <c r="Z550" s="297"/>
      <c r="AA550" s="297"/>
      <c r="AB550" s="297"/>
      <c r="AC550" s="297"/>
      <c r="AD550" s="297"/>
      <c r="AE550" s="297"/>
      <c r="AF550" s="297"/>
      <c r="AG550" s="297"/>
      <c r="AH550" s="297"/>
      <c r="AI550" s="297"/>
      <c r="AJ550" s="297"/>
      <c r="AK550" s="297"/>
      <c r="AL550" s="297"/>
      <c r="AM550" s="297"/>
      <c r="AN550" s="297"/>
      <c r="AO550" s="297"/>
      <c r="AP550" s="297"/>
      <c r="AQ550" s="297"/>
      <c r="AR550" s="297"/>
      <c r="AS550" s="297"/>
      <c r="AT550" s="297"/>
      <c r="AU550" s="413">
        <f>AU549</f>
        <v>0</v>
      </c>
      <c r="AV550" s="413">
        <f t="shared" ref="AV550" si="1593">AV549</f>
        <v>0</v>
      </c>
      <c r="AW550" s="413">
        <f t="shared" ref="AW550" si="1594">AW549</f>
        <v>0</v>
      </c>
      <c r="AX550" s="413">
        <f t="shared" ref="AX550" si="1595">AX549</f>
        <v>0</v>
      </c>
      <c r="AY550" s="413">
        <f t="shared" ref="AY550" si="1596">AY549</f>
        <v>0</v>
      </c>
      <c r="AZ550" s="413">
        <f t="shared" ref="AZ550" si="1597">AZ549</f>
        <v>0</v>
      </c>
      <c r="BA550" s="413">
        <f t="shared" ref="BA550" si="1598">BA549</f>
        <v>0</v>
      </c>
      <c r="BB550" s="413">
        <f t="shared" ref="BB550" si="1599">BB549</f>
        <v>0</v>
      </c>
      <c r="BC550" s="413">
        <f t="shared" ref="BC550" si="1600">BC549</f>
        <v>0</v>
      </c>
      <c r="BD550" s="413">
        <f t="shared" ref="BD550" si="1601">BD549</f>
        <v>0</v>
      </c>
      <c r="BE550" s="413">
        <f t="shared" ref="BE550" si="1602">BE549</f>
        <v>0</v>
      </c>
      <c r="BF550" s="413">
        <f t="shared" ref="BF550" si="1603">BF549</f>
        <v>0</v>
      </c>
      <c r="BG550" s="413">
        <f t="shared" ref="BG550" si="1604">BG549</f>
        <v>0</v>
      </c>
      <c r="BH550" s="413">
        <f t="shared" ref="BH550" si="1605">BH549</f>
        <v>0</v>
      </c>
      <c r="BI550" s="308"/>
    </row>
    <row r="551" spans="1:61" hidden="1" outlineLevel="1">
      <c r="B551" s="51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3"/>
      <c r="AA551" s="293"/>
      <c r="AB551" s="293"/>
      <c r="AC551" s="293"/>
      <c r="AD551" s="293"/>
      <c r="AE551" s="293"/>
      <c r="AF551" s="293"/>
      <c r="AG551" s="293"/>
      <c r="AH551" s="293"/>
      <c r="AI551" s="293"/>
      <c r="AJ551" s="293"/>
      <c r="AK551" s="293"/>
      <c r="AL551" s="293"/>
      <c r="AM551" s="293"/>
      <c r="AN551" s="293"/>
      <c r="AO551" s="293"/>
      <c r="AP551" s="293"/>
      <c r="AQ551" s="293"/>
      <c r="AR551" s="293"/>
      <c r="AS551" s="293"/>
      <c r="AT551" s="293"/>
      <c r="AU551" s="414"/>
      <c r="AV551" s="427"/>
      <c r="AW551" s="427"/>
      <c r="AX551" s="427"/>
      <c r="AY551" s="427"/>
      <c r="AZ551" s="427"/>
      <c r="BA551" s="427"/>
      <c r="BB551" s="427"/>
      <c r="BC551" s="427"/>
      <c r="BD551" s="427"/>
      <c r="BE551" s="427"/>
      <c r="BF551" s="427"/>
      <c r="BG551" s="427"/>
      <c r="BH551" s="427"/>
      <c r="BI551" s="308"/>
    </row>
    <row r="552" spans="1:61" hidden="1" outlineLevel="1">
      <c r="A552" s="521">
        <v>99</v>
      </c>
      <c r="B552" s="519" t="str">
        <f>VLOOKUP(A552,'9. IESO programs'!$D$3:$E$91,2)</f>
        <v>Not used</v>
      </c>
      <c r="C552" s="293" t="s">
        <v>25</v>
      </c>
      <c r="D552" s="297"/>
      <c r="E552" s="297"/>
      <c r="F552" s="297"/>
      <c r="G552" s="297"/>
      <c r="H552" s="297"/>
      <c r="I552" s="297"/>
      <c r="J552" s="297"/>
      <c r="K552" s="297"/>
      <c r="L552" s="297"/>
      <c r="M552" s="297"/>
      <c r="N552" s="297"/>
      <c r="O552" s="297"/>
      <c r="P552" s="297"/>
      <c r="Q552" s="297"/>
      <c r="R552" s="297"/>
      <c r="S552" s="297"/>
      <c r="T552" s="297"/>
      <c r="U552" s="297"/>
      <c r="V552" s="297"/>
      <c r="W552" s="297"/>
      <c r="X552" s="297"/>
      <c r="Y552" s="297">
        <v>0</v>
      </c>
      <c r="Z552" s="297"/>
      <c r="AA552" s="297"/>
      <c r="AB552" s="297"/>
      <c r="AC552" s="297"/>
      <c r="AD552" s="297"/>
      <c r="AE552" s="297"/>
      <c r="AF552" s="297"/>
      <c r="AG552" s="297"/>
      <c r="AH552" s="297"/>
      <c r="AI552" s="297"/>
      <c r="AJ552" s="297"/>
      <c r="AK552" s="297"/>
      <c r="AL552" s="297"/>
      <c r="AM552" s="297"/>
      <c r="AN552" s="297"/>
      <c r="AO552" s="297"/>
      <c r="AP552" s="297"/>
      <c r="AQ552" s="297"/>
      <c r="AR552" s="297"/>
      <c r="AS552" s="297"/>
      <c r="AT552" s="297"/>
      <c r="AU552" s="428"/>
      <c r="AV552" s="412"/>
      <c r="AW552" s="412"/>
      <c r="AX552" s="412"/>
      <c r="AY552" s="412"/>
      <c r="AZ552" s="412"/>
      <c r="BA552" s="412"/>
      <c r="BB552" s="417"/>
      <c r="BC552" s="417"/>
      <c r="BD552" s="417"/>
      <c r="BE552" s="417"/>
      <c r="BF552" s="417"/>
      <c r="BG552" s="417"/>
      <c r="BH552" s="417"/>
      <c r="BI552" s="298">
        <f>SUM(AU552:BH552)</f>
        <v>0</v>
      </c>
    </row>
    <row r="553" spans="1:61" hidden="1" outlineLevel="1">
      <c r="B553" s="296" t="s">
        <v>761</v>
      </c>
      <c r="C553" s="293" t="s">
        <v>142</v>
      </c>
      <c r="D553" s="297"/>
      <c r="E553" s="297"/>
      <c r="F553" s="297"/>
      <c r="G553" s="297"/>
      <c r="H553" s="297"/>
      <c r="I553" s="297"/>
      <c r="J553" s="297"/>
      <c r="K553" s="297"/>
      <c r="L553" s="297"/>
      <c r="M553" s="297"/>
      <c r="N553" s="297"/>
      <c r="O553" s="297"/>
      <c r="P553" s="297"/>
      <c r="Q553" s="297"/>
      <c r="R553" s="297"/>
      <c r="S553" s="297"/>
      <c r="T553" s="297"/>
      <c r="U553" s="297"/>
      <c r="V553" s="297"/>
      <c r="W553" s="297"/>
      <c r="X553" s="297"/>
      <c r="Y553" s="297">
        <f>Y552</f>
        <v>0</v>
      </c>
      <c r="Z553" s="297"/>
      <c r="AA553" s="297"/>
      <c r="AB553" s="297"/>
      <c r="AC553" s="297"/>
      <c r="AD553" s="297"/>
      <c r="AE553" s="297"/>
      <c r="AF553" s="297"/>
      <c r="AG553" s="297"/>
      <c r="AH553" s="297"/>
      <c r="AI553" s="297"/>
      <c r="AJ553" s="297"/>
      <c r="AK553" s="297"/>
      <c r="AL553" s="297"/>
      <c r="AM553" s="297"/>
      <c r="AN553" s="297"/>
      <c r="AO553" s="297"/>
      <c r="AP553" s="297"/>
      <c r="AQ553" s="297"/>
      <c r="AR553" s="297"/>
      <c r="AS553" s="297"/>
      <c r="AT553" s="297"/>
      <c r="AU553" s="413">
        <f>AU552</f>
        <v>0</v>
      </c>
      <c r="AV553" s="413">
        <f t="shared" ref="AV553" si="1606">AV552</f>
        <v>0</v>
      </c>
      <c r="AW553" s="413">
        <f t="shared" ref="AW553" si="1607">AW552</f>
        <v>0</v>
      </c>
      <c r="AX553" s="413">
        <f t="shared" ref="AX553" si="1608">AX552</f>
        <v>0</v>
      </c>
      <c r="AY553" s="413">
        <f t="shared" ref="AY553" si="1609">AY552</f>
        <v>0</v>
      </c>
      <c r="AZ553" s="413">
        <f t="shared" ref="AZ553" si="1610">AZ552</f>
        <v>0</v>
      </c>
      <c r="BA553" s="413">
        <f t="shared" ref="BA553" si="1611">BA552</f>
        <v>0</v>
      </c>
      <c r="BB553" s="413">
        <f t="shared" ref="BB553" si="1612">BB552</f>
        <v>0</v>
      </c>
      <c r="BC553" s="413">
        <f t="shared" ref="BC553" si="1613">BC552</f>
        <v>0</v>
      </c>
      <c r="BD553" s="413">
        <f t="shared" ref="BD553" si="1614">BD552</f>
        <v>0</v>
      </c>
      <c r="BE553" s="413">
        <f t="shared" ref="BE553" si="1615">BE552</f>
        <v>0</v>
      </c>
      <c r="BF553" s="413">
        <f t="shared" ref="BF553" si="1616">BF552</f>
        <v>0</v>
      </c>
      <c r="BG553" s="413">
        <f t="shared" ref="BG553" si="1617">BG552</f>
        <v>0</v>
      </c>
      <c r="BH553" s="413">
        <f t="shared" ref="BH553" si="1618">BH552</f>
        <v>0</v>
      </c>
      <c r="BI553" s="308"/>
    </row>
    <row r="554" spans="1:61" hidden="1" outlineLevel="1">
      <c r="B554" s="51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c r="Z554" s="293"/>
      <c r="AA554" s="293"/>
      <c r="AB554" s="293"/>
      <c r="AC554" s="293"/>
      <c r="AD554" s="293"/>
      <c r="AE554" s="293"/>
      <c r="AF554" s="293"/>
      <c r="AG554" s="293"/>
      <c r="AH554" s="293"/>
      <c r="AI554" s="293"/>
      <c r="AJ554" s="293"/>
      <c r="AK554" s="293"/>
      <c r="AL554" s="293"/>
      <c r="AM554" s="293"/>
      <c r="AN554" s="293"/>
      <c r="AO554" s="293"/>
      <c r="AP554" s="293"/>
      <c r="AQ554" s="293"/>
      <c r="AR554" s="293"/>
      <c r="AS554" s="293"/>
      <c r="AT554" s="293"/>
      <c r="AU554" s="414"/>
      <c r="AV554" s="427"/>
      <c r="AW554" s="427"/>
      <c r="AX554" s="427"/>
      <c r="AY554" s="427"/>
      <c r="AZ554" s="427"/>
      <c r="BA554" s="427"/>
      <c r="BB554" s="427"/>
      <c r="BC554" s="427"/>
      <c r="BD554" s="427"/>
      <c r="BE554" s="427"/>
      <c r="BF554" s="427"/>
      <c r="BG554" s="427"/>
      <c r="BH554" s="427"/>
      <c r="BI554" s="308"/>
    </row>
    <row r="555" spans="1:61" hidden="1" outlineLevel="1">
      <c r="A555" s="521">
        <v>99</v>
      </c>
      <c r="B555" s="519" t="str">
        <f>VLOOKUP(A555,'9. IESO programs'!$D$3:$E$91,2)</f>
        <v>Not used</v>
      </c>
      <c r="C555" s="293" t="s">
        <v>25</v>
      </c>
      <c r="D555" s="297"/>
      <c r="E555" s="297"/>
      <c r="F555" s="297"/>
      <c r="G555" s="297"/>
      <c r="H555" s="297"/>
      <c r="I555" s="297"/>
      <c r="J555" s="297"/>
      <c r="K555" s="297"/>
      <c r="L555" s="297"/>
      <c r="M555" s="297"/>
      <c r="N555" s="297"/>
      <c r="O555" s="297"/>
      <c r="P555" s="297"/>
      <c r="Q555" s="297"/>
      <c r="R555" s="297"/>
      <c r="S555" s="297"/>
      <c r="T555" s="297"/>
      <c r="U555" s="297"/>
      <c r="V555" s="297"/>
      <c r="W555" s="297"/>
      <c r="X555" s="297"/>
      <c r="Y555" s="297">
        <v>0</v>
      </c>
      <c r="Z555" s="297"/>
      <c r="AA555" s="297"/>
      <c r="AB555" s="297"/>
      <c r="AC555" s="297"/>
      <c r="AD555" s="297"/>
      <c r="AE555" s="297"/>
      <c r="AF555" s="297"/>
      <c r="AG555" s="297"/>
      <c r="AH555" s="297"/>
      <c r="AI555" s="297"/>
      <c r="AJ555" s="297"/>
      <c r="AK555" s="297"/>
      <c r="AL555" s="297"/>
      <c r="AM555" s="297"/>
      <c r="AN555" s="297"/>
      <c r="AO555" s="297"/>
      <c r="AP555" s="297"/>
      <c r="AQ555" s="297"/>
      <c r="AR555" s="297"/>
      <c r="AS555" s="297"/>
      <c r="AT555" s="297"/>
      <c r="AU555" s="428"/>
      <c r="AV555" s="412"/>
      <c r="AW555" s="412"/>
      <c r="AX555" s="412"/>
      <c r="AY555" s="412"/>
      <c r="AZ555" s="412"/>
      <c r="BA555" s="412"/>
      <c r="BB555" s="417"/>
      <c r="BC555" s="417"/>
      <c r="BD555" s="417"/>
      <c r="BE555" s="417"/>
      <c r="BF555" s="417"/>
      <c r="BG555" s="417"/>
      <c r="BH555" s="417"/>
      <c r="BI555" s="298">
        <f>SUM(AU555:BH555)</f>
        <v>0</v>
      </c>
    </row>
    <row r="556" spans="1:61" hidden="1" outlineLevel="1">
      <c r="B556" s="296" t="s">
        <v>761</v>
      </c>
      <c r="C556" s="293" t="s">
        <v>142</v>
      </c>
      <c r="D556" s="297"/>
      <c r="E556" s="297"/>
      <c r="F556" s="297"/>
      <c r="G556" s="297"/>
      <c r="H556" s="297"/>
      <c r="I556" s="297"/>
      <c r="J556" s="297"/>
      <c r="K556" s="297"/>
      <c r="L556" s="297"/>
      <c r="M556" s="297"/>
      <c r="N556" s="297"/>
      <c r="O556" s="297"/>
      <c r="P556" s="297"/>
      <c r="Q556" s="297"/>
      <c r="R556" s="297"/>
      <c r="S556" s="297"/>
      <c r="T556" s="297"/>
      <c r="U556" s="297"/>
      <c r="V556" s="297"/>
      <c r="W556" s="297"/>
      <c r="X556" s="297"/>
      <c r="Y556" s="297">
        <f>Y555</f>
        <v>0</v>
      </c>
      <c r="Z556" s="297"/>
      <c r="AA556" s="297"/>
      <c r="AB556" s="297"/>
      <c r="AC556" s="297"/>
      <c r="AD556" s="297"/>
      <c r="AE556" s="297"/>
      <c r="AF556" s="297"/>
      <c r="AG556" s="297"/>
      <c r="AH556" s="297"/>
      <c r="AI556" s="297"/>
      <c r="AJ556" s="297"/>
      <c r="AK556" s="297"/>
      <c r="AL556" s="297"/>
      <c r="AM556" s="297"/>
      <c r="AN556" s="297"/>
      <c r="AO556" s="297"/>
      <c r="AP556" s="297"/>
      <c r="AQ556" s="297"/>
      <c r="AR556" s="297"/>
      <c r="AS556" s="297"/>
      <c r="AT556" s="297"/>
      <c r="AU556" s="413">
        <f>AU555</f>
        <v>0</v>
      </c>
      <c r="AV556" s="413">
        <f t="shared" ref="AV556" si="1619">AV555</f>
        <v>0</v>
      </c>
      <c r="AW556" s="413">
        <f t="shared" ref="AW556" si="1620">AW555</f>
        <v>0</v>
      </c>
      <c r="AX556" s="413">
        <f t="shared" ref="AX556" si="1621">AX555</f>
        <v>0</v>
      </c>
      <c r="AY556" s="413">
        <f t="shared" ref="AY556" si="1622">AY555</f>
        <v>0</v>
      </c>
      <c r="AZ556" s="413">
        <f t="shared" ref="AZ556" si="1623">AZ555</f>
        <v>0</v>
      </c>
      <c r="BA556" s="413">
        <f t="shared" ref="BA556" si="1624">BA555</f>
        <v>0</v>
      </c>
      <c r="BB556" s="413">
        <f t="shared" ref="BB556" si="1625">BB555</f>
        <v>0</v>
      </c>
      <c r="BC556" s="413">
        <f t="shared" ref="BC556" si="1626">BC555</f>
        <v>0</v>
      </c>
      <c r="BD556" s="413">
        <f t="shared" ref="BD556" si="1627">BD555</f>
        <v>0</v>
      </c>
      <c r="BE556" s="413">
        <f t="shared" ref="BE556" si="1628">BE555</f>
        <v>0</v>
      </c>
      <c r="BF556" s="413">
        <f t="shared" ref="BF556" si="1629">BF555</f>
        <v>0</v>
      </c>
      <c r="BG556" s="413">
        <f t="shared" ref="BG556" si="1630">BG555</f>
        <v>0</v>
      </c>
      <c r="BH556" s="413">
        <f t="shared" ref="BH556" si="1631">BH555</f>
        <v>0</v>
      </c>
      <c r="BI556" s="308"/>
    </row>
    <row r="557" spans="1:61" hidden="1" outlineLevel="1">
      <c r="B557" s="51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293"/>
      <c r="Z557" s="293"/>
      <c r="AA557" s="293"/>
      <c r="AB557" s="293"/>
      <c r="AC557" s="293"/>
      <c r="AD557" s="293"/>
      <c r="AE557" s="293"/>
      <c r="AF557" s="293"/>
      <c r="AG557" s="293"/>
      <c r="AH557" s="293"/>
      <c r="AI557" s="293"/>
      <c r="AJ557" s="293"/>
      <c r="AK557" s="293"/>
      <c r="AL557" s="293"/>
      <c r="AM557" s="293"/>
      <c r="AN557" s="293"/>
      <c r="AO557" s="293"/>
      <c r="AP557" s="293"/>
      <c r="AQ557" s="293"/>
      <c r="AR557" s="293"/>
      <c r="AS557" s="293"/>
      <c r="AT557" s="293"/>
      <c r="AU557" s="414"/>
      <c r="AV557" s="427"/>
      <c r="AW557" s="427"/>
      <c r="AX557" s="427"/>
      <c r="AY557" s="427"/>
      <c r="AZ557" s="427"/>
      <c r="BA557" s="427"/>
      <c r="BB557" s="427"/>
      <c r="BC557" s="427"/>
      <c r="BD557" s="427"/>
      <c r="BE557" s="427"/>
      <c r="BF557" s="427"/>
      <c r="BG557" s="427"/>
      <c r="BH557" s="427"/>
      <c r="BI557" s="308"/>
    </row>
    <row r="558" spans="1:61" hidden="1" outlineLevel="1">
      <c r="A558" s="521">
        <v>99</v>
      </c>
      <c r="B558" s="519" t="str">
        <f>VLOOKUP(A558,'9. IESO programs'!$D$3:$E$91,2)</f>
        <v>Not used</v>
      </c>
      <c r="C558" s="293" t="s">
        <v>25</v>
      </c>
      <c r="D558" s="297"/>
      <c r="E558" s="297"/>
      <c r="F558" s="297"/>
      <c r="G558" s="297"/>
      <c r="H558" s="297"/>
      <c r="I558" s="297"/>
      <c r="J558" s="297"/>
      <c r="K558" s="297"/>
      <c r="L558" s="297"/>
      <c r="M558" s="297"/>
      <c r="N558" s="297"/>
      <c r="O558" s="297"/>
      <c r="P558" s="297"/>
      <c r="Q558" s="297"/>
      <c r="R558" s="297"/>
      <c r="S558" s="297"/>
      <c r="T558" s="297"/>
      <c r="U558" s="297"/>
      <c r="V558" s="297"/>
      <c r="W558" s="297"/>
      <c r="X558" s="297"/>
      <c r="Y558" s="297">
        <v>0</v>
      </c>
      <c r="Z558" s="297"/>
      <c r="AA558" s="297"/>
      <c r="AB558" s="297"/>
      <c r="AC558" s="297"/>
      <c r="AD558" s="297"/>
      <c r="AE558" s="297"/>
      <c r="AF558" s="297"/>
      <c r="AG558" s="297"/>
      <c r="AH558" s="297"/>
      <c r="AI558" s="297"/>
      <c r="AJ558" s="297"/>
      <c r="AK558" s="297"/>
      <c r="AL558" s="297"/>
      <c r="AM558" s="297"/>
      <c r="AN558" s="297"/>
      <c r="AO558" s="297"/>
      <c r="AP558" s="297"/>
      <c r="AQ558" s="297"/>
      <c r="AR558" s="297"/>
      <c r="AS558" s="297"/>
      <c r="AT558" s="297"/>
      <c r="AU558" s="428"/>
      <c r="AV558" s="412"/>
      <c r="AW558" s="412"/>
      <c r="AX558" s="412"/>
      <c r="AY558" s="412"/>
      <c r="AZ558" s="412"/>
      <c r="BA558" s="412"/>
      <c r="BB558" s="417"/>
      <c r="BC558" s="417"/>
      <c r="BD558" s="417"/>
      <c r="BE558" s="417"/>
      <c r="BF558" s="417"/>
      <c r="BG558" s="417"/>
      <c r="BH558" s="417"/>
      <c r="BI558" s="298">
        <f>SUM(AU558:BH558)</f>
        <v>0</v>
      </c>
    </row>
    <row r="559" spans="1:61" hidden="1" outlineLevel="1">
      <c r="B559" s="296" t="s">
        <v>761</v>
      </c>
      <c r="C559" s="293" t="s">
        <v>142</v>
      </c>
      <c r="D559" s="297"/>
      <c r="E559" s="297"/>
      <c r="F559" s="297"/>
      <c r="G559" s="297"/>
      <c r="H559" s="297"/>
      <c r="I559" s="297"/>
      <c r="J559" s="297"/>
      <c r="K559" s="297"/>
      <c r="L559" s="297"/>
      <c r="M559" s="297"/>
      <c r="N559" s="297"/>
      <c r="O559" s="297"/>
      <c r="P559" s="297"/>
      <c r="Q559" s="297"/>
      <c r="R559" s="297"/>
      <c r="S559" s="297"/>
      <c r="T559" s="297"/>
      <c r="U559" s="297"/>
      <c r="V559" s="297"/>
      <c r="W559" s="297"/>
      <c r="X559" s="297"/>
      <c r="Y559" s="297">
        <f>Y558</f>
        <v>0</v>
      </c>
      <c r="Z559" s="297"/>
      <c r="AA559" s="297"/>
      <c r="AB559" s="297"/>
      <c r="AC559" s="297"/>
      <c r="AD559" s="297"/>
      <c r="AE559" s="297"/>
      <c r="AF559" s="297"/>
      <c r="AG559" s="297"/>
      <c r="AH559" s="297"/>
      <c r="AI559" s="297"/>
      <c r="AJ559" s="297"/>
      <c r="AK559" s="297"/>
      <c r="AL559" s="297"/>
      <c r="AM559" s="297"/>
      <c r="AN559" s="297"/>
      <c r="AO559" s="297"/>
      <c r="AP559" s="297"/>
      <c r="AQ559" s="297"/>
      <c r="AR559" s="297"/>
      <c r="AS559" s="297"/>
      <c r="AT559" s="297"/>
      <c r="AU559" s="413">
        <f>AU558</f>
        <v>0</v>
      </c>
      <c r="AV559" s="413">
        <f t="shared" ref="AV559" si="1632">AV558</f>
        <v>0</v>
      </c>
      <c r="AW559" s="413">
        <f t="shared" ref="AW559" si="1633">AW558</f>
        <v>0</v>
      </c>
      <c r="AX559" s="413">
        <f t="shared" ref="AX559" si="1634">AX558</f>
        <v>0</v>
      </c>
      <c r="AY559" s="413">
        <f t="shared" ref="AY559" si="1635">AY558</f>
        <v>0</v>
      </c>
      <c r="AZ559" s="413">
        <f t="shared" ref="AZ559" si="1636">AZ558</f>
        <v>0</v>
      </c>
      <c r="BA559" s="413">
        <f t="shared" ref="BA559" si="1637">BA558</f>
        <v>0</v>
      </c>
      <c r="BB559" s="413">
        <f t="shared" ref="BB559" si="1638">BB558</f>
        <v>0</v>
      </c>
      <c r="BC559" s="413">
        <f t="shared" ref="BC559" si="1639">BC558</f>
        <v>0</v>
      </c>
      <c r="BD559" s="413">
        <f t="shared" ref="BD559" si="1640">BD558</f>
        <v>0</v>
      </c>
      <c r="BE559" s="413">
        <f t="shared" ref="BE559" si="1641">BE558</f>
        <v>0</v>
      </c>
      <c r="BF559" s="413">
        <f t="shared" ref="BF559" si="1642">BF558</f>
        <v>0</v>
      </c>
      <c r="BG559" s="413">
        <f t="shared" ref="BG559" si="1643">BG558</f>
        <v>0</v>
      </c>
      <c r="BH559" s="413">
        <f t="shared" ref="BH559" si="1644">BH558</f>
        <v>0</v>
      </c>
      <c r="BI559" s="308"/>
    </row>
    <row r="560" spans="1:61" hidden="1" outlineLevel="1">
      <c r="B560" s="519"/>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293"/>
      <c r="Z560" s="293"/>
      <c r="AA560" s="293"/>
      <c r="AB560" s="293"/>
      <c r="AC560" s="293"/>
      <c r="AD560" s="293"/>
      <c r="AE560" s="293"/>
      <c r="AF560" s="293"/>
      <c r="AG560" s="293"/>
      <c r="AH560" s="293"/>
      <c r="AI560" s="293"/>
      <c r="AJ560" s="293"/>
      <c r="AK560" s="293"/>
      <c r="AL560" s="293"/>
      <c r="AM560" s="293"/>
      <c r="AN560" s="293"/>
      <c r="AO560" s="293"/>
      <c r="AP560" s="293"/>
      <c r="AQ560" s="293"/>
      <c r="AR560" s="293"/>
      <c r="AS560" s="293"/>
      <c r="AT560" s="293"/>
      <c r="AU560" s="414"/>
      <c r="AV560" s="427"/>
      <c r="AW560" s="427"/>
      <c r="AX560" s="427"/>
      <c r="AY560" s="427"/>
      <c r="AZ560" s="427"/>
      <c r="BA560" s="427"/>
      <c r="BB560" s="427"/>
      <c r="BC560" s="427"/>
      <c r="BD560" s="427"/>
      <c r="BE560" s="427"/>
      <c r="BF560" s="427"/>
      <c r="BG560" s="427"/>
      <c r="BH560" s="427"/>
      <c r="BI560" s="308"/>
    </row>
    <row r="561" spans="1:61" hidden="1" outlineLevel="1">
      <c r="A561" s="521">
        <v>99</v>
      </c>
      <c r="B561" s="519" t="str">
        <f>VLOOKUP(A561,'9. IESO programs'!$D$3:$E$91,2)</f>
        <v>Not used</v>
      </c>
      <c r="C561" s="293" t="s">
        <v>25</v>
      </c>
      <c r="D561" s="297"/>
      <c r="E561" s="297"/>
      <c r="F561" s="297"/>
      <c r="G561" s="297"/>
      <c r="H561" s="297"/>
      <c r="I561" s="297"/>
      <c r="J561" s="297"/>
      <c r="K561" s="297"/>
      <c r="L561" s="297"/>
      <c r="M561" s="297"/>
      <c r="N561" s="297"/>
      <c r="O561" s="297"/>
      <c r="P561" s="297"/>
      <c r="Q561" s="297"/>
      <c r="R561" s="297"/>
      <c r="S561" s="297"/>
      <c r="T561" s="297"/>
      <c r="U561" s="297"/>
      <c r="V561" s="297"/>
      <c r="W561" s="297"/>
      <c r="X561" s="297"/>
      <c r="Y561" s="297">
        <v>0</v>
      </c>
      <c r="Z561" s="297"/>
      <c r="AA561" s="297"/>
      <c r="AB561" s="297"/>
      <c r="AC561" s="297"/>
      <c r="AD561" s="297"/>
      <c r="AE561" s="297"/>
      <c r="AF561" s="297"/>
      <c r="AG561" s="297"/>
      <c r="AH561" s="297"/>
      <c r="AI561" s="297"/>
      <c r="AJ561" s="297"/>
      <c r="AK561" s="297"/>
      <c r="AL561" s="297"/>
      <c r="AM561" s="297"/>
      <c r="AN561" s="297"/>
      <c r="AO561" s="297"/>
      <c r="AP561" s="297"/>
      <c r="AQ561" s="297"/>
      <c r="AR561" s="297"/>
      <c r="AS561" s="297"/>
      <c r="AT561" s="297"/>
      <c r="AU561" s="428"/>
      <c r="AV561" s="412"/>
      <c r="AW561" s="412"/>
      <c r="AX561" s="412"/>
      <c r="AY561" s="412"/>
      <c r="AZ561" s="412"/>
      <c r="BA561" s="412"/>
      <c r="BB561" s="417"/>
      <c r="BC561" s="417"/>
      <c r="BD561" s="417"/>
      <c r="BE561" s="417"/>
      <c r="BF561" s="417"/>
      <c r="BG561" s="417"/>
      <c r="BH561" s="417"/>
      <c r="BI561" s="298">
        <f>SUM(AU561:BH561)</f>
        <v>0</v>
      </c>
    </row>
    <row r="562" spans="1:61" hidden="1" outlineLevel="1">
      <c r="B562" s="296" t="s">
        <v>761</v>
      </c>
      <c r="C562" s="293" t="s">
        <v>142</v>
      </c>
      <c r="D562" s="297"/>
      <c r="E562" s="297"/>
      <c r="F562" s="297"/>
      <c r="G562" s="297"/>
      <c r="H562" s="297"/>
      <c r="I562" s="297"/>
      <c r="J562" s="297"/>
      <c r="K562" s="297"/>
      <c r="L562" s="297"/>
      <c r="M562" s="297"/>
      <c r="N562" s="297"/>
      <c r="O562" s="297"/>
      <c r="P562" s="297"/>
      <c r="Q562" s="297"/>
      <c r="R562" s="297"/>
      <c r="S562" s="297"/>
      <c r="T562" s="297"/>
      <c r="U562" s="297"/>
      <c r="V562" s="297"/>
      <c r="W562" s="297"/>
      <c r="X562" s="297"/>
      <c r="Y562" s="297">
        <f>Y561</f>
        <v>0</v>
      </c>
      <c r="Z562" s="297"/>
      <c r="AA562" s="297"/>
      <c r="AB562" s="297"/>
      <c r="AC562" s="297"/>
      <c r="AD562" s="297"/>
      <c r="AE562" s="297"/>
      <c r="AF562" s="297"/>
      <c r="AG562" s="297"/>
      <c r="AH562" s="297"/>
      <c r="AI562" s="297"/>
      <c r="AJ562" s="297"/>
      <c r="AK562" s="297"/>
      <c r="AL562" s="297"/>
      <c r="AM562" s="297"/>
      <c r="AN562" s="297"/>
      <c r="AO562" s="297"/>
      <c r="AP562" s="297"/>
      <c r="AQ562" s="297"/>
      <c r="AR562" s="297"/>
      <c r="AS562" s="297"/>
      <c r="AT562" s="297"/>
      <c r="AU562" s="413">
        <f>AU561</f>
        <v>0</v>
      </c>
      <c r="AV562" s="413">
        <f t="shared" ref="AV562" si="1645">AV561</f>
        <v>0</v>
      </c>
      <c r="AW562" s="413">
        <f t="shared" ref="AW562" si="1646">AW561</f>
        <v>0</v>
      </c>
      <c r="AX562" s="413">
        <f t="shared" ref="AX562" si="1647">AX561</f>
        <v>0</v>
      </c>
      <c r="AY562" s="413">
        <f t="shared" ref="AY562" si="1648">AY561</f>
        <v>0</v>
      </c>
      <c r="AZ562" s="413">
        <f t="shared" ref="AZ562" si="1649">AZ561</f>
        <v>0</v>
      </c>
      <c r="BA562" s="413">
        <f t="shared" ref="BA562" si="1650">BA561</f>
        <v>0</v>
      </c>
      <c r="BB562" s="413">
        <f t="shared" ref="BB562" si="1651">BB561</f>
        <v>0</v>
      </c>
      <c r="BC562" s="413">
        <f t="shared" ref="BC562" si="1652">BC561</f>
        <v>0</v>
      </c>
      <c r="BD562" s="413">
        <f t="shared" ref="BD562" si="1653">BD561</f>
        <v>0</v>
      </c>
      <c r="BE562" s="413">
        <f t="shared" ref="BE562" si="1654">BE561</f>
        <v>0</v>
      </c>
      <c r="BF562" s="413">
        <f t="shared" ref="BF562" si="1655">BF561</f>
        <v>0</v>
      </c>
      <c r="BG562" s="413">
        <f t="shared" ref="BG562" si="1656">BG561</f>
        <v>0</v>
      </c>
      <c r="BH562" s="413">
        <f t="shared" ref="BH562" si="1657">BH561</f>
        <v>0</v>
      </c>
      <c r="BI562" s="308"/>
    </row>
    <row r="563" spans="1:61" outlineLevel="1">
      <c r="A563" s="523"/>
      <c r="B563" s="432"/>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293"/>
      <c r="Z563" s="293"/>
      <c r="AA563" s="293"/>
      <c r="AB563" s="293"/>
      <c r="AC563" s="293"/>
      <c r="AD563" s="293"/>
      <c r="AE563" s="293"/>
      <c r="AF563" s="293"/>
      <c r="AG563" s="293"/>
      <c r="AH563" s="293"/>
      <c r="AI563" s="293"/>
      <c r="AJ563" s="293"/>
      <c r="AK563" s="293"/>
      <c r="AL563" s="293"/>
      <c r="AM563" s="293"/>
      <c r="AN563" s="293"/>
      <c r="AO563" s="293"/>
      <c r="AP563" s="293"/>
      <c r="AQ563" s="293"/>
      <c r="AR563" s="293"/>
      <c r="AS563" s="293"/>
      <c r="AT563" s="293"/>
      <c r="AU563" s="303"/>
      <c r="AV563" s="303"/>
      <c r="AW563" s="303"/>
      <c r="AX563" s="303"/>
      <c r="AY563" s="303"/>
      <c r="AZ563" s="303"/>
      <c r="BA563" s="303"/>
      <c r="BB563" s="303"/>
      <c r="BC563" s="303"/>
      <c r="BD563" s="303"/>
      <c r="BE563" s="303"/>
      <c r="BF563" s="303"/>
      <c r="BG563" s="303"/>
      <c r="BH563" s="303"/>
      <c r="BI563" s="308"/>
    </row>
    <row r="564" spans="1:61" ht="15.75">
      <c r="B564" s="329" t="s">
        <v>270</v>
      </c>
      <c r="C564" s="331"/>
      <c r="D564" s="331">
        <f>SUM(D406:D562)</f>
        <v>39481492.259999998</v>
      </c>
      <c r="E564" s="331"/>
      <c r="F564" s="331"/>
      <c r="G564" s="331"/>
      <c r="H564" s="331"/>
      <c r="I564" s="331"/>
      <c r="J564" s="331"/>
      <c r="K564" s="331"/>
      <c r="L564" s="331"/>
      <c r="M564" s="331"/>
      <c r="N564" s="331"/>
      <c r="O564" s="331"/>
      <c r="P564" s="331"/>
      <c r="Q564" s="331"/>
      <c r="R564" s="331"/>
      <c r="S564" s="331"/>
      <c r="T564" s="331"/>
      <c r="U564" s="331"/>
      <c r="V564" s="331"/>
      <c r="W564" s="331"/>
      <c r="X564" s="331"/>
      <c r="Y564" s="331"/>
      <c r="Z564" s="331">
        <f>SUM(Z406:Z562)</f>
        <v>4967</v>
      </c>
      <c r="AA564" s="331"/>
      <c r="AB564" s="331"/>
      <c r="AC564" s="331"/>
      <c r="AD564" s="331"/>
      <c r="AE564" s="331"/>
      <c r="AF564" s="331"/>
      <c r="AG564" s="331"/>
      <c r="AH564" s="331"/>
      <c r="AI564" s="331"/>
      <c r="AJ564" s="331"/>
      <c r="AK564" s="331"/>
      <c r="AL564" s="331"/>
      <c r="AM564" s="331"/>
      <c r="AN564" s="331"/>
      <c r="AO564" s="331"/>
      <c r="AP564" s="331"/>
      <c r="AQ564" s="331"/>
      <c r="AR564" s="331"/>
      <c r="AS564" s="331"/>
      <c r="AT564" s="331"/>
      <c r="AU564" s="331">
        <f>IF(AU404="kWh",SUMPRODUCT(D406:D562,AU406:AU562))</f>
        <v>23886021</v>
      </c>
      <c r="AV564" s="331">
        <f>IF(AV404="kWh",SUMPRODUCT(D406:D562,AV406:AV562))</f>
        <v>1249096.5060000001</v>
      </c>
      <c r="AW564" s="331">
        <f>IF(AW404="kw",SUMPRODUCT(Y406:Y562,Z406:Z562,AW406:AW562),SUMPRODUCT(D406:D562,AW406:AW562))</f>
        <v>30562.5252</v>
      </c>
      <c r="AX564" s="331">
        <f>IF(AX404="kw",SUMPRODUCT(Y406:Y562,Z406:Z562,AX406:AX562),SUMPRODUCT(D406:D562,AX406:AX562))</f>
        <v>924.06359999999995</v>
      </c>
      <c r="AY564" s="331">
        <f>IF(AY404="kw",SUMPRODUCT(Y406:Y562,Z406:Z562,AY406:AY562),SUMPRODUCT(D406:D562,AY406:AY562))</f>
        <v>1.6896</v>
      </c>
      <c r="AZ564" s="331">
        <f>IF(AZ404="kw",SUMPRODUCT(Y406:Y562,Z406:Z562,AZ406:AZ562),SUMPRODUCT(D406:D562,AZ406:AZ562))</f>
        <v>31.718400000000003</v>
      </c>
      <c r="BA564" s="331">
        <f>IF(BA404="kw",SUMPRODUCT(Y406:Y562,Z406:Z562,BA406:BA562),SUMPRODUCT(D406:D562,BA406:BA562))</f>
        <v>0</v>
      </c>
      <c r="BB564" s="331">
        <f>IF(BB404="kw",SUMPRODUCT(Y406:Y562,Z406:Z562,BB406:BB562),SUMPRODUCT(D406:D562,BB406:BB562))</f>
        <v>413.05799999999999</v>
      </c>
      <c r="BC564" s="331">
        <f>IF(BC404="kw",SUMPRODUCT(Y406:Y562,Z406:Z562,BC406:BC562),SUMPRODUCT(D406:D562,BC406:BC562))</f>
        <v>0</v>
      </c>
      <c r="BD564" s="331">
        <f>IF(BD404="kw",SUMPRODUCT(Y406:Y562,Z406:Z562,BD406:BD562),SUMPRODUCT(D406:D562,BD406:BD562))</f>
        <v>0</v>
      </c>
      <c r="BE564" s="794">
        <f>'8.  Streetlighting'!G58</f>
        <v>1146.0352000000003</v>
      </c>
      <c r="BF564" s="331">
        <f>IF(BF404="kw",SUMPRODUCT(Y406:Y562,Z406:Z562,BF406:BF562),SUMPRODUCT(D406:D562,BF406:BF562))</f>
        <v>0</v>
      </c>
      <c r="BG564" s="331">
        <f>IF(BG404="kw",SUMPRODUCT(Y406:Y562,Z406:Z562,BG406:BG562),SUMPRODUCT(D406:D562,BG406:BG562))</f>
        <v>0</v>
      </c>
      <c r="BH564" s="331">
        <f>IF(BH404="kw",SUMPRODUCT(Y406:Y562,Z406:Z562,BH406:BH562),SUMPRODUCT(D406:D562,BH406:BH562))</f>
        <v>0</v>
      </c>
      <c r="BI564" s="332"/>
    </row>
    <row r="565" spans="1:61" ht="15.75">
      <c r="B565" s="393" t="s">
        <v>271</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c r="Z565" s="394"/>
      <c r="AA565" s="394"/>
      <c r="AB565" s="394"/>
      <c r="AC565" s="394"/>
      <c r="AD565" s="394"/>
      <c r="AE565" s="394"/>
      <c r="AF565" s="394"/>
      <c r="AG565" s="394"/>
      <c r="AH565" s="394"/>
      <c r="AI565" s="394"/>
      <c r="AJ565" s="394"/>
      <c r="AK565" s="394"/>
      <c r="AL565" s="394"/>
      <c r="AM565" s="394"/>
      <c r="AN565" s="394"/>
      <c r="AO565" s="394"/>
      <c r="AP565" s="394"/>
      <c r="AQ565" s="394"/>
      <c r="AR565" s="394"/>
      <c r="AS565" s="394"/>
      <c r="AT565" s="394"/>
      <c r="AU565" s="394">
        <f>HLOOKUP(AU220,'2. LRAMVA Threshold'!$B$42:$Q$53,9,FALSE)</f>
        <v>8730096.5944305435</v>
      </c>
      <c r="AV565" s="394">
        <f>HLOOKUP(AV220,'2. LRAMVA Threshold'!$B$42:$Q$53,9,FALSE)</f>
        <v>7519432.0553718666</v>
      </c>
      <c r="AW565" s="394">
        <f>HLOOKUP(AW220,'2. LRAMVA Threshold'!$B$42:$Q$53,9,FALSE)</f>
        <v>8156.3785354849233</v>
      </c>
      <c r="AX565" s="394">
        <f>HLOOKUP(AX220,'2. LRAMVA Threshold'!$B$42:$Q$53,9,FALSE)</f>
        <v>11110.621464515078</v>
      </c>
      <c r="AY565" s="394">
        <f>HLOOKUP(AY220,'2. LRAMVA Threshold'!$B$42:$Q$53,9,FALSE)</f>
        <v>0</v>
      </c>
      <c r="AZ565" s="394">
        <f>HLOOKUP(AZ220,'2. LRAMVA Threshold'!$B$42:$Q$53,9,FALSE)</f>
        <v>54</v>
      </c>
      <c r="BA565" s="394">
        <f>HLOOKUP(BA220,'2. LRAMVA Threshold'!$B$42:$Q$53,9,FALSE)</f>
        <v>0</v>
      </c>
      <c r="BB565" s="394">
        <f>HLOOKUP(BB220,'2. LRAMVA Threshold'!$B$42:$Q$53,9,FALSE)</f>
        <v>450</v>
      </c>
      <c r="BC565" s="394">
        <f>HLOOKUP(BC220,'2. LRAMVA Threshold'!$B$42:$Q$53,9,FALSE)</f>
        <v>0</v>
      </c>
      <c r="BD565" s="394">
        <f>HLOOKUP(BD220,'2. LRAMVA Threshold'!$B$42:$Q$53,9,FALSE)</f>
        <v>0</v>
      </c>
      <c r="BE565" s="394">
        <f>HLOOKUP(BE220,'2. LRAMVA Threshold'!$B$42:$Q$53,9,FALSE)</f>
        <v>0</v>
      </c>
      <c r="BF565" s="394">
        <f>HLOOKUP(BF220,'2. LRAMVA Threshold'!$B$42:$Q$53,9,FALSE)</f>
        <v>0</v>
      </c>
      <c r="BG565" s="394">
        <f>HLOOKUP(BG220,'2. LRAMVA Threshold'!$B$42:$Q$53,9,FALSE)</f>
        <v>0</v>
      </c>
      <c r="BH565" s="394">
        <f>HLOOKUP(BH220,'2. LRAMVA Threshold'!$B$42:$Q$53,9,FALSE)</f>
        <v>0</v>
      </c>
      <c r="BI565" s="395"/>
    </row>
    <row r="566" spans="1:61">
      <c r="B566" s="396"/>
      <c r="C566" s="433"/>
      <c r="D566" s="434"/>
      <c r="E566" s="434"/>
      <c r="F566" s="434"/>
      <c r="G566" s="434"/>
      <c r="H566" s="434"/>
      <c r="I566" s="434"/>
      <c r="J566" s="434"/>
      <c r="K566" s="434"/>
      <c r="L566" s="398"/>
      <c r="M566" s="398"/>
      <c r="N566" s="398"/>
      <c r="O566" s="398"/>
      <c r="P566" s="398"/>
      <c r="Q566" s="398"/>
      <c r="R566" s="398"/>
      <c r="S566" s="398"/>
      <c r="T566" s="398"/>
      <c r="U566" s="398"/>
      <c r="V566" s="398"/>
      <c r="W566" s="434"/>
      <c r="X566" s="398"/>
      <c r="Y566" s="434"/>
      <c r="Z566" s="435"/>
      <c r="AA566" s="434"/>
      <c r="AB566" s="434"/>
      <c r="AC566" s="434"/>
      <c r="AD566" s="436"/>
      <c r="AE566" s="436"/>
      <c r="AF566" s="436"/>
      <c r="AG566" s="436"/>
      <c r="AH566" s="434"/>
      <c r="AI566" s="398"/>
      <c r="AJ566" s="398"/>
      <c r="AK566" s="398"/>
      <c r="AL566" s="398"/>
      <c r="AM566" s="398"/>
      <c r="AN566" s="398"/>
      <c r="AO566" s="398"/>
      <c r="AP566" s="398"/>
      <c r="AQ566" s="398"/>
      <c r="AR566" s="398"/>
      <c r="AS566" s="398"/>
      <c r="AT566" s="398"/>
      <c r="AU566" s="437"/>
      <c r="AV566" s="437"/>
      <c r="AW566" s="437"/>
      <c r="AX566" s="437"/>
      <c r="AY566" s="437"/>
      <c r="AZ566" s="437"/>
      <c r="BA566" s="437"/>
      <c r="BB566" s="401"/>
      <c r="BC566" s="401"/>
      <c r="BD566" s="401"/>
      <c r="BE566" s="401"/>
      <c r="BF566" s="401"/>
      <c r="BG566" s="401"/>
      <c r="BH566" s="401"/>
      <c r="BI566" s="402"/>
    </row>
    <row r="567" spans="1:61">
      <c r="B567" s="326" t="s">
        <v>272</v>
      </c>
      <c r="C567" s="340"/>
      <c r="D567" s="340"/>
      <c r="E567" s="378"/>
      <c r="F567" s="378"/>
      <c r="G567" s="378"/>
      <c r="H567" s="378"/>
      <c r="I567" s="378"/>
      <c r="J567" s="378"/>
      <c r="K567" s="378"/>
      <c r="L567" s="378"/>
      <c r="M567" s="378"/>
      <c r="N567" s="378"/>
      <c r="O567" s="378"/>
      <c r="P567" s="378"/>
      <c r="Q567" s="378"/>
      <c r="R567" s="378"/>
      <c r="S567" s="378"/>
      <c r="T567" s="378"/>
      <c r="U567" s="378"/>
      <c r="V567" s="378"/>
      <c r="W567" s="378"/>
      <c r="X567" s="378"/>
      <c r="Y567" s="378"/>
      <c r="Z567" s="293"/>
      <c r="AA567" s="342"/>
      <c r="AB567" s="342"/>
      <c r="AC567" s="342"/>
      <c r="AD567" s="341"/>
      <c r="AE567" s="341"/>
      <c r="AF567" s="341"/>
      <c r="AG567" s="341"/>
      <c r="AH567" s="342"/>
      <c r="AI567" s="342"/>
      <c r="AJ567" s="342"/>
      <c r="AK567" s="342"/>
      <c r="AL567" s="342"/>
      <c r="AM567" s="342"/>
      <c r="AN567" s="342"/>
      <c r="AO567" s="342"/>
      <c r="AP567" s="342"/>
      <c r="AQ567" s="342"/>
      <c r="AR567" s="342"/>
      <c r="AS567" s="342"/>
      <c r="AT567" s="342"/>
      <c r="AU567" s="343">
        <f>HLOOKUP(AU$35,'3.  Distribution Rates'!$C$122:$P$133,9,FALSE)</f>
        <v>9.5999999999999992E-3</v>
      </c>
      <c r="AV567" s="343">
        <f>HLOOKUP(AV$35,'3.  Distribution Rates'!$C$122:$P$133,9,FALSE)</f>
        <v>1.6899999999999998E-2</v>
      </c>
      <c r="AW567" s="343">
        <f>HLOOKUP(AW$35,'3.  Distribution Rates'!$C$122:$P$133,9,FALSE)</f>
        <v>3.3138999999999998</v>
      </c>
      <c r="AX567" s="343">
        <f>HLOOKUP(AX$35,'3.  Distribution Rates'!$C$122:$P$133,9,FALSE)</f>
        <v>2.7139000000000002</v>
      </c>
      <c r="AY567" s="343">
        <f>HLOOKUP(AY$35,'3.  Distribution Rates'!$C$122:$P$133,9,FALSE)</f>
        <v>2.0994999999999999</v>
      </c>
      <c r="AZ567" s="343">
        <f>HLOOKUP(AZ$35,'3.  Distribution Rates'!$C$122:$P$133,9,FALSE)</f>
        <v>1.4995000000000001</v>
      </c>
      <c r="BA567" s="343">
        <f>HLOOKUP(BA$35,'3.  Distribution Rates'!$C$122:$P$133,9,FALSE)</f>
        <v>2.9567999999999999</v>
      </c>
      <c r="BB567" s="343">
        <f>HLOOKUP(BB$35,'3.  Distribution Rates'!$C$122:$P$133,9,FALSE)</f>
        <v>2.3567999999999998</v>
      </c>
      <c r="BC567" s="343">
        <f>HLOOKUP(BC$35,'3.  Distribution Rates'!$C$122:$P$133,9,FALSE)</f>
        <v>1.6799999999999999E-2</v>
      </c>
      <c r="BD567" s="343">
        <f>HLOOKUP(BD$35,'3.  Distribution Rates'!$C$122:$P$133,9,FALSE)</f>
        <v>13.6509</v>
      </c>
      <c r="BE567" s="343">
        <f>HLOOKUP(BE$35,'3.  Distribution Rates'!$C$122:$P$133,9,FALSE)</f>
        <v>3.7326999999999999</v>
      </c>
      <c r="BF567" s="343">
        <f>HLOOKUP(BF$35,'3.  Distribution Rates'!$C$122:$P$133,9,FALSE)</f>
        <v>0</v>
      </c>
      <c r="BG567" s="343">
        <f>HLOOKUP(BG$35,'3.  Distribution Rates'!$C$122:$P$133,9,FALSE)</f>
        <v>0</v>
      </c>
      <c r="BH567" s="343">
        <f>HLOOKUP(BH$35,'3.  Distribution Rates'!$C$122:$P$133,9,FALSE)</f>
        <v>0</v>
      </c>
      <c r="BI567" s="442"/>
    </row>
    <row r="568" spans="1:61">
      <c r="B568" s="326" t="s">
        <v>273</v>
      </c>
      <c r="C568" s="347"/>
      <c r="D568" s="311"/>
      <c r="E568" s="281"/>
      <c r="F568" s="281"/>
      <c r="G568" s="281"/>
      <c r="H568" s="281"/>
      <c r="I568" s="281"/>
      <c r="J568" s="281"/>
      <c r="K568" s="281"/>
      <c r="L568" s="281"/>
      <c r="M568" s="281"/>
      <c r="N568" s="281"/>
      <c r="O568" s="281"/>
      <c r="P568" s="281"/>
      <c r="Q568" s="281"/>
      <c r="R568" s="281"/>
      <c r="S568" s="281"/>
      <c r="T568" s="281"/>
      <c r="U568" s="281"/>
      <c r="V568" s="281"/>
      <c r="W568" s="281"/>
      <c r="X568" s="281"/>
      <c r="Y568" s="281"/>
      <c r="Z568" s="293"/>
      <c r="AA568" s="281"/>
      <c r="AB568" s="281"/>
      <c r="AC568" s="281"/>
      <c r="AD568" s="311"/>
      <c r="AE568" s="311"/>
      <c r="AF568" s="311"/>
      <c r="AG568" s="311"/>
      <c r="AH568" s="281"/>
      <c r="AI568" s="281"/>
      <c r="AJ568" s="281"/>
      <c r="AK568" s="281"/>
      <c r="AL568" s="281"/>
      <c r="AM568" s="281"/>
      <c r="AN568" s="281"/>
      <c r="AO568" s="281"/>
      <c r="AP568" s="281"/>
      <c r="AQ568" s="281"/>
      <c r="AR568" s="281"/>
      <c r="AS568" s="281"/>
      <c r="AT568" s="281"/>
      <c r="AU568" s="380">
        <f>'4.  2011-2014 LRAM'!Y140*AU567</f>
        <v>0</v>
      </c>
      <c r="AV568" s="380">
        <f>'4.  2011-2014 LRAM'!Z140*AV567</f>
        <v>0</v>
      </c>
      <c r="AW568" s="380">
        <f>'4.  2011-2014 LRAM'!AA140*AW567</f>
        <v>0</v>
      </c>
      <c r="AX568" s="380">
        <f>'4.  2011-2014 LRAM'!AB140*AX567</f>
        <v>0</v>
      </c>
      <c r="AY568" s="380">
        <f>'4.  2011-2014 LRAM'!AC140*AY567</f>
        <v>0</v>
      </c>
      <c r="AZ568" s="380">
        <f>'4.  2011-2014 LRAM'!AD140*AZ567</f>
        <v>0</v>
      </c>
      <c r="BA568" s="380">
        <f>'4.  2011-2014 LRAM'!AE140*BA567</f>
        <v>0</v>
      </c>
      <c r="BB568" s="380">
        <f>'4.  2011-2014 LRAM'!AF140*BB567</f>
        <v>0</v>
      </c>
      <c r="BC568" s="380">
        <f>'4.  2011-2014 LRAM'!AG140*BC567</f>
        <v>0</v>
      </c>
      <c r="BD568" s="380">
        <f>'4.  2011-2014 LRAM'!AH140*BD567</f>
        <v>0</v>
      </c>
      <c r="BE568" s="380">
        <f>'4.  2011-2014 LRAM'!AI140*BE567</f>
        <v>0</v>
      </c>
      <c r="BF568" s="380">
        <f>'4.  2011-2014 LRAM'!AJ140*BF567</f>
        <v>0</v>
      </c>
      <c r="BG568" s="380">
        <f>'4.  2011-2014 LRAM'!AK140*BG567</f>
        <v>0</v>
      </c>
      <c r="BH568" s="380">
        <f>'4.  2011-2014 LRAM'!AL140*BH567</f>
        <v>0</v>
      </c>
      <c r="BI568" s="620">
        <f t="shared" ref="BI568:BI574" si="1658">SUM(AU568:BH568)</f>
        <v>0</v>
      </c>
    </row>
    <row r="569" spans="1:61">
      <c r="B569" s="326" t="s">
        <v>274</v>
      </c>
      <c r="C569" s="347"/>
      <c r="D569" s="311"/>
      <c r="E569" s="281"/>
      <c r="F569" s="281"/>
      <c r="G569" s="281"/>
      <c r="H569" s="281"/>
      <c r="I569" s="281"/>
      <c r="J569" s="281"/>
      <c r="K569" s="281"/>
      <c r="L569" s="281"/>
      <c r="M569" s="281"/>
      <c r="N569" s="281"/>
      <c r="O569" s="281"/>
      <c r="P569" s="281"/>
      <c r="Q569" s="281"/>
      <c r="R569" s="281"/>
      <c r="S569" s="281"/>
      <c r="T569" s="281"/>
      <c r="U569" s="281"/>
      <c r="V569" s="281"/>
      <c r="W569" s="281"/>
      <c r="X569" s="281"/>
      <c r="Y569" s="281"/>
      <c r="Z569" s="293"/>
      <c r="AA569" s="281"/>
      <c r="AB569" s="281"/>
      <c r="AC569" s="281"/>
      <c r="AD569" s="311"/>
      <c r="AE569" s="311"/>
      <c r="AF569" s="311"/>
      <c r="AG569" s="311"/>
      <c r="AH569" s="281"/>
      <c r="AI569" s="281"/>
      <c r="AJ569" s="281"/>
      <c r="AK569" s="281"/>
      <c r="AL569" s="281"/>
      <c r="AM569" s="281"/>
      <c r="AN569" s="281"/>
      <c r="AO569" s="281"/>
      <c r="AP569" s="281"/>
      <c r="AQ569" s="281"/>
      <c r="AR569" s="281"/>
      <c r="AS569" s="281"/>
      <c r="AT569" s="281"/>
      <c r="AU569" s="380">
        <f>'4.  2011-2014 LRAM'!Y269*AU567</f>
        <v>14047.550903921285</v>
      </c>
      <c r="AV569" s="380">
        <f>'4.  2011-2014 LRAM'!Z269*AV567</f>
        <v>13807.956367040551</v>
      </c>
      <c r="AW569" s="380">
        <f>'4.  2011-2014 LRAM'!AA269*AW567</f>
        <v>27228.331377100269</v>
      </c>
      <c r="AX569" s="380">
        <f>'4.  2011-2014 LRAM'!AB269*AX567</f>
        <v>14786.311696108171</v>
      </c>
      <c r="AY569" s="380">
        <f>'4.  2011-2014 LRAM'!AC269*AY567</f>
        <v>0</v>
      </c>
      <c r="AZ569" s="380">
        <f>'4.  2011-2014 LRAM'!AD269*AZ567</f>
        <v>57.399203463117331</v>
      </c>
      <c r="BA569" s="380">
        <f>'4.  2011-2014 LRAM'!AE269*BA567</f>
        <v>0</v>
      </c>
      <c r="BB569" s="380">
        <f>'4.  2011-2014 LRAM'!AF269*BB567</f>
        <v>751.79750317814216</v>
      </c>
      <c r="BC569" s="380">
        <f>'4.  2011-2014 LRAM'!AG269*BC567</f>
        <v>0</v>
      </c>
      <c r="BD569" s="380">
        <f>'4.  2011-2014 LRAM'!AH269*BD567</f>
        <v>0</v>
      </c>
      <c r="BE569" s="380">
        <f>'4.  2011-2014 LRAM'!AI269*BE567</f>
        <v>0</v>
      </c>
      <c r="BF569" s="380">
        <f>'4.  2011-2014 LRAM'!AJ269*BF567</f>
        <v>0</v>
      </c>
      <c r="BG569" s="380">
        <f>'4.  2011-2014 LRAM'!AK269*BG567</f>
        <v>0</v>
      </c>
      <c r="BH569" s="380">
        <f>'4.  2011-2014 LRAM'!AL269*BH567</f>
        <v>0</v>
      </c>
      <c r="BI569" s="620">
        <f t="shared" si="1658"/>
        <v>70679.347050811542</v>
      </c>
    </row>
    <row r="570" spans="1:61">
      <c r="B570" s="326" t="s">
        <v>275</v>
      </c>
      <c r="C570" s="347"/>
      <c r="D570" s="311"/>
      <c r="E570" s="281"/>
      <c r="F570" s="281"/>
      <c r="G570" s="281"/>
      <c r="H570" s="281"/>
      <c r="I570" s="281"/>
      <c r="J570" s="281"/>
      <c r="K570" s="281"/>
      <c r="L570" s="281"/>
      <c r="M570" s="281"/>
      <c r="N570" s="281"/>
      <c r="O570" s="281"/>
      <c r="P570" s="281"/>
      <c r="Q570" s="281"/>
      <c r="R570" s="281"/>
      <c r="S570" s="281"/>
      <c r="T570" s="281"/>
      <c r="U570" s="281"/>
      <c r="V570" s="281"/>
      <c r="W570" s="281"/>
      <c r="X570" s="281"/>
      <c r="Y570" s="281"/>
      <c r="Z570" s="293"/>
      <c r="AA570" s="281"/>
      <c r="AB570" s="281"/>
      <c r="AC570" s="281"/>
      <c r="AD570" s="311"/>
      <c r="AE570" s="311"/>
      <c r="AF570" s="311"/>
      <c r="AG570" s="311"/>
      <c r="AH570" s="281"/>
      <c r="AI570" s="281"/>
      <c r="AJ570" s="281"/>
      <c r="AK570" s="281"/>
      <c r="AL570" s="281"/>
      <c r="AM570" s="281"/>
      <c r="AN570" s="281"/>
      <c r="AO570" s="281"/>
      <c r="AP570" s="281"/>
      <c r="AQ570" s="281"/>
      <c r="AR570" s="281"/>
      <c r="AS570" s="281"/>
      <c r="AT570" s="281"/>
      <c r="AU570" s="380">
        <f>'4.  2011-2014 LRAM'!Y398*AU567</f>
        <v>16982.66606016568</v>
      </c>
      <c r="AV570" s="380">
        <f>'4.  2011-2014 LRAM'!Z398*AV567</f>
        <v>28134.679805665048</v>
      </c>
      <c r="AW570" s="380">
        <f>'4.  2011-2014 LRAM'!AA398*AW567</f>
        <v>21541.02381775892</v>
      </c>
      <c r="AX570" s="380">
        <f>'4.  2011-2014 LRAM'!AB398*AX567</f>
        <v>7888.8586300757188</v>
      </c>
      <c r="AY570" s="380">
        <f>'4.  2011-2014 LRAM'!AC398*AY567</f>
        <v>0</v>
      </c>
      <c r="AZ570" s="380">
        <f>'4.  2011-2014 LRAM'!AD398*AZ567</f>
        <v>518.9629189390904</v>
      </c>
      <c r="BA570" s="380">
        <f>'4.  2011-2014 LRAM'!AE398*BA567</f>
        <v>0</v>
      </c>
      <c r="BB570" s="380">
        <f>'4.  2011-2014 LRAM'!AF398*BB567</f>
        <v>2474.4787033392654</v>
      </c>
      <c r="BC570" s="380">
        <f>'4.  2011-2014 LRAM'!AG398*BC567</f>
        <v>0</v>
      </c>
      <c r="BD570" s="380">
        <f>'4.  2011-2014 LRAM'!AH398*BD567</f>
        <v>0</v>
      </c>
      <c r="BE570" s="380">
        <f>'4.  2011-2014 LRAM'!AI398*BE567</f>
        <v>0</v>
      </c>
      <c r="BF570" s="380">
        <f>'4.  2011-2014 LRAM'!AJ398*BF567</f>
        <v>0</v>
      </c>
      <c r="BG570" s="380">
        <f>'4.  2011-2014 LRAM'!AK398*BG567</f>
        <v>0</v>
      </c>
      <c r="BH570" s="380">
        <f>'4.  2011-2014 LRAM'!AL398*BH567</f>
        <v>0</v>
      </c>
      <c r="BI570" s="620">
        <f t="shared" si="1658"/>
        <v>77540.669935943704</v>
      </c>
    </row>
    <row r="571" spans="1:61">
      <c r="B571" s="326" t="s">
        <v>276</v>
      </c>
      <c r="C571" s="347"/>
      <c r="D571" s="311"/>
      <c r="E571" s="281"/>
      <c r="F571" s="281"/>
      <c r="G571" s="281"/>
      <c r="H571" s="281"/>
      <c r="I571" s="281"/>
      <c r="J571" s="281"/>
      <c r="K571" s="281"/>
      <c r="L571" s="281"/>
      <c r="M571" s="281"/>
      <c r="N571" s="281"/>
      <c r="O571" s="281"/>
      <c r="P571" s="281"/>
      <c r="Q571" s="281"/>
      <c r="R571" s="281"/>
      <c r="S571" s="281"/>
      <c r="T571" s="281"/>
      <c r="U571" s="281"/>
      <c r="V571" s="281"/>
      <c r="W571" s="281"/>
      <c r="X571" s="281"/>
      <c r="Y571" s="281"/>
      <c r="Z571" s="293"/>
      <c r="AA571" s="281"/>
      <c r="AB571" s="281"/>
      <c r="AC571" s="281"/>
      <c r="AD571" s="311"/>
      <c r="AE571" s="311"/>
      <c r="AF571" s="311"/>
      <c r="AG571" s="311"/>
      <c r="AH571" s="281"/>
      <c r="AI571" s="281"/>
      <c r="AJ571" s="281"/>
      <c r="AK571" s="281"/>
      <c r="AL571" s="281"/>
      <c r="AM571" s="281"/>
      <c r="AN571" s="281"/>
      <c r="AO571" s="281"/>
      <c r="AP571" s="281"/>
      <c r="AQ571" s="281"/>
      <c r="AR571" s="281"/>
      <c r="AS571" s="281"/>
      <c r="AT571" s="281"/>
      <c r="AU571" s="380">
        <f>'4.  2011-2014 LRAM'!Y529*AU567</f>
        <v>44246.23245250983</v>
      </c>
      <c r="AV571" s="380">
        <f>'4.  2011-2014 LRAM'!Z529*AV567</f>
        <v>31518.57300679031</v>
      </c>
      <c r="AW571" s="380">
        <f>'4.  2011-2014 LRAM'!AA529*AW567</f>
        <v>23964.681242542021</v>
      </c>
      <c r="AX571" s="380">
        <f>'4.  2011-2014 LRAM'!AB529*AX567</f>
        <v>26337.295785732789</v>
      </c>
      <c r="AY571" s="380">
        <f>'4.  2011-2014 LRAM'!AC529*AY567</f>
        <v>0</v>
      </c>
      <c r="AZ571" s="380">
        <f>'4.  2011-2014 LRAM'!AD529*AZ567</f>
        <v>21.454434475776385</v>
      </c>
      <c r="BA571" s="380">
        <f>'4.  2011-2014 LRAM'!AE529*BA567</f>
        <v>0</v>
      </c>
      <c r="BB571" s="380">
        <f>'4.  2011-2014 LRAM'!AF529*BB567</f>
        <v>4203.0038689272196</v>
      </c>
      <c r="BC571" s="380">
        <f>'4.  2011-2014 LRAM'!AG529*BC567</f>
        <v>0</v>
      </c>
      <c r="BD571" s="380">
        <f>'4.  2011-2014 LRAM'!AH529*BD567</f>
        <v>0</v>
      </c>
      <c r="BE571" s="380">
        <f>'4.  2011-2014 LRAM'!AI529*BE567</f>
        <v>5831.2179676799997</v>
      </c>
      <c r="BF571" s="380">
        <f>'4.  2011-2014 LRAM'!AJ529*BF567</f>
        <v>0</v>
      </c>
      <c r="BG571" s="380">
        <f>'4.  2011-2014 LRAM'!AK529*BG567</f>
        <v>0</v>
      </c>
      <c r="BH571" s="380">
        <f>'4.  2011-2014 LRAM'!AL529*BH567</f>
        <v>0</v>
      </c>
      <c r="BI571" s="620">
        <f t="shared" si="1658"/>
        <v>136122.45875865794</v>
      </c>
    </row>
    <row r="572" spans="1:61">
      <c r="B572" s="326" t="s">
        <v>277</v>
      </c>
      <c r="C572" s="347"/>
      <c r="D572" s="311"/>
      <c r="E572" s="281"/>
      <c r="F572" s="281"/>
      <c r="G572" s="281"/>
      <c r="H572" s="281"/>
      <c r="I572" s="281"/>
      <c r="J572" s="281"/>
      <c r="K572" s="281"/>
      <c r="L572" s="281"/>
      <c r="M572" s="281"/>
      <c r="N572" s="281"/>
      <c r="O572" s="281"/>
      <c r="P572" s="281"/>
      <c r="Q572" s="281"/>
      <c r="R572" s="281"/>
      <c r="S572" s="281"/>
      <c r="T572" s="281"/>
      <c r="U572" s="281"/>
      <c r="V572" s="281"/>
      <c r="W572" s="281"/>
      <c r="X572" s="281"/>
      <c r="Y572" s="281"/>
      <c r="Z572" s="293"/>
      <c r="AA572" s="281"/>
      <c r="AB572" s="281"/>
      <c r="AC572" s="281"/>
      <c r="AD572" s="311"/>
      <c r="AE572" s="311"/>
      <c r="AF572" s="311"/>
      <c r="AG572" s="311"/>
      <c r="AH572" s="281"/>
      <c r="AI572" s="281"/>
      <c r="AJ572" s="281"/>
      <c r="AK572" s="281"/>
      <c r="AL572" s="281"/>
      <c r="AM572" s="281"/>
      <c r="AN572" s="281"/>
      <c r="AO572" s="281"/>
      <c r="AP572" s="281"/>
      <c r="AQ572" s="281"/>
      <c r="AR572" s="281"/>
      <c r="AS572" s="281"/>
      <c r="AT572" s="281"/>
      <c r="AU572" s="380">
        <f t="shared" ref="AU572:BH572" si="1659">AU211*AU567</f>
        <v>52611.250985530241</v>
      </c>
      <c r="AV572" s="380">
        <f t="shared" si="1659"/>
        <v>45904.824211313615</v>
      </c>
      <c r="AW572" s="380">
        <f t="shared" si="1659"/>
        <v>35172.601317244611</v>
      </c>
      <c r="AX572" s="380">
        <f t="shared" si="1659"/>
        <v>22473.478034030824</v>
      </c>
      <c r="AY572" s="380">
        <f t="shared" si="1659"/>
        <v>0</v>
      </c>
      <c r="AZ572" s="380">
        <f t="shared" si="1659"/>
        <v>150.75637038901709</v>
      </c>
      <c r="BA572" s="380">
        <f t="shared" si="1659"/>
        <v>0</v>
      </c>
      <c r="BB572" s="380">
        <f t="shared" si="1659"/>
        <v>11407.059564235366</v>
      </c>
      <c r="BC572" s="380">
        <f t="shared" si="1659"/>
        <v>21.354108316413043</v>
      </c>
      <c r="BD572" s="380">
        <f t="shared" si="1659"/>
        <v>0</v>
      </c>
      <c r="BE572" s="380">
        <f t="shared" si="1659"/>
        <v>0</v>
      </c>
      <c r="BF572" s="380">
        <f t="shared" si="1659"/>
        <v>0</v>
      </c>
      <c r="BG572" s="380">
        <f t="shared" si="1659"/>
        <v>0</v>
      </c>
      <c r="BH572" s="380">
        <f t="shared" si="1659"/>
        <v>0</v>
      </c>
      <c r="BI572" s="620">
        <f t="shared" si="1658"/>
        <v>167741.32459106008</v>
      </c>
    </row>
    <row r="573" spans="1:61">
      <c r="B573" s="326" t="s">
        <v>278</v>
      </c>
      <c r="C573" s="347"/>
      <c r="D573" s="311"/>
      <c r="E573" s="281"/>
      <c r="F573" s="281"/>
      <c r="G573" s="281"/>
      <c r="H573" s="281"/>
      <c r="I573" s="281"/>
      <c r="J573" s="281"/>
      <c r="K573" s="281"/>
      <c r="L573" s="281"/>
      <c r="M573" s="281"/>
      <c r="N573" s="281"/>
      <c r="O573" s="281"/>
      <c r="P573" s="281"/>
      <c r="Q573" s="281"/>
      <c r="R573" s="281"/>
      <c r="S573" s="281"/>
      <c r="T573" s="281"/>
      <c r="U573" s="281"/>
      <c r="V573" s="281"/>
      <c r="W573" s="281"/>
      <c r="X573" s="281"/>
      <c r="Y573" s="281"/>
      <c r="Z573" s="293"/>
      <c r="AA573" s="281"/>
      <c r="AB573" s="281"/>
      <c r="AC573" s="281"/>
      <c r="AD573" s="311"/>
      <c r="AE573" s="311"/>
      <c r="AF573" s="311"/>
      <c r="AG573" s="311"/>
      <c r="AH573" s="281"/>
      <c r="AI573" s="281"/>
      <c r="AJ573" s="281"/>
      <c r="AK573" s="281"/>
      <c r="AL573" s="281"/>
      <c r="AM573" s="281"/>
      <c r="AN573" s="281"/>
      <c r="AO573" s="281"/>
      <c r="AP573" s="281"/>
      <c r="AQ573" s="281"/>
      <c r="AR573" s="281"/>
      <c r="AS573" s="281"/>
      <c r="AT573" s="281"/>
      <c r="AU573" s="380">
        <f t="shared" ref="AU573:BH573" si="1660">AU394*AU567</f>
        <v>106160.90879999999</v>
      </c>
      <c r="AV573" s="380">
        <f t="shared" si="1660"/>
        <v>33553.077495209996</v>
      </c>
      <c r="AW573" s="380">
        <f t="shared" si="1660"/>
        <v>32430.111720959998</v>
      </c>
      <c r="AX573" s="380">
        <f t="shared" si="1660"/>
        <v>6802.5466706400011</v>
      </c>
      <c r="AY573" s="380">
        <f t="shared" si="1660"/>
        <v>0</v>
      </c>
      <c r="AZ573" s="380">
        <f t="shared" si="1660"/>
        <v>1936.1184120000003</v>
      </c>
      <c r="BA573" s="380">
        <f t="shared" si="1660"/>
        <v>0</v>
      </c>
      <c r="BB573" s="380">
        <f t="shared" si="1660"/>
        <v>6754.9866278399995</v>
      </c>
      <c r="BC573" s="380">
        <f t="shared" si="1660"/>
        <v>39.326338799999995</v>
      </c>
      <c r="BD573" s="380">
        <f t="shared" si="1660"/>
        <v>0</v>
      </c>
      <c r="BE573" s="380">
        <f t="shared" si="1660"/>
        <v>0</v>
      </c>
      <c r="BF573" s="380">
        <f t="shared" si="1660"/>
        <v>0</v>
      </c>
      <c r="BG573" s="380">
        <f t="shared" si="1660"/>
        <v>0</v>
      </c>
      <c r="BH573" s="380">
        <f t="shared" si="1660"/>
        <v>0</v>
      </c>
      <c r="BI573" s="620">
        <f t="shared" si="1658"/>
        <v>187677.07606545</v>
      </c>
    </row>
    <row r="574" spans="1:61">
      <c r="B574" s="326" t="s">
        <v>279</v>
      </c>
      <c r="C574" s="347"/>
      <c r="D574" s="311"/>
      <c r="E574" s="281"/>
      <c r="F574" s="281"/>
      <c r="G574" s="281"/>
      <c r="H574" s="281"/>
      <c r="I574" s="281"/>
      <c r="J574" s="281"/>
      <c r="K574" s="281"/>
      <c r="L574" s="281"/>
      <c r="M574" s="281"/>
      <c r="N574" s="281"/>
      <c r="O574" s="281"/>
      <c r="P574" s="281"/>
      <c r="Q574" s="281"/>
      <c r="R574" s="281"/>
      <c r="S574" s="281"/>
      <c r="T574" s="281"/>
      <c r="U574" s="281"/>
      <c r="V574" s="281"/>
      <c r="W574" s="281"/>
      <c r="X574" s="281"/>
      <c r="Y574" s="281"/>
      <c r="Z574" s="293"/>
      <c r="AA574" s="281"/>
      <c r="AB574" s="281"/>
      <c r="AC574" s="281"/>
      <c r="AD574" s="311"/>
      <c r="AE574" s="311"/>
      <c r="AF574" s="311"/>
      <c r="AG574" s="311"/>
      <c r="AH574" s="281"/>
      <c r="AI574" s="281"/>
      <c r="AJ574" s="281"/>
      <c r="AK574" s="281"/>
      <c r="AL574" s="281"/>
      <c r="AM574" s="281"/>
      <c r="AN574" s="281"/>
      <c r="AO574" s="281"/>
      <c r="AP574" s="281"/>
      <c r="AQ574" s="281"/>
      <c r="AR574" s="281"/>
      <c r="AS574" s="281"/>
      <c r="AT574" s="281"/>
      <c r="AU574" s="380">
        <f>AU564*AU567</f>
        <v>229305.80159999998</v>
      </c>
      <c r="AV574" s="380">
        <f t="shared" ref="AV574:BH574" si="1661">AV564*AV567</f>
        <v>21109.730951399997</v>
      </c>
      <c r="AW574" s="380">
        <f t="shared" si="1661"/>
        <v>101281.15226028</v>
      </c>
      <c r="AX574" s="380">
        <f t="shared" si="1661"/>
        <v>2507.8162040400002</v>
      </c>
      <c r="AY574" s="380">
        <f t="shared" si="1661"/>
        <v>3.5473151999999999</v>
      </c>
      <c r="AZ574" s="380">
        <f t="shared" si="1661"/>
        <v>47.561740800000003</v>
      </c>
      <c r="BA574" s="380">
        <f t="shared" si="1661"/>
        <v>0</v>
      </c>
      <c r="BB574" s="380">
        <f t="shared" si="1661"/>
        <v>973.49509439999986</v>
      </c>
      <c r="BC574" s="380">
        <f t="shared" si="1661"/>
        <v>0</v>
      </c>
      <c r="BD574" s="380">
        <f t="shared" si="1661"/>
        <v>0</v>
      </c>
      <c r="BE574" s="380">
        <f t="shared" si="1661"/>
        <v>4277.8055910400008</v>
      </c>
      <c r="BF574" s="380">
        <f t="shared" si="1661"/>
        <v>0</v>
      </c>
      <c r="BG574" s="380">
        <f t="shared" si="1661"/>
        <v>0</v>
      </c>
      <c r="BH574" s="380">
        <f t="shared" si="1661"/>
        <v>0</v>
      </c>
      <c r="BI574" s="620">
        <f t="shared" si="1658"/>
        <v>359506.91075715999</v>
      </c>
    </row>
    <row r="575" spans="1:61" ht="15.75">
      <c r="B575" s="351" t="s">
        <v>280</v>
      </c>
      <c r="C575" s="347"/>
      <c r="D575" s="338"/>
      <c r="E575" s="336"/>
      <c r="F575" s="336"/>
      <c r="G575" s="336"/>
      <c r="H575" s="336"/>
      <c r="I575" s="336"/>
      <c r="J575" s="336"/>
      <c r="K575" s="336"/>
      <c r="L575" s="336"/>
      <c r="M575" s="336"/>
      <c r="N575" s="336"/>
      <c r="O575" s="336"/>
      <c r="P575" s="336"/>
      <c r="Q575" s="336"/>
      <c r="R575" s="336"/>
      <c r="S575" s="336"/>
      <c r="T575" s="336"/>
      <c r="U575" s="336"/>
      <c r="V575" s="336"/>
      <c r="W575" s="336"/>
      <c r="X575" s="336"/>
      <c r="Y575" s="336"/>
      <c r="Z575" s="302"/>
      <c r="AA575" s="336"/>
      <c r="AB575" s="336"/>
      <c r="AC575" s="336"/>
      <c r="AD575" s="338"/>
      <c r="AE575" s="338"/>
      <c r="AF575" s="338"/>
      <c r="AG575" s="338"/>
      <c r="AH575" s="336"/>
      <c r="AI575" s="336"/>
      <c r="AJ575" s="336"/>
      <c r="AK575" s="336"/>
      <c r="AL575" s="336"/>
      <c r="AM575" s="336"/>
      <c r="AN575" s="336"/>
      <c r="AO575" s="336"/>
      <c r="AP575" s="336"/>
      <c r="AQ575" s="336"/>
      <c r="AR575" s="336"/>
      <c r="AS575" s="336"/>
      <c r="AT575" s="336"/>
      <c r="AU575" s="348">
        <f>SUM(AU568:AU574)</f>
        <v>463354.41080212698</v>
      </c>
      <c r="AV575" s="348">
        <f>SUM(AV568:AV574)</f>
        <v>174028.84183741952</v>
      </c>
      <c r="AW575" s="348">
        <f t="shared" ref="AW575:BA575" si="1662">SUM(AW568:AW574)</f>
        <v>241617.90173588583</v>
      </c>
      <c r="AX575" s="348">
        <f t="shared" si="1662"/>
        <v>80796.307020627515</v>
      </c>
      <c r="AY575" s="348">
        <f t="shared" si="1662"/>
        <v>3.5473151999999999</v>
      </c>
      <c r="AZ575" s="348">
        <f t="shared" si="1662"/>
        <v>2732.2530800670011</v>
      </c>
      <c r="BA575" s="348">
        <f t="shared" si="1662"/>
        <v>0</v>
      </c>
      <c r="BB575" s="348">
        <f>SUM(BB568:BB574)</f>
        <v>26564.821361919996</v>
      </c>
      <c r="BC575" s="348">
        <f>SUM(BC568:BC574)</f>
        <v>60.680447116413035</v>
      </c>
      <c r="BD575" s="348">
        <f t="shared" ref="BD575:BH575" si="1663">SUM(BD568:BD574)</f>
        <v>0</v>
      </c>
      <c r="BE575" s="348">
        <f t="shared" si="1663"/>
        <v>10109.02355872</v>
      </c>
      <c r="BF575" s="348">
        <f t="shared" si="1663"/>
        <v>0</v>
      </c>
      <c r="BG575" s="348">
        <f t="shared" si="1663"/>
        <v>0</v>
      </c>
      <c r="BH575" s="348">
        <f t="shared" si="1663"/>
        <v>0</v>
      </c>
      <c r="BI575" s="409">
        <f>SUM(BI568:BI574)</f>
        <v>999267.78715908318</v>
      </c>
    </row>
    <row r="576" spans="1:61" ht="15.75">
      <c r="B576" s="351" t="s">
        <v>281</v>
      </c>
      <c r="C576" s="347"/>
      <c r="D576" s="352"/>
      <c r="E576" s="336"/>
      <c r="F576" s="336"/>
      <c r="G576" s="336"/>
      <c r="H576" s="336"/>
      <c r="I576" s="336"/>
      <c r="J576" s="336"/>
      <c r="K576" s="336"/>
      <c r="L576" s="336"/>
      <c r="M576" s="336"/>
      <c r="N576" s="336"/>
      <c r="O576" s="336"/>
      <c r="P576" s="336"/>
      <c r="Q576" s="336"/>
      <c r="R576" s="336"/>
      <c r="S576" s="336"/>
      <c r="T576" s="336"/>
      <c r="U576" s="336"/>
      <c r="V576" s="336"/>
      <c r="W576" s="336"/>
      <c r="X576" s="336"/>
      <c r="Y576" s="336"/>
      <c r="Z576" s="302"/>
      <c r="AA576" s="336"/>
      <c r="AB576" s="336"/>
      <c r="AC576" s="336"/>
      <c r="AD576" s="338"/>
      <c r="AE576" s="338"/>
      <c r="AF576" s="338"/>
      <c r="AG576" s="338"/>
      <c r="AH576" s="336"/>
      <c r="AI576" s="336"/>
      <c r="AJ576" s="336"/>
      <c r="AK576" s="336"/>
      <c r="AL576" s="336"/>
      <c r="AM576" s="336"/>
      <c r="AN576" s="336"/>
      <c r="AO576" s="336"/>
      <c r="AP576" s="336"/>
      <c r="AQ576" s="336"/>
      <c r="AR576" s="336"/>
      <c r="AS576" s="336"/>
      <c r="AT576" s="336"/>
      <c r="AU576" s="349">
        <f>AU565*AU567</f>
        <v>83808.927306533209</v>
      </c>
      <c r="AV576" s="349">
        <f t="shared" ref="AV576:BA576" si="1664">AV565*AV567</f>
        <v>127078.40173578453</v>
      </c>
      <c r="AW576" s="349">
        <f t="shared" si="1664"/>
        <v>27029.422828743485</v>
      </c>
      <c r="AX576" s="349">
        <f t="shared" si="1664"/>
        <v>30153.11559254747</v>
      </c>
      <c r="AY576" s="349">
        <f t="shared" si="1664"/>
        <v>0</v>
      </c>
      <c r="AZ576" s="349">
        <f t="shared" si="1664"/>
        <v>80.972999999999999</v>
      </c>
      <c r="BA576" s="349">
        <f t="shared" si="1664"/>
        <v>0</v>
      </c>
      <c r="BB576" s="349">
        <f>BB565*BB567</f>
        <v>1060.56</v>
      </c>
      <c r="BC576" s="349">
        <f t="shared" ref="BC576:BH576" si="1665">BC565*BC567</f>
        <v>0</v>
      </c>
      <c r="BD576" s="349">
        <f t="shared" si="1665"/>
        <v>0</v>
      </c>
      <c r="BE576" s="349">
        <f t="shared" si="1665"/>
        <v>0</v>
      </c>
      <c r="BF576" s="349">
        <f t="shared" si="1665"/>
        <v>0</v>
      </c>
      <c r="BG576" s="349">
        <f t="shared" si="1665"/>
        <v>0</v>
      </c>
      <c r="BH576" s="349">
        <f t="shared" si="1665"/>
        <v>0</v>
      </c>
      <c r="BI576" s="409">
        <f>SUM(AU576:BH576)</f>
        <v>269211.40046360873</v>
      </c>
    </row>
    <row r="577" spans="1:61" ht="15.75">
      <c r="B577" s="351" t="s">
        <v>282</v>
      </c>
      <c r="C577" s="347"/>
      <c r="D577" s="352"/>
      <c r="E577" s="336"/>
      <c r="F577" s="336"/>
      <c r="G577" s="336"/>
      <c r="H577" s="336"/>
      <c r="I577" s="336"/>
      <c r="J577" s="336"/>
      <c r="K577" s="336"/>
      <c r="L577" s="336"/>
      <c r="M577" s="336"/>
      <c r="N577" s="336"/>
      <c r="O577" s="336"/>
      <c r="P577" s="336"/>
      <c r="Q577" s="336"/>
      <c r="R577" s="336"/>
      <c r="S577" s="336"/>
      <c r="T577" s="336"/>
      <c r="U577" s="336"/>
      <c r="V577" s="336"/>
      <c r="W577" s="336"/>
      <c r="X577" s="336"/>
      <c r="Y577" s="336"/>
      <c r="Z577" s="302"/>
      <c r="AA577" s="336"/>
      <c r="AB577" s="336"/>
      <c r="AC577" s="336"/>
      <c r="AD577" s="352"/>
      <c r="AE577" s="352"/>
      <c r="AF577" s="352"/>
      <c r="AG577" s="352"/>
      <c r="AH577" s="336"/>
      <c r="AI577" s="336"/>
      <c r="AJ577" s="336"/>
      <c r="AK577" s="336"/>
      <c r="AL577" s="336"/>
      <c r="AM577" s="336"/>
      <c r="AN577" s="336"/>
      <c r="AO577" s="336"/>
      <c r="AP577" s="336"/>
      <c r="AQ577" s="336"/>
      <c r="AR577" s="336"/>
      <c r="AS577" s="336"/>
      <c r="AT577" s="336"/>
      <c r="AU577" s="353"/>
      <c r="AV577" s="353"/>
      <c r="AW577" s="353"/>
      <c r="AX577" s="353"/>
      <c r="AY577" s="353"/>
      <c r="AZ577" s="353"/>
      <c r="BA577" s="353"/>
      <c r="BB577" s="353"/>
      <c r="BC577" s="353"/>
      <c r="BD577" s="353"/>
      <c r="BE577" s="353"/>
      <c r="BF577" s="353"/>
      <c r="BG577" s="353"/>
      <c r="BH577" s="353"/>
      <c r="BI577" s="409">
        <f>BI575-BI576</f>
        <v>730056.38669547439</v>
      </c>
    </row>
    <row r="578" spans="1:61">
      <c r="B578" s="326"/>
      <c r="C578" s="352"/>
      <c r="D578" s="352"/>
      <c r="E578" s="336"/>
      <c r="F578" s="336"/>
      <c r="G578" s="336"/>
      <c r="H578" s="336"/>
      <c r="I578" s="336"/>
      <c r="J578" s="336"/>
      <c r="K578" s="336"/>
      <c r="L578" s="336"/>
      <c r="M578" s="336"/>
      <c r="N578" s="336"/>
      <c r="O578" s="336"/>
      <c r="P578" s="336"/>
      <c r="Q578" s="336"/>
      <c r="R578" s="336"/>
      <c r="S578" s="336"/>
      <c r="T578" s="336"/>
      <c r="U578" s="336"/>
      <c r="V578" s="336"/>
      <c r="W578" s="336"/>
      <c r="X578" s="336"/>
      <c r="Y578" s="336"/>
      <c r="Z578" s="302"/>
      <c r="AA578" s="336"/>
      <c r="AB578" s="336"/>
      <c r="AC578" s="336"/>
      <c r="AD578" s="352"/>
      <c r="AE578" s="347"/>
      <c r="AF578" s="352"/>
      <c r="AG578" s="352"/>
      <c r="AH578" s="336"/>
      <c r="AI578" s="336"/>
      <c r="AJ578" s="336"/>
      <c r="AK578" s="336"/>
      <c r="AL578" s="336"/>
      <c r="AM578" s="336"/>
      <c r="AN578" s="336"/>
      <c r="AO578" s="336"/>
      <c r="AP578" s="336"/>
      <c r="AQ578" s="336"/>
      <c r="AR578" s="336"/>
      <c r="AS578" s="336"/>
      <c r="AT578" s="336"/>
      <c r="AU578" s="354"/>
      <c r="AV578" s="354"/>
      <c r="AW578" s="354"/>
      <c r="AX578" s="354"/>
      <c r="AY578" s="354"/>
      <c r="AZ578" s="354"/>
      <c r="BA578" s="354"/>
      <c r="BB578" s="354"/>
      <c r="BC578" s="354"/>
      <c r="BD578" s="354"/>
      <c r="BE578" s="354"/>
      <c r="BF578" s="354"/>
      <c r="BG578" s="354"/>
      <c r="BH578" s="354"/>
      <c r="BI578" s="350"/>
    </row>
    <row r="579" spans="1:61">
      <c r="B579" s="440" t="s">
        <v>283</v>
      </c>
      <c r="C579" s="306"/>
      <c r="D579" s="281"/>
      <c r="E579" s="281"/>
      <c r="F579" s="281"/>
      <c r="G579" s="281"/>
      <c r="H579" s="281"/>
      <c r="I579" s="281"/>
      <c r="J579" s="281"/>
      <c r="K579" s="281"/>
      <c r="L579" s="281"/>
      <c r="M579" s="281"/>
      <c r="N579" s="281"/>
      <c r="O579" s="281"/>
      <c r="P579" s="281"/>
      <c r="Q579" s="281"/>
      <c r="R579" s="281"/>
      <c r="S579" s="281"/>
      <c r="T579" s="281"/>
      <c r="U579" s="281"/>
      <c r="V579" s="281"/>
      <c r="W579" s="281"/>
      <c r="X579" s="281"/>
      <c r="Y579" s="281"/>
      <c r="Z579" s="359"/>
      <c r="AA579" s="281"/>
      <c r="AB579" s="281"/>
      <c r="AC579" s="281"/>
      <c r="AD579" s="306"/>
      <c r="AE579" s="311"/>
      <c r="AF579" s="311"/>
      <c r="AG579" s="281"/>
      <c r="AH579" s="281"/>
      <c r="AI579" s="281"/>
      <c r="AJ579" s="281"/>
      <c r="AK579" s="281"/>
      <c r="AL579" s="281"/>
      <c r="AM579" s="281"/>
      <c r="AN579" s="281"/>
      <c r="AO579" s="281"/>
      <c r="AP579" s="281"/>
      <c r="AQ579" s="281"/>
      <c r="AR579" s="281"/>
      <c r="AS579" s="281"/>
      <c r="AT579" s="281"/>
      <c r="AU579" s="293">
        <f>SUMPRODUCT(E406:E562,AU406:AU562)</f>
        <v>18775507</v>
      </c>
      <c r="AV579" s="293">
        <f>SUMPRODUCT(E406:E562,AV406:AV562)</f>
        <v>1221932.1318000001</v>
      </c>
      <c r="AW579" s="293">
        <f t="shared" ref="AW579:BH579" si="1666">IF(AW404="kw",SUMPRODUCT($Y$406:$Y$562,$AA$406:$AA$562,AW406:AW562),SUMPRODUCT($E$406:$E$562,AW406:AW562))</f>
        <v>30889.807200000003</v>
      </c>
      <c r="AX579" s="293">
        <f t="shared" si="1666"/>
        <v>868.43279999999993</v>
      </c>
      <c r="AY579" s="293">
        <f t="shared" si="1666"/>
        <v>1.6896</v>
      </c>
      <c r="AZ579" s="293">
        <f t="shared" si="1666"/>
        <v>31.718400000000003</v>
      </c>
      <c r="BA579" s="293">
        <f t="shared" si="1666"/>
        <v>0</v>
      </c>
      <c r="BB579" s="293">
        <f t="shared" si="1666"/>
        <v>394.51440000000002</v>
      </c>
      <c r="BC579" s="293">
        <f t="shared" si="1666"/>
        <v>0</v>
      </c>
      <c r="BD579" s="293">
        <f t="shared" si="1666"/>
        <v>0</v>
      </c>
      <c r="BE579" s="342">
        <f>'8.  Streetlighting'!G60</f>
        <v>7061.4024000000009</v>
      </c>
      <c r="BF579" s="293">
        <f t="shared" si="1666"/>
        <v>0</v>
      </c>
      <c r="BG579" s="293">
        <f t="shared" si="1666"/>
        <v>0</v>
      </c>
      <c r="BH579" s="293">
        <f t="shared" si="1666"/>
        <v>0</v>
      </c>
      <c r="BI579" s="339"/>
    </row>
    <row r="580" spans="1:61">
      <c r="B580" s="440" t="s">
        <v>284</v>
      </c>
      <c r="C580" s="306"/>
      <c r="D580" s="281"/>
      <c r="E580" s="281"/>
      <c r="F580" s="281"/>
      <c r="G580" s="281"/>
      <c r="H580" s="281"/>
      <c r="I580" s="281"/>
      <c r="J580" s="281"/>
      <c r="K580" s="281"/>
      <c r="L580" s="281"/>
      <c r="M580" s="281"/>
      <c r="N580" s="281"/>
      <c r="O580" s="281"/>
      <c r="P580" s="281"/>
      <c r="Q580" s="281"/>
      <c r="R580" s="281"/>
      <c r="S580" s="281"/>
      <c r="T580" s="281"/>
      <c r="U580" s="281"/>
      <c r="V580" s="281"/>
      <c r="W580" s="281"/>
      <c r="X580" s="281"/>
      <c r="Y580" s="281"/>
      <c r="Z580" s="359"/>
      <c r="AA580" s="281"/>
      <c r="AB580" s="281"/>
      <c r="AC580" s="281"/>
      <c r="AD580" s="306"/>
      <c r="AE580" s="311"/>
      <c r="AF580" s="311"/>
      <c r="AG580" s="281"/>
      <c r="AH580" s="281"/>
      <c r="AI580" s="281"/>
      <c r="AJ580" s="281"/>
      <c r="AK580" s="281"/>
      <c r="AL580" s="281"/>
      <c r="AM580" s="281"/>
      <c r="AN580" s="281"/>
      <c r="AO580" s="281"/>
      <c r="AP580" s="281"/>
      <c r="AQ580" s="281"/>
      <c r="AR580" s="281"/>
      <c r="AS580" s="281"/>
      <c r="AT580" s="281"/>
      <c r="AU580" s="293">
        <f>SUMPRODUCT(F406:F562,AU406:AU562)</f>
        <v>18775507</v>
      </c>
      <c r="AV580" s="293">
        <f>SUMPRODUCT(F406:F562,AV406:AV562)</f>
        <v>1221932.1318000001</v>
      </c>
      <c r="AW580" s="293">
        <f t="shared" ref="AW580:BH580" si="1667">IF(AW404="kw",SUMPRODUCT($Y$406:$Y$562,$AB$406:$AB$562,AW406:AW562),SUMPRODUCT($F$406:$F$562,AW406:AW562))</f>
        <v>30889.807200000003</v>
      </c>
      <c r="AX580" s="293">
        <f t="shared" si="1667"/>
        <v>868.43279999999993</v>
      </c>
      <c r="AY580" s="293">
        <f t="shared" si="1667"/>
        <v>1.6896</v>
      </c>
      <c r="AZ580" s="293">
        <f t="shared" si="1667"/>
        <v>31.718400000000003</v>
      </c>
      <c r="BA580" s="293">
        <f t="shared" si="1667"/>
        <v>0</v>
      </c>
      <c r="BB580" s="293">
        <f t="shared" si="1667"/>
        <v>394.51440000000002</v>
      </c>
      <c r="BC580" s="293">
        <f t="shared" si="1667"/>
        <v>0</v>
      </c>
      <c r="BD580" s="293">
        <f t="shared" si="1667"/>
        <v>0</v>
      </c>
      <c r="BE580" s="342">
        <v>7061.4024000000009</v>
      </c>
      <c r="BF580" s="293">
        <f t="shared" si="1667"/>
        <v>0</v>
      </c>
      <c r="BG580" s="293">
        <f t="shared" si="1667"/>
        <v>0</v>
      </c>
      <c r="BH580" s="293">
        <f t="shared" si="1667"/>
        <v>0</v>
      </c>
      <c r="BI580" s="339"/>
    </row>
    <row r="581" spans="1:61">
      <c r="B581" s="441" t="s">
        <v>285</v>
      </c>
      <c r="C581" s="366"/>
      <c r="D581" s="386"/>
      <c r="E581" s="386"/>
      <c r="F581" s="386"/>
      <c r="G581" s="386"/>
      <c r="H581" s="386"/>
      <c r="I581" s="386"/>
      <c r="J581" s="386"/>
      <c r="K581" s="386"/>
      <c r="L581" s="386"/>
      <c r="M581" s="386"/>
      <c r="N581" s="386"/>
      <c r="O581" s="386"/>
      <c r="P581" s="386"/>
      <c r="Q581" s="386"/>
      <c r="R581" s="386"/>
      <c r="S581" s="386"/>
      <c r="T581" s="386"/>
      <c r="U581" s="386"/>
      <c r="V581" s="386"/>
      <c r="W581" s="386"/>
      <c r="X581" s="386"/>
      <c r="Y581" s="386"/>
      <c r="Z581" s="385"/>
      <c r="AA581" s="386"/>
      <c r="AB581" s="386"/>
      <c r="AC581" s="386"/>
      <c r="AD581" s="366"/>
      <c r="AE581" s="387"/>
      <c r="AF581" s="387"/>
      <c r="AG581" s="386"/>
      <c r="AH581" s="386"/>
      <c r="AI581" s="386"/>
      <c r="AJ581" s="386"/>
      <c r="AK581" s="386"/>
      <c r="AL581" s="386"/>
      <c r="AM581" s="386"/>
      <c r="AN581" s="386"/>
      <c r="AO581" s="386"/>
      <c r="AP581" s="386"/>
      <c r="AQ581" s="386"/>
      <c r="AR581" s="386"/>
      <c r="AS581" s="386"/>
      <c r="AT581" s="386"/>
      <c r="AU581" s="328">
        <f>SUMPRODUCT(G406:G562,AU406:AU562)</f>
        <v>18775507</v>
      </c>
      <c r="AV581" s="328">
        <f>SUMPRODUCT(G406:G562,AV406:AV562)</f>
        <v>1185741.3876</v>
      </c>
      <c r="AW581" s="328">
        <f t="shared" ref="AW581:BH581" si="1668">IF(AW404="kw",SUMPRODUCT($Y$406:$Y$562,$AC$406:$AC$562,AW406:AW562),SUMPRODUCT($G$406:$G$562,AW406:AW562))</f>
        <v>30720.733200000002</v>
      </c>
      <c r="AX581" s="328">
        <f t="shared" si="1668"/>
        <v>766.98839999999996</v>
      </c>
      <c r="AY581" s="328">
        <f t="shared" si="1668"/>
        <v>1.6896</v>
      </c>
      <c r="AZ581" s="328">
        <f t="shared" si="1668"/>
        <v>31.718400000000003</v>
      </c>
      <c r="BA581" s="328">
        <f t="shared" si="1668"/>
        <v>0</v>
      </c>
      <c r="BB581" s="328">
        <f t="shared" si="1668"/>
        <v>360.69959999999998</v>
      </c>
      <c r="BC581" s="328">
        <f t="shared" si="1668"/>
        <v>0</v>
      </c>
      <c r="BD581" s="328">
        <f t="shared" si="1668"/>
        <v>0</v>
      </c>
      <c r="BE581" s="795">
        <v>7061.4024000000009</v>
      </c>
      <c r="BF581" s="328">
        <f t="shared" si="1668"/>
        <v>0</v>
      </c>
      <c r="BG581" s="328">
        <f t="shared" si="1668"/>
        <v>0</v>
      </c>
      <c r="BH581" s="328">
        <f t="shared" si="1668"/>
        <v>0</v>
      </c>
      <c r="BI581" s="388"/>
    </row>
    <row r="582" spans="1:61" ht="22.5" customHeight="1">
      <c r="B582" s="370" t="s">
        <v>565</v>
      </c>
      <c r="C582" s="389"/>
      <c r="D582" s="390"/>
      <c r="E582" s="390"/>
      <c r="F582" s="390"/>
      <c r="G582" s="390"/>
      <c r="H582" s="390"/>
      <c r="I582" s="390"/>
      <c r="J582" s="390"/>
      <c r="K582" s="390"/>
      <c r="L582" s="390"/>
      <c r="M582" s="390"/>
      <c r="N582" s="390"/>
      <c r="O582" s="390"/>
      <c r="P582" s="390"/>
      <c r="Q582" s="390"/>
      <c r="R582" s="390"/>
      <c r="S582" s="390"/>
      <c r="T582" s="390"/>
      <c r="U582" s="390"/>
      <c r="V582" s="390"/>
      <c r="W582" s="390"/>
      <c r="X582" s="390"/>
      <c r="Y582" s="390"/>
      <c r="Z582" s="390"/>
      <c r="AA582" s="390"/>
      <c r="AB582" s="390"/>
      <c r="AC582" s="390"/>
      <c r="AD582" s="373"/>
      <c r="AE582" s="374"/>
      <c r="AF582" s="390"/>
      <c r="AG582" s="390"/>
      <c r="AH582" s="390"/>
      <c r="AI582" s="390"/>
      <c r="AJ582" s="390"/>
      <c r="AK582" s="390"/>
      <c r="AL582" s="390"/>
      <c r="AM582" s="390"/>
      <c r="AN582" s="390"/>
      <c r="AO582" s="390"/>
      <c r="AP582" s="390"/>
      <c r="AQ582" s="390"/>
      <c r="AR582" s="390"/>
      <c r="AS582" s="390"/>
      <c r="AT582" s="390"/>
      <c r="AU582" s="411"/>
      <c r="AV582" s="411"/>
      <c r="AW582" s="411"/>
      <c r="AX582" s="411"/>
      <c r="AY582" s="411"/>
      <c r="AZ582" s="411"/>
      <c r="BA582" s="411"/>
      <c r="BB582" s="411"/>
      <c r="BC582" s="411"/>
      <c r="BD582" s="411"/>
      <c r="BE582" s="411"/>
      <c r="BF582" s="411"/>
      <c r="BG582" s="411"/>
      <c r="BH582" s="411"/>
      <c r="BI582" s="391"/>
    </row>
    <row r="585" spans="1:61" ht="15.75">
      <c r="B585" s="282" t="s">
        <v>286</v>
      </c>
      <c r="C585" s="283"/>
      <c r="D585" s="581" t="s">
        <v>500</v>
      </c>
      <c r="E585" s="255"/>
      <c r="F585" s="581"/>
      <c r="G585" s="255"/>
      <c r="H585" s="255"/>
      <c r="I585" s="255"/>
      <c r="J585" s="255"/>
      <c r="K585" s="255"/>
      <c r="L585" s="255"/>
      <c r="M585" s="255"/>
      <c r="N585" s="255"/>
      <c r="O585" s="255"/>
      <c r="P585" s="255"/>
      <c r="Q585" s="255"/>
      <c r="R585" s="255"/>
      <c r="S585" s="255"/>
      <c r="T585" s="255"/>
      <c r="U585" s="255"/>
      <c r="V585" s="255"/>
      <c r="W585" s="255"/>
      <c r="X585" s="255"/>
      <c r="Y585" s="255"/>
      <c r="Z585" s="283"/>
      <c r="AA585" s="255"/>
      <c r="AB585" s="255"/>
      <c r="AC585" s="255"/>
      <c r="AD585" s="255"/>
      <c r="AE585" s="255"/>
      <c r="AF585" s="255"/>
      <c r="AG585" s="255"/>
      <c r="AH585" s="255"/>
      <c r="AI585" s="255"/>
      <c r="AJ585" s="255"/>
      <c r="AK585" s="255"/>
      <c r="AL585" s="255"/>
      <c r="AM585" s="255"/>
      <c r="AN585" s="255"/>
      <c r="AO585" s="255"/>
      <c r="AP585" s="255"/>
      <c r="AQ585" s="255"/>
      <c r="AR585" s="255"/>
      <c r="AS585" s="255"/>
      <c r="AT585" s="255"/>
      <c r="AU585" s="272"/>
      <c r="AV585" s="269"/>
      <c r="AW585" s="269"/>
      <c r="AX585" s="269"/>
      <c r="AY585" s="269"/>
      <c r="AZ585" s="269"/>
      <c r="BA585" s="269"/>
      <c r="BB585" s="269"/>
      <c r="BC585" s="269"/>
      <c r="BD585" s="269"/>
      <c r="BE585" s="269"/>
      <c r="BF585" s="269"/>
      <c r="BG585" s="269"/>
      <c r="BH585" s="269"/>
    </row>
    <row r="586" spans="1:61" ht="33.75" customHeight="1">
      <c r="B586" s="924" t="s">
        <v>190</v>
      </c>
      <c r="C586" s="926" t="s">
        <v>33</v>
      </c>
      <c r="D586" s="286" t="s">
        <v>396</v>
      </c>
      <c r="E586" s="928" t="s">
        <v>188</v>
      </c>
      <c r="F586" s="929"/>
      <c r="G586" s="929"/>
      <c r="H586" s="929"/>
      <c r="I586" s="929"/>
      <c r="J586" s="929"/>
      <c r="K586" s="929"/>
      <c r="L586" s="929"/>
      <c r="M586" s="929"/>
      <c r="N586" s="929"/>
      <c r="O586" s="929"/>
      <c r="P586" s="929"/>
      <c r="Q586" s="929"/>
      <c r="R586" s="929"/>
      <c r="S586" s="929"/>
      <c r="T586" s="929"/>
      <c r="U586" s="929"/>
      <c r="V586" s="929"/>
      <c r="W586" s="929"/>
      <c r="X586" s="929"/>
      <c r="Y586" s="931" t="s">
        <v>192</v>
      </c>
      <c r="Z586" s="286" t="s">
        <v>397</v>
      </c>
      <c r="AA586" s="928" t="s">
        <v>191</v>
      </c>
      <c r="AB586" s="929"/>
      <c r="AC586" s="929"/>
      <c r="AD586" s="929"/>
      <c r="AE586" s="929"/>
      <c r="AF586" s="929"/>
      <c r="AG586" s="929"/>
      <c r="AH586" s="929"/>
      <c r="AI586" s="929"/>
      <c r="AJ586" s="929"/>
      <c r="AK586" s="929"/>
      <c r="AL586" s="929"/>
      <c r="AM586" s="929"/>
      <c r="AN586" s="929"/>
      <c r="AO586" s="929"/>
      <c r="AP586" s="929"/>
      <c r="AQ586" s="929"/>
      <c r="AR586" s="929"/>
      <c r="AS586" s="929"/>
      <c r="AT586" s="929"/>
      <c r="AU586" s="921" t="s">
        <v>222</v>
      </c>
      <c r="AV586" s="922"/>
      <c r="AW586" s="922"/>
      <c r="AX586" s="922"/>
      <c r="AY586" s="922"/>
      <c r="AZ586" s="922"/>
      <c r="BA586" s="922"/>
      <c r="BB586" s="922"/>
      <c r="BC586" s="922"/>
      <c r="BD586" s="922"/>
      <c r="BE586" s="922"/>
      <c r="BF586" s="922"/>
      <c r="BG586" s="922"/>
      <c r="BH586" s="922"/>
      <c r="BI586" s="923"/>
    </row>
    <row r="587" spans="1:61" ht="68.25" customHeight="1">
      <c r="B587" s="925"/>
      <c r="C587" s="927"/>
      <c r="D587" s="287">
        <v>2018</v>
      </c>
      <c r="E587" s="287">
        <v>2019</v>
      </c>
      <c r="F587" s="287">
        <v>2020</v>
      </c>
      <c r="G587" s="287">
        <v>2021</v>
      </c>
      <c r="H587" s="287">
        <v>2022</v>
      </c>
      <c r="I587" s="287">
        <v>2023</v>
      </c>
      <c r="J587" s="287">
        <v>2024</v>
      </c>
      <c r="K587" s="287">
        <v>2025</v>
      </c>
      <c r="L587" s="287"/>
      <c r="M587" s="287"/>
      <c r="N587" s="287"/>
      <c r="O587" s="287"/>
      <c r="P587" s="287"/>
      <c r="Q587" s="287"/>
      <c r="R587" s="287"/>
      <c r="S587" s="287"/>
      <c r="T587" s="287"/>
      <c r="U587" s="287"/>
      <c r="V587" s="287"/>
      <c r="W587" s="287">
        <v>2026</v>
      </c>
      <c r="X587" s="287"/>
      <c r="Y587" s="932"/>
      <c r="Z587" s="287">
        <v>2018</v>
      </c>
      <c r="AA587" s="287">
        <v>2019</v>
      </c>
      <c r="AB587" s="287">
        <v>2020</v>
      </c>
      <c r="AC587" s="287">
        <v>2021</v>
      </c>
      <c r="AD587" s="287">
        <v>2022</v>
      </c>
      <c r="AE587" s="287">
        <v>2023</v>
      </c>
      <c r="AF587" s="287">
        <v>2024</v>
      </c>
      <c r="AG587" s="287">
        <v>2025</v>
      </c>
      <c r="AH587" s="287">
        <v>2026</v>
      </c>
      <c r="AI587" s="287"/>
      <c r="AJ587" s="287"/>
      <c r="AK587" s="287"/>
      <c r="AL587" s="287"/>
      <c r="AM587" s="287"/>
      <c r="AN587" s="287"/>
      <c r="AO587" s="287"/>
      <c r="AP587" s="287"/>
      <c r="AQ587" s="287"/>
      <c r="AR587" s="287"/>
      <c r="AS587" s="287"/>
      <c r="AT587" s="287"/>
      <c r="AU587" s="287" t="str">
        <f>'1.  LRAMVA Summary'!D50</f>
        <v>Residential</v>
      </c>
      <c r="AV587" s="287" t="str">
        <f>'1.  LRAMVA Summary'!E50</f>
        <v>GS&lt; 50 kW</v>
      </c>
      <c r="AW587" s="287" t="str">
        <f>'1.  LRAMVA Summary'!F50</f>
        <v>GS 50 to 2,999 kW</v>
      </c>
      <c r="AX587" s="287" t="str">
        <f>'1.  LRAMVA Summary'!G50</f>
        <v>GS 50 to 2,999 kW with owned transformer</v>
      </c>
      <c r="AY587" s="287" t="str">
        <f>'1.  LRAMVA Summary'!H50</f>
        <v>GS 3,000 to 4,999 kW</v>
      </c>
      <c r="AZ587" s="287" t="str">
        <f>'1.  LRAMVA Summary'!I50</f>
        <v>GS 3,000 to 4,999 kW with owned transformer</v>
      </c>
      <c r="BA587" s="287" t="str">
        <f>'1.  LRAMVA Summary'!J50</f>
        <v>Large Use</v>
      </c>
      <c r="BB587" s="287" t="str">
        <f>'1.  LRAMVA Summary'!K50</f>
        <v>Large Use with owned transformer</v>
      </c>
      <c r="BC587" s="287" t="str">
        <f>'1.  LRAMVA Summary'!L50</f>
        <v>Unmetered Scattered Load</v>
      </c>
      <c r="BD587" s="287" t="str">
        <f>'1.  LRAMVA Summary'!M50</f>
        <v>Sentinel Lighting</v>
      </c>
      <c r="BE587" s="287" t="str">
        <f>'1.  LRAMVA Summary'!N50</f>
        <v>Street Lighting</v>
      </c>
      <c r="BF587" s="287" t="str">
        <f>'1.  LRAMVA Summary'!O50</f>
        <v/>
      </c>
      <c r="BG587" s="287" t="str">
        <f>'1.  LRAMVA Summary'!P50</f>
        <v/>
      </c>
      <c r="BH587" s="287" t="str">
        <f>'1.  LRAMVA Summary'!Q50</f>
        <v/>
      </c>
      <c r="BI587" s="289" t="str">
        <f>'1.  LRAMVA Summary'!R50</f>
        <v>Total</v>
      </c>
    </row>
    <row r="588" spans="1:61" ht="15.75" hidden="1" customHeight="1">
      <c r="B588" s="517" t="s">
        <v>478</v>
      </c>
      <c r="C588" s="291"/>
      <c r="D588" s="291"/>
      <c r="E588" s="291"/>
      <c r="F588" s="291"/>
      <c r="G588" s="291"/>
      <c r="H588" s="291"/>
      <c r="I588" s="291"/>
      <c r="J588" s="291"/>
      <c r="K588" s="291"/>
      <c r="L588" s="291"/>
      <c r="M588" s="291"/>
      <c r="N588" s="291"/>
      <c r="O588" s="291"/>
      <c r="P588" s="291"/>
      <c r="Q588" s="291"/>
      <c r="R588" s="291"/>
      <c r="S588" s="291"/>
      <c r="T588" s="291"/>
      <c r="U588" s="291"/>
      <c r="V588" s="291"/>
      <c r="W588" s="291"/>
      <c r="X588" s="291"/>
      <c r="Y588" s="292"/>
      <c r="Z588" s="291"/>
      <c r="AA588" s="291"/>
      <c r="AB588" s="291"/>
      <c r="AC588" s="291"/>
      <c r="AD588" s="291"/>
      <c r="AE588" s="291"/>
      <c r="AF588" s="291"/>
      <c r="AG588" s="291"/>
      <c r="AH588" s="291"/>
      <c r="AI588" s="291"/>
      <c r="AJ588" s="291"/>
      <c r="AK588" s="291"/>
      <c r="AL588" s="291"/>
      <c r="AM588" s="291"/>
      <c r="AN588" s="291"/>
      <c r="AO588" s="291"/>
      <c r="AP588" s="291"/>
      <c r="AQ588" s="291"/>
      <c r="AR588" s="291"/>
      <c r="AS588" s="291"/>
      <c r="AT588" s="291"/>
      <c r="AU588" s="293" t="str">
        <f>'1.  LRAMVA Summary'!D51</f>
        <v>kWh</v>
      </c>
      <c r="AV588" s="293" t="str">
        <f>'1.  LRAMVA Summary'!E51</f>
        <v>kWh</v>
      </c>
      <c r="AW588" s="293" t="str">
        <f>'1.  LRAMVA Summary'!F51</f>
        <v>kW</v>
      </c>
      <c r="AX588" s="293" t="str">
        <f>'1.  LRAMVA Summary'!G51</f>
        <v>kW</v>
      </c>
      <c r="AY588" s="293" t="str">
        <f>'1.  LRAMVA Summary'!H51</f>
        <v>kW</v>
      </c>
      <c r="AZ588" s="293" t="str">
        <f>'1.  LRAMVA Summary'!I51</f>
        <v>kW</v>
      </c>
      <c r="BA588" s="293" t="str">
        <f>'1.  LRAMVA Summary'!J51</f>
        <v>kW</v>
      </c>
      <c r="BB588" s="293" t="str">
        <f>'1.  LRAMVA Summary'!K51</f>
        <v>kW</v>
      </c>
      <c r="BC588" s="293" t="str">
        <f>'1.  LRAMVA Summary'!L51</f>
        <v>kWh</v>
      </c>
      <c r="BD588" s="293" t="str">
        <f>'1.  LRAMVA Summary'!M51</f>
        <v>kW</v>
      </c>
      <c r="BE588" s="293" t="str">
        <f>'1.  LRAMVA Summary'!N51</f>
        <v>kW</v>
      </c>
      <c r="BF588" s="293">
        <f>'1.  LRAMVA Summary'!O51</f>
        <v>0</v>
      </c>
      <c r="BG588" s="293">
        <f>'1.  LRAMVA Summary'!P51</f>
        <v>0</v>
      </c>
      <c r="BH588" s="293">
        <f>'1.  LRAMVA Summary'!Q51</f>
        <v>0</v>
      </c>
      <c r="BI588" s="294"/>
    </row>
    <row r="589" spans="1:61" ht="15.75" hidden="1" outlineLevel="1">
      <c r="B589" s="290" t="s">
        <v>471</v>
      </c>
      <c r="C589" s="291"/>
      <c r="D589" s="291"/>
      <c r="E589" s="291"/>
      <c r="F589" s="291"/>
      <c r="G589" s="291"/>
      <c r="H589" s="291"/>
      <c r="I589" s="291"/>
      <c r="J589" s="291"/>
      <c r="K589" s="291"/>
      <c r="L589" s="291"/>
      <c r="M589" s="291"/>
      <c r="N589" s="291"/>
      <c r="O589" s="291"/>
      <c r="P589" s="291"/>
      <c r="Q589" s="291"/>
      <c r="R589" s="291"/>
      <c r="S589" s="291"/>
      <c r="T589" s="291"/>
      <c r="U589" s="291"/>
      <c r="V589" s="291"/>
      <c r="W589" s="291"/>
      <c r="X589" s="291"/>
      <c r="Y589" s="292"/>
      <c r="Z589" s="291"/>
      <c r="AA589" s="291"/>
      <c r="AB589" s="291"/>
      <c r="AC589" s="291"/>
      <c r="AD589" s="291"/>
      <c r="AE589" s="291"/>
      <c r="AF589" s="291"/>
      <c r="AG589" s="291"/>
      <c r="AH589" s="291"/>
      <c r="AI589" s="291"/>
      <c r="AJ589" s="291"/>
      <c r="AK589" s="291"/>
      <c r="AL589" s="291"/>
      <c r="AM589" s="291"/>
      <c r="AN589" s="291"/>
      <c r="AO589" s="291"/>
      <c r="AP589" s="291"/>
      <c r="AQ589" s="291"/>
      <c r="AR589" s="291"/>
      <c r="AS589" s="291"/>
      <c r="AT589" s="291"/>
      <c r="AU589" s="293"/>
      <c r="AV589" s="293"/>
      <c r="AW589" s="293"/>
      <c r="AX589" s="293"/>
      <c r="AY589" s="293"/>
      <c r="AZ589" s="293"/>
      <c r="BA589" s="293"/>
      <c r="BB589" s="293"/>
      <c r="BC589" s="293"/>
      <c r="BD589" s="293"/>
      <c r="BE589" s="293"/>
      <c r="BF589" s="293"/>
      <c r="BG589" s="293"/>
      <c r="BH589" s="293"/>
      <c r="BI589" s="294"/>
    </row>
    <row r="590" spans="1:61" hidden="1" outlineLevel="1">
      <c r="A590" s="521">
        <v>1</v>
      </c>
      <c r="B590" s="519" t="str">
        <f>VLOOKUP(A590,'9. IESO programs'!$D$3:$E$91,2)</f>
        <v>Save on Energy Coupon Program</v>
      </c>
      <c r="C590" s="293" t="s">
        <v>25</v>
      </c>
      <c r="D590" s="297"/>
      <c r="E590" s="297"/>
      <c r="F590" s="297"/>
      <c r="G590" s="297"/>
      <c r="H590" s="297"/>
      <c r="I590" s="297"/>
      <c r="J590" s="297"/>
      <c r="K590" s="297"/>
      <c r="L590" s="297"/>
      <c r="M590" s="297"/>
      <c r="N590" s="297"/>
      <c r="O590" s="297"/>
      <c r="P590" s="297"/>
      <c r="Q590" s="297"/>
      <c r="R590" s="297"/>
      <c r="S590" s="297"/>
      <c r="T590" s="297"/>
      <c r="U590" s="297"/>
      <c r="V590" s="297"/>
      <c r="W590" s="297"/>
      <c r="X590" s="297"/>
      <c r="Y590" s="293"/>
      <c r="Z590" s="297"/>
      <c r="AA590" s="297"/>
      <c r="AB590" s="297"/>
      <c r="AC590" s="297"/>
      <c r="AD590" s="297"/>
      <c r="AE590" s="297"/>
      <c r="AF590" s="297"/>
      <c r="AG590" s="297"/>
      <c r="AH590" s="297"/>
      <c r="AI590" s="297"/>
      <c r="AJ590" s="297"/>
      <c r="AK590" s="297"/>
      <c r="AL590" s="297"/>
      <c r="AM590" s="297"/>
      <c r="AN590" s="297"/>
      <c r="AO590" s="297"/>
      <c r="AP590" s="297"/>
      <c r="AQ590" s="297"/>
      <c r="AR590" s="297"/>
      <c r="AS590" s="297"/>
      <c r="AT590" s="297"/>
      <c r="AU590" s="412"/>
      <c r="AV590" s="412"/>
      <c r="AW590" s="412"/>
      <c r="AX590" s="412"/>
      <c r="AY590" s="412"/>
      <c r="AZ590" s="412"/>
      <c r="BA590" s="412"/>
      <c r="BB590" s="412"/>
      <c r="BC590" s="412"/>
      <c r="BD590" s="412"/>
      <c r="BE590" s="412"/>
      <c r="BF590" s="412"/>
      <c r="BG590" s="412"/>
      <c r="BH590" s="412"/>
      <c r="BI590" s="298">
        <f>SUM(AU590:BH590)</f>
        <v>0</v>
      </c>
    </row>
    <row r="591" spans="1:61" hidden="1" outlineLevel="1">
      <c r="B591" s="296" t="s">
        <v>267</v>
      </c>
      <c r="C591" s="293" t="s">
        <v>142</v>
      </c>
      <c r="D591" s="297"/>
      <c r="E591" s="297"/>
      <c r="F591" s="297"/>
      <c r="G591" s="297"/>
      <c r="H591" s="297"/>
      <c r="I591" s="297"/>
      <c r="J591" s="297"/>
      <c r="K591" s="297"/>
      <c r="L591" s="297"/>
      <c r="M591" s="297"/>
      <c r="N591" s="297"/>
      <c r="O591" s="297"/>
      <c r="P591" s="297"/>
      <c r="Q591" s="297"/>
      <c r="R591" s="297"/>
      <c r="S591" s="297"/>
      <c r="T591" s="297"/>
      <c r="U591" s="297"/>
      <c r="V591" s="297"/>
      <c r="W591" s="297"/>
      <c r="X591" s="297"/>
      <c r="Y591" s="469"/>
      <c r="Z591" s="297"/>
      <c r="AA591" s="297"/>
      <c r="AB591" s="297"/>
      <c r="AC591" s="297"/>
      <c r="AD591" s="297"/>
      <c r="AE591" s="297"/>
      <c r="AF591" s="297"/>
      <c r="AG591" s="297"/>
      <c r="AH591" s="297"/>
      <c r="AI591" s="297"/>
      <c r="AJ591" s="297"/>
      <c r="AK591" s="297"/>
      <c r="AL591" s="297"/>
      <c r="AM591" s="297"/>
      <c r="AN591" s="297"/>
      <c r="AO591" s="297"/>
      <c r="AP591" s="297"/>
      <c r="AQ591" s="297"/>
      <c r="AR591" s="297"/>
      <c r="AS591" s="297"/>
      <c r="AT591" s="297"/>
      <c r="AU591" s="413">
        <f>AU590</f>
        <v>0</v>
      </c>
      <c r="AV591" s="413">
        <f t="shared" ref="AV591" si="1669">AV590</f>
        <v>0</v>
      </c>
      <c r="AW591" s="413">
        <f t="shared" ref="AW591" si="1670">AW590</f>
        <v>0</v>
      </c>
      <c r="AX591" s="413">
        <f t="shared" ref="AX591" si="1671">AX590</f>
        <v>0</v>
      </c>
      <c r="AY591" s="413">
        <f t="shared" ref="AY591" si="1672">AY590</f>
        <v>0</v>
      </c>
      <c r="AZ591" s="413">
        <f t="shared" ref="AZ591" si="1673">AZ590</f>
        <v>0</v>
      </c>
      <c r="BA591" s="413">
        <f t="shared" ref="BA591" si="1674">BA590</f>
        <v>0</v>
      </c>
      <c r="BB591" s="413">
        <f t="shared" ref="BB591" si="1675">BB590</f>
        <v>0</v>
      </c>
      <c r="BC591" s="413">
        <f t="shared" ref="BC591" si="1676">BC590</f>
        <v>0</v>
      </c>
      <c r="BD591" s="413">
        <f t="shared" ref="BD591" si="1677">BD590</f>
        <v>0</v>
      </c>
      <c r="BE591" s="413">
        <f t="shared" ref="BE591" si="1678">BE590</f>
        <v>0</v>
      </c>
      <c r="BF591" s="413">
        <f t="shared" ref="BF591" si="1679">BF590</f>
        <v>0</v>
      </c>
      <c r="BG591" s="413">
        <f t="shared" ref="BG591" si="1680">BG590</f>
        <v>0</v>
      </c>
      <c r="BH591" s="413">
        <f t="shared" ref="BH591" si="1681">BH590</f>
        <v>0</v>
      </c>
      <c r="BI591" s="299"/>
    </row>
    <row r="592" spans="1:61" ht="15.75" hidden="1" outlineLevel="1">
      <c r="B592" s="300"/>
      <c r="C592" s="301"/>
      <c r="D592" s="301"/>
      <c r="E592" s="301"/>
      <c r="F592" s="301"/>
      <c r="G592" s="301"/>
      <c r="H592" s="301"/>
      <c r="I592" s="301"/>
      <c r="J592" s="301"/>
      <c r="K592" s="301"/>
      <c r="L592" s="301"/>
      <c r="M592" s="301"/>
      <c r="N592" s="301"/>
      <c r="O592" s="301"/>
      <c r="P592" s="301"/>
      <c r="Q592" s="301"/>
      <c r="R592" s="301"/>
      <c r="S592" s="301"/>
      <c r="T592" s="301"/>
      <c r="U592" s="301"/>
      <c r="V592" s="301"/>
      <c r="W592" s="301"/>
      <c r="X592" s="301"/>
      <c r="Y592" s="302"/>
      <c r="Z592" s="301"/>
      <c r="AA592" s="301"/>
      <c r="AB592" s="301"/>
      <c r="AC592" s="301"/>
      <c r="AD592" s="301"/>
      <c r="AE592" s="301"/>
      <c r="AF592" s="301"/>
      <c r="AG592" s="301"/>
      <c r="AH592" s="301"/>
      <c r="AI592" s="301"/>
      <c r="AJ592" s="301"/>
      <c r="AK592" s="301"/>
      <c r="AL592" s="301"/>
      <c r="AM592" s="301"/>
      <c r="AN592" s="301"/>
      <c r="AO592" s="301"/>
      <c r="AP592" s="301"/>
      <c r="AQ592" s="301"/>
      <c r="AR592" s="301"/>
      <c r="AS592" s="301"/>
      <c r="AT592" s="301"/>
      <c r="AU592" s="414"/>
      <c r="AV592" s="415"/>
      <c r="AW592" s="415"/>
      <c r="AX592" s="415"/>
      <c r="AY592" s="415"/>
      <c r="AZ592" s="415"/>
      <c r="BA592" s="415"/>
      <c r="BB592" s="415"/>
      <c r="BC592" s="415"/>
      <c r="BD592" s="415"/>
      <c r="BE592" s="415"/>
      <c r="BF592" s="415"/>
      <c r="BG592" s="415"/>
      <c r="BH592" s="415"/>
      <c r="BI592" s="304"/>
    </row>
    <row r="593" spans="1:61" hidden="1" outlineLevel="1">
      <c r="A593" s="521">
        <v>2</v>
      </c>
      <c r="B593" s="519" t="str">
        <f>VLOOKUP(A593,'9. IESO programs'!$D$3:$E$91,2)</f>
        <v>Save on Energy Instant Discount Program</v>
      </c>
      <c r="C593" s="293" t="s">
        <v>25</v>
      </c>
      <c r="D593" s="297"/>
      <c r="E593" s="297"/>
      <c r="F593" s="297"/>
      <c r="G593" s="297"/>
      <c r="H593" s="297"/>
      <c r="I593" s="297"/>
      <c r="J593" s="297"/>
      <c r="K593" s="297"/>
      <c r="L593" s="297"/>
      <c r="M593" s="297"/>
      <c r="N593" s="297"/>
      <c r="O593" s="297"/>
      <c r="P593" s="297"/>
      <c r="Q593" s="297"/>
      <c r="R593" s="297"/>
      <c r="S593" s="297"/>
      <c r="T593" s="297"/>
      <c r="U593" s="297"/>
      <c r="V593" s="297"/>
      <c r="W593" s="297"/>
      <c r="X593" s="297"/>
      <c r="Y593" s="293"/>
      <c r="Z593" s="297"/>
      <c r="AA593" s="297"/>
      <c r="AB593" s="297"/>
      <c r="AC593" s="297"/>
      <c r="AD593" s="297"/>
      <c r="AE593" s="297"/>
      <c r="AF593" s="297"/>
      <c r="AG593" s="297"/>
      <c r="AH593" s="297"/>
      <c r="AI593" s="297"/>
      <c r="AJ593" s="297"/>
      <c r="AK593" s="297"/>
      <c r="AL593" s="297"/>
      <c r="AM593" s="297"/>
      <c r="AN593" s="297"/>
      <c r="AO593" s="297"/>
      <c r="AP593" s="297"/>
      <c r="AQ593" s="297"/>
      <c r="AR593" s="297"/>
      <c r="AS593" s="297"/>
      <c r="AT593" s="297"/>
      <c r="AU593" s="412"/>
      <c r="AV593" s="412"/>
      <c r="AW593" s="412"/>
      <c r="AX593" s="412"/>
      <c r="AY593" s="412"/>
      <c r="AZ593" s="412"/>
      <c r="BA593" s="412"/>
      <c r="BB593" s="412"/>
      <c r="BC593" s="412"/>
      <c r="BD593" s="412"/>
      <c r="BE593" s="412"/>
      <c r="BF593" s="412"/>
      <c r="BG593" s="412"/>
      <c r="BH593" s="412"/>
      <c r="BI593" s="298">
        <f>SUM(AU593:BH593)</f>
        <v>0</v>
      </c>
    </row>
    <row r="594" spans="1:61" hidden="1" outlineLevel="1">
      <c r="B594" s="296" t="s">
        <v>267</v>
      </c>
      <c r="C594" s="293" t="s">
        <v>142</v>
      </c>
      <c r="D594" s="297"/>
      <c r="E594" s="297"/>
      <c r="F594" s="297"/>
      <c r="G594" s="297"/>
      <c r="H594" s="297"/>
      <c r="I594" s="297"/>
      <c r="J594" s="297"/>
      <c r="K594" s="297"/>
      <c r="L594" s="297"/>
      <c r="M594" s="297"/>
      <c r="N594" s="297"/>
      <c r="O594" s="297"/>
      <c r="P594" s="297"/>
      <c r="Q594" s="297"/>
      <c r="R594" s="297"/>
      <c r="S594" s="297"/>
      <c r="T594" s="297"/>
      <c r="U594" s="297"/>
      <c r="V594" s="297"/>
      <c r="W594" s="297"/>
      <c r="X594" s="297"/>
      <c r="Y594" s="469"/>
      <c r="Z594" s="297"/>
      <c r="AA594" s="297"/>
      <c r="AB594" s="297"/>
      <c r="AC594" s="297"/>
      <c r="AD594" s="297"/>
      <c r="AE594" s="297"/>
      <c r="AF594" s="297"/>
      <c r="AG594" s="297"/>
      <c r="AH594" s="297"/>
      <c r="AI594" s="297"/>
      <c r="AJ594" s="297"/>
      <c r="AK594" s="297"/>
      <c r="AL594" s="297"/>
      <c r="AM594" s="297"/>
      <c r="AN594" s="297"/>
      <c r="AO594" s="297"/>
      <c r="AP594" s="297"/>
      <c r="AQ594" s="297"/>
      <c r="AR594" s="297"/>
      <c r="AS594" s="297"/>
      <c r="AT594" s="297"/>
      <c r="AU594" s="413">
        <f>AU593</f>
        <v>0</v>
      </c>
      <c r="AV594" s="413">
        <f t="shared" ref="AV594" si="1682">AV593</f>
        <v>0</v>
      </c>
      <c r="AW594" s="413">
        <f t="shared" ref="AW594" si="1683">AW593</f>
        <v>0</v>
      </c>
      <c r="AX594" s="413">
        <f t="shared" ref="AX594" si="1684">AX593</f>
        <v>0</v>
      </c>
      <c r="AY594" s="413">
        <f t="shared" ref="AY594" si="1685">AY593</f>
        <v>0</v>
      </c>
      <c r="AZ594" s="413">
        <f t="shared" ref="AZ594" si="1686">AZ593</f>
        <v>0</v>
      </c>
      <c r="BA594" s="413">
        <f t="shared" ref="BA594" si="1687">BA593</f>
        <v>0</v>
      </c>
      <c r="BB594" s="413">
        <f t="shared" ref="BB594" si="1688">BB593</f>
        <v>0</v>
      </c>
      <c r="BC594" s="413">
        <f t="shared" ref="BC594" si="1689">BC593</f>
        <v>0</v>
      </c>
      <c r="BD594" s="413">
        <f t="shared" ref="BD594" si="1690">BD593</f>
        <v>0</v>
      </c>
      <c r="BE594" s="413">
        <f t="shared" ref="BE594" si="1691">BE593</f>
        <v>0</v>
      </c>
      <c r="BF594" s="413">
        <f t="shared" ref="BF594" si="1692">BF593</f>
        <v>0</v>
      </c>
      <c r="BG594" s="413">
        <f t="shared" ref="BG594" si="1693">BG593</f>
        <v>0</v>
      </c>
      <c r="BH594" s="413">
        <f t="shared" ref="BH594" si="1694">BH593</f>
        <v>0</v>
      </c>
      <c r="BI594" s="299"/>
    </row>
    <row r="595" spans="1:61" ht="15.75" hidden="1" outlineLevel="1">
      <c r="B595" s="300"/>
      <c r="C595" s="301"/>
      <c r="D595" s="306"/>
      <c r="E595" s="306"/>
      <c r="F595" s="306"/>
      <c r="G595" s="306"/>
      <c r="H595" s="306"/>
      <c r="I595" s="306"/>
      <c r="J595" s="306"/>
      <c r="K595" s="306"/>
      <c r="L595" s="306"/>
      <c r="M595" s="306"/>
      <c r="N595" s="306"/>
      <c r="O595" s="306"/>
      <c r="P595" s="306"/>
      <c r="Q595" s="306"/>
      <c r="R595" s="306"/>
      <c r="S595" s="306"/>
      <c r="T595" s="306"/>
      <c r="U595" s="306"/>
      <c r="V595" s="306"/>
      <c r="W595" s="306"/>
      <c r="X595" s="306"/>
      <c r="Y595" s="302"/>
      <c r="Z595" s="306"/>
      <c r="AA595" s="306"/>
      <c r="AB595" s="306"/>
      <c r="AC595" s="306"/>
      <c r="AD595" s="306"/>
      <c r="AE595" s="306"/>
      <c r="AF595" s="306"/>
      <c r="AG595" s="306"/>
      <c r="AH595" s="306"/>
      <c r="AI595" s="306"/>
      <c r="AJ595" s="306"/>
      <c r="AK595" s="306"/>
      <c r="AL595" s="306"/>
      <c r="AM595" s="306"/>
      <c r="AN595" s="306"/>
      <c r="AO595" s="306"/>
      <c r="AP595" s="306"/>
      <c r="AQ595" s="306"/>
      <c r="AR595" s="306"/>
      <c r="AS595" s="306"/>
      <c r="AT595" s="306"/>
      <c r="AU595" s="414"/>
      <c r="AV595" s="415"/>
      <c r="AW595" s="415"/>
      <c r="AX595" s="415"/>
      <c r="AY595" s="415"/>
      <c r="AZ595" s="415"/>
      <c r="BA595" s="415"/>
      <c r="BB595" s="415"/>
      <c r="BC595" s="415"/>
      <c r="BD595" s="415"/>
      <c r="BE595" s="415"/>
      <c r="BF595" s="415"/>
      <c r="BG595" s="415"/>
      <c r="BH595" s="415"/>
      <c r="BI595" s="304"/>
    </row>
    <row r="596" spans="1:61" ht="30" hidden="1" outlineLevel="1">
      <c r="A596" s="521">
        <v>3</v>
      </c>
      <c r="B596" s="519" t="str">
        <f>VLOOKUP(A596,'9. IESO programs'!$D$3:$E$91,2)</f>
        <v>Save on Energy Heating &amp; Cooling Program</v>
      </c>
      <c r="C596" s="293" t="s">
        <v>25</v>
      </c>
      <c r="D596" s="297"/>
      <c r="E596" s="297"/>
      <c r="F596" s="297"/>
      <c r="G596" s="297"/>
      <c r="H596" s="297"/>
      <c r="I596" s="297"/>
      <c r="J596" s="297"/>
      <c r="K596" s="297"/>
      <c r="L596" s="297"/>
      <c r="M596" s="297"/>
      <c r="N596" s="297"/>
      <c r="O596" s="297"/>
      <c r="P596" s="297"/>
      <c r="Q596" s="297"/>
      <c r="R596" s="297"/>
      <c r="S596" s="297"/>
      <c r="T596" s="297"/>
      <c r="U596" s="297"/>
      <c r="V596" s="297"/>
      <c r="W596" s="297"/>
      <c r="X596" s="297"/>
      <c r="Y596" s="293"/>
      <c r="Z596" s="297"/>
      <c r="AA596" s="297"/>
      <c r="AB596" s="297"/>
      <c r="AC596" s="297"/>
      <c r="AD596" s="297"/>
      <c r="AE596" s="297"/>
      <c r="AF596" s="297"/>
      <c r="AG596" s="297"/>
      <c r="AH596" s="297"/>
      <c r="AI596" s="297"/>
      <c r="AJ596" s="297"/>
      <c r="AK596" s="297"/>
      <c r="AL596" s="297"/>
      <c r="AM596" s="297"/>
      <c r="AN596" s="297"/>
      <c r="AO596" s="297"/>
      <c r="AP596" s="297"/>
      <c r="AQ596" s="297"/>
      <c r="AR596" s="297"/>
      <c r="AS596" s="297"/>
      <c r="AT596" s="297"/>
      <c r="AU596" s="412"/>
      <c r="AV596" s="412"/>
      <c r="AW596" s="412"/>
      <c r="AX596" s="412"/>
      <c r="AY596" s="412"/>
      <c r="AZ596" s="412"/>
      <c r="BA596" s="412"/>
      <c r="BB596" s="412"/>
      <c r="BC596" s="412"/>
      <c r="BD596" s="412"/>
      <c r="BE596" s="412"/>
      <c r="BF596" s="412"/>
      <c r="BG596" s="412"/>
      <c r="BH596" s="412"/>
      <c r="BI596" s="298">
        <f>SUM(AU596:BH596)</f>
        <v>0</v>
      </c>
    </row>
    <row r="597" spans="1:61" hidden="1" outlineLevel="1">
      <c r="B597" s="296" t="s">
        <v>267</v>
      </c>
      <c r="C597" s="293" t="s">
        <v>142</v>
      </c>
      <c r="D597" s="297"/>
      <c r="E597" s="297"/>
      <c r="F597" s="297"/>
      <c r="G597" s="297"/>
      <c r="H597" s="297"/>
      <c r="I597" s="297"/>
      <c r="J597" s="297"/>
      <c r="K597" s="297"/>
      <c r="L597" s="297"/>
      <c r="M597" s="297"/>
      <c r="N597" s="297"/>
      <c r="O597" s="297"/>
      <c r="P597" s="297"/>
      <c r="Q597" s="297"/>
      <c r="R597" s="297"/>
      <c r="S597" s="297"/>
      <c r="T597" s="297"/>
      <c r="U597" s="297"/>
      <c r="V597" s="297"/>
      <c r="W597" s="297"/>
      <c r="X597" s="297"/>
      <c r="Y597" s="469"/>
      <c r="Z597" s="297"/>
      <c r="AA597" s="297"/>
      <c r="AB597" s="297"/>
      <c r="AC597" s="297"/>
      <c r="AD597" s="297"/>
      <c r="AE597" s="297"/>
      <c r="AF597" s="297"/>
      <c r="AG597" s="297"/>
      <c r="AH597" s="297"/>
      <c r="AI597" s="297"/>
      <c r="AJ597" s="297"/>
      <c r="AK597" s="297"/>
      <c r="AL597" s="297"/>
      <c r="AM597" s="297"/>
      <c r="AN597" s="297"/>
      <c r="AO597" s="297"/>
      <c r="AP597" s="297"/>
      <c r="AQ597" s="297"/>
      <c r="AR597" s="297"/>
      <c r="AS597" s="297"/>
      <c r="AT597" s="297"/>
      <c r="AU597" s="413">
        <f>AU596</f>
        <v>0</v>
      </c>
      <c r="AV597" s="413">
        <f t="shared" ref="AV597" si="1695">AV596</f>
        <v>0</v>
      </c>
      <c r="AW597" s="413">
        <f t="shared" ref="AW597" si="1696">AW596</f>
        <v>0</v>
      </c>
      <c r="AX597" s="413">
        <f t="shared" ref="AX597" si="1697">AX596</f>
        <v>0</v>
      </c>
      <c r="AY597" s="413">
        <f t="shared" ref="AY597" si="1698">AY596</f>
        <v>0</v>
      </c>
      <c r="AZ597" s="413">
        <f t="shared" ref="AZ597" si="1699">AZ596</f>
        <v>0</v>
      </c>
      <c r="BA597" s="413">
        <f t="shared" ref="BA597" si="1700">BA596</f>
        <v>0</v>
      </c>
      <c r="BB597" s="413">
        <f t="shared" ref="BB597" si="1701">BB596</f>
        <v>0</v>
      </c>
      <c r="BC597" s="413">
        <f t="shared" ref="BC597" si="1702">BC596</f>
        <v>0</v>
      </c>
      <c r="BD597" s="413">
        <f t="shared" ref="BD597" si="1703">BD596</f>
        <v>0</v>
      </c>
      <c r="BE597" s="413">
        <f t="shared" ref="BE597" si="1704">BE596</f>
        <v>0</v>
      </c>
      <c r="BF597" s="413">
        <f t="shared" ref="BF597" si="1705">BF596</f>
        <v>0</v>
      </c>
      <c r="BG597" s="413">
        <f t="shared" ref="BG597" si="1706">BG596</f>
        <v>0</v>
      </c>
      <c r="BH597" s="413">
        <f t="shared" ref="BH597" si="1707">BH596</f>
        <v>0</v>
      </c>
      <c r="BI597" s="299"/>
    </row>
    <row r="598" spans="1:61" hidden="1" outlineLevel="1">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293"/>
      <c r="Z598" s="293"/>
      <c r="AA598" s="293"/>
      <c r="AB598" s="293"/>
      <c r="AC598" s="293"/>
      <c r="AD598" s="293"/>
      <c r="AE598" s="293"/>
      <c r="AF598" s="293"/>
      <c r="AG598" s="293"/>
      <c r="AH598" s="293"/>
      <c r="AI598" s="293"/>
      <c r="AJ598" s="293"/>
      <c r="AK598" s="293"/>
      <c r="AL598" s="293"/>
      <c r="AM598" s="293"/>
      <c r="AN598" s="293"/>
      <c r="AO598" s="293"/>
      <c r="AP598" s="293"/>
      <c r="AQ598" s="293"/>
      <c r="AR598" s="293"/>
      <c r="AS598" s="293"/>
      <c r="AT598" s="293"/>
      <c r="AU598" s="414"/>
      <c r="AV598" s="414"/>
      <c r="AW598" s="414"/>
      <c r="AX598" s="414"/>
      <c r="AY598" s="414"/>
      <c r="AZ598" s="414"/>
      <c r="BA598" s="414"/>
      <c r="BB598" s="414"/>
      <c r="BC598" s="414"/>
      <c r="BD598" s="414"/>
      <c r="BE598" s="414"/>
      <c r="BF598" s="414"/>
      <c r="BG598" s="414"/>
      <c r="BH598" s="414"/>
      <c r="BI598" s="308"/>
    </row>
    <row r="599" spans="1:61" ht="30" hidden="1" outlineLevel="1">
      <c r="A599" s="521">
        <v>4</v>
      </c>
      <c r="B599" s="519" t="str">
        <f>VLOOKUP(A599,'9. IESO programs'!$D$3:$E$91,2)</f>
        <v>Save on Energy New Construction Program</v>
      </c>
      <c r="C599" s="293" t="s">
        <v>25</v>
      </c>
      <c r="D599" s="297"/>
      <c r="E599" s="297"/>
      <c r="F599" s="297"/>
      <c r="G599" s="297"/>
      <c r="H599" s="297"/>
      <c r="I599" s="297"/>
      <c r="J599" s="297"/>
      <c r="K599" s="297"/>
      <c r="L599" s="297"/>
      <c r="M599" s="297"/>
      <c r="N599" s="297"/>
      <c r="O599" s="297"/>
      <c r="P599" s="297"/>
      <c r="Q599" s="297"/>
      <c r="R599" s="297"/>
      <c r="S599" s="297"/>
      <c r="T599" s="297"/>
      <c r="U599" s="297"/>
      <c r="V599" s="297"/>
      <c r="W599" s="297"/>
      <c r="X599" s="297"/>
      <c r="Y599" s="293"/>
      <c r="Z599" s="297"/>
      <c r="AA599" s="297"/>
      <c r="AB599" s="297"/>
      <c r="AC599" s="297"/>
      <c r="AD599" s="297"/>
      <c r="AE599" s="297"/>
      <c r="AF599" s="297"/>
      <c r="AG599" s="297"/>
      <c r="AH599" s="297"/>
      <c r="AI599" s="297"/>
      <c r="AJ599" s="297"/>
      <c r="AK599" s="297"/>
      <c r="AL599" s="297"/>
      <c r="AM599" s="297"/>
      <c r="AN599" s="297"/>
      <c r="AO599" s="297"/>
      <c r="AP599" s="297"/>
      <c r="AQ599" s="297"/>
      <c r="AR599" s="297"/>
      <c r="AS599" s="297"/>
      <c r="AT599" s="297"/>
      <c r="AU599" s="412"/>
      <c r="AV599" s="412"/>
      <c r="AW599" s="412"/>
      <c r="AX599" s="412"/>
      <c r="AY599" s="412"/>
      <c r="AZ599" s="412"/>
      <c r="BA599" s="412"/>
      <c r="BB599" s="412"/>
      <c r="BC599" s="412"/>
      <c r="BD599" s="412"/>
      <c r="BE599" s="412"/>
      <c r="BF599" s="412"/>
      <c r="BG599" s="412"/>
      <c r="BH599" s="412"/>
      <c r="BI599" s="298">
        <f>SUM(AU599:BH599)</f>
        <v>0</v>
      </c>
    </row>
    <row r="600" spans="1:61" hidden="1" outlineLevel="1">
      <c r="B600" s="296" t="s">
        <v>267</v>
      </c>
      <c r="C600" s="293" t="s">
        <v>142</v>
      </c>
      <c r="D600" s="297"/>
      <c r="E600" s="297"/>
      <c r="F600" s="297"/>
      <c r="G600" s="297"/>
      <c r="H600" s="297"/>
      <c r="I600" s="297"/>
      <c r="J600" s="297"/>
      <c r="K600" s="297"/>
      <c r="L600" s="297"/>
      <c r="M600" s="297"/>
      <c r="N600" s="297"/>
      <c r="O600" s="297"/>
      <c r="P600" s="297"/>
      <c r="Q600" s="297"/>
      <c r="R600" s="297"/>
      <c r="S600" s="297"/>
      <c r="T600" s="297"/>
      <c r="U600" s="297"/>
      <c r="V600" s="297"/>
      <c r="W600" s="297"/>
      <c r="X600" s="297"/>
      <c r="Y600" s="469"/>
      <c r="Z600" s="297"/>
      <c r="AA600" s="297"/>
      <c r="AB600" s="297"/>
      <c r="AC600" s="297"/>
      <c r="AD600" s="297"/>
      <c r="AE600" s="297"/>
      <c r="AF600" s="297"/>
      <c r="AG600" s="297"/>
      <c r="AH600" s="297"/>
      <c r="AI600" s="297"/>
      <c r="AJ600" s="297"/>
      <c r="AK600" s="297"/>
      <c r="AL600" s="297"/>
      <c r="AM600" s="297"/>
      <c r="AN600" s="297"/>
      <c r="AO600" s="297"/>
      <c r="AP600" s="297"/>
      <c r="AQ600" s="297"/>
      <c r="AR600" s="297"/>
      <c r="AS600" s="297"/>
      <c r="AT600" s="297"/>
      <c r="AU600" s="413">
        <f>AU599</f>
        <v>0</v>
      </c>
      <c r="AV600" s="413">
        <f t="shared" ref="AV600" si="1708">AV599</f>
        <v>0</v>
      </c>
      <c r="AW600" s="413">
        <f t="shared" ref="AW600" si="1709">AW599</f>
        <v>0</v>
      </c>
      <c r="AX600" s="413">
        <f t="shared" ref="AX600" si="1710">AX599</f>
        <v>0</v>
      </c>
      <c r="AY600" s="413">
        <f t="shared" ref="AY600" si="1711">AY599</f>
        <v>0</v>
      </c>
      <c r="AZ600" s="413">
        <f t="shared" ref="AZ600" si="1712">AZ599</f>
        <v>0</v>
      </c>
      <c r="BA600" s="413">
        <f t="shared" ref="BA600" si="1713">BA599</f>
        <v>0</v>
      </c>
      <c r="BB600" s="413">
        <f t="shared" ref="BB600" si="1714">BB599</f>
        <v>0</v>
      </c>
      <c r="BC600" s="413">
        <f t="shared" ref="BC600" si="1715">BC599</f>
        <v>0</v>
      </c>
      <c r="BD600" s="413">
        <f t="shared" ref="BD600" si="1716">BD599</f>
        <v>0</v>
      </c>
      <c r="BE600" s="413">
        <f t="shared" ref="BE600" si="1717">BE599</f>
        <v>0</v>
      </c>
      <c r="BF600" s="413">
        <f t="shared" ref="BF600" si="1718">BF599</f>
        <v>0</v>
      </c>
      <c r="BG600" s="413">
        <f t="shared" ref="BG600" si="1719">BG599</f>
        <v>0</v>
      </c>
      <c r="BH600" s="413">
        <f t="shared" ref="BH600" si="1720">BH599</f>
        <v>0</v>
      </c>
      <c r="BI600" s="299"/>
    </row>
    <row r="601" spans="1:61" hidden="1" outlineLevel="1">
      <c r="B601" s="296"/>
      <c r="C601" s="307"/>
      <c r="D601" s="306"/>
      <c r="E601" s="306"/>
      <c r="F601" s="306"/>
      <c r="G601" s="306"/>
      <c r="H601" s="306"/>
      <c r="I601" s="306"/>
      <c r="J601" s="306"/>
      <c r="K601" s="306"/>
      <c r="L601" s="306"/>
      <c r="M601" s="306"/>
      <c r="N601" s="306"/>
      <c r="O601" s="306"/>
      <c r="P601" s="306"/>
      <c r="Q601" s="306"/>
      <c r="R601" s="306"/>
      <c r="S601" s="306"/>
      <c r="T601" s="306"/>
      <c r="U601" s="306"/>
      <c r="V601" s="306"/>
      <c r="W601" s="306"/>
      <c r="X601" s="306"/>
      <c r="Y601" s="293"/>
      <c r="Z601" s="306"/>
      <c r="AA601" s="306"/>
      <c r="AB601" s="306"/>
      <c r="AC601" s="306"/>
      <c r="AD601" s="306"/>
      <c r="AE601" s="306"/>
      <c r="AF601" s="306"/>
      <c r="AG601" s="306"/>
      <c r="AH601" s="306"/>
      <c r="AI601" s="306"/>
      <c r="AJ601" s="306"/>
      <c r="AK601" s="306"/>
      <c r="AL601" s="306"/>
      <c r="AM601" s="306"/>
      <c r="AN601" s="306"/>
      <c r="AO601" s="306"/>
      <c r="AP601" s="306"/>
      <c r="AQ601" s="306"/>
      <c r="AR601" s="306"/>
      <c r="AS601" s="306"/>
      <c r="AT601" s="306"/>
      <c r="AU601" s="414"/>
      <c r="AV601" s="414"/>
      <c r="AW601" s="414"/>
      <c r="AX601" s="414"/>
      <c r="AY601" s="414"/>
      <c r="AZ601" s="414"/>
      <c r="BA601" s="414"/>
      <c r="BB601" s="414"/>
      <c r="BC601" s="414"/>
      <c r="BD601" s="414"/>
      <c r="BE601" s="414"/>
      <c r="BF601" s="414"/>
      <c r="BG601" s="414"/>
      <c r="BH601" s="414"/>
      <c r="BI601" s="308"/>
    </row>
    <row r="602" spans="1:61" ht="15.75" hidden="1" customHeight="1" outlineLevel="1">
      <c r="A602" s="521">
        <v>5</v>
      </c>
      <c r="B602" s="519" t="str">
        <f>VLOOKUP(A602,'9. IESO programs'!$D$3:$E$91,2)</f>
        <v>Save on Energy Home Assistance Program</v>
      </c>
      <c r="C602" s="293" t="s">
        <v>25</v>
      </c>
      <c r="D602" s="297"/>
      <c r="E602" s="297"/>
      <c r="F602" s="297"/>
      <c r="G602" s="297"/>
      <c r="H602" s="297"/>
      <c r="I602" s="297"/>
      <c r="J602" s="297"/>
      <c r="K602" s="297"/>
      <c r="L602" s="297"/>
      <c r="M602" s="297"/>
      <c r="N602" s="297"/>
      <c r="O602" s="297"/>
      <c r="P602" s="297"/>
      <c r="Q602" s="297"/>
      <c r="R602" s="297"/>
      <c r="S602" s="297"/>
      <c r="T602" s="297"/>
      <c r="U602" s="297"/>
      <c r="V602" s="297"/>
      <c r="W602" s="297"/>
      <c r="X602" s="297"/>
      <c r="Y602" s="293"/>
      <c r="Z602" s="297"/>
      <c r="AA602" s="297"/>
      <c r="AB602" s="297"/>
      <c r="AC602" s="297"/>
      <c r="AD602" s="297"/>
      <c r="AE602" s="297"/>
      <c r="AF602" s="297"/>
      <c r="AG602" s="297"/>
      <c r="AH602" s="297"/>
      <c r="AI602" s="297"/>
      <c r="AJ602" s="297"/>
      <c r="AK602" s="297"/>
      <c r="AL602" s="297"/>
      <c r="AM602" s="297"/>
      <c r="AN602" s="297"/>
      <c r="AO602" s="297"/>
      <c r="AP602" s="297"/>
      <c r="AQ602" s="297"/>
      <c r="AR602" s="297"/>
      <c r="AS602" s="297"/>
      <c r="AT602" s="297"/>
      <c r="AU602" s="412"/>
      <c r="AV602" s="412"/>
      <c r="AW602" s="412"/>
      <c r="AX602" s="412"/>
      <c r="AY602" s="412"/>
      <c r="AZ602" s="412"/>
      <c r="BA602" s="412"/>
      <c r="BB602" s="412"/>
      <c r="BC602" s="412"/>
      <c r="BD602" s="412"/>
      <c r="BE602" s="412"/>
      <c r="BF602" s="412"/>
      <c r="BG602" s="412"/>
      <c r="BH602" s="412"/>
      <c r="BI602" s="298">
        <f>SUM(AU602:BH602)</f>
        <v>0</v>
      </c>
    </row>
    <row r="603" spans="1:61" hidden="1" outlineLevel="1">
      <c r="B603" s="296" t="s">
        <v>267</v>
      </c>
      <c r="C603" s="293" t="s">
        <v>142</v>
      </c>
      <c r="D603" s="297"/>
      <c r="E603" s="297"/>
      <c r="F603" s="297"/>
      <c r="G603" s="297"/>
      <c r="H603" s="297"/>
      <c r="I603" s="297"/>
      <c r="J603" s="297"/>
      <c r="K603" s="297"/>
      <c r="L603" s="297"/>
      <c r="M603" s="297"/>
      <c r="N603" s="297"/>
      <c r="O603" s="297"/>
      <c r="P603" s="297"/>
      <c r="Q603" s="297"/>
      <c r="R603" s="297"/>
      <c r="S603" s="297"/>
      <c r="T603" s="297"/>
      <c r="U603" s="297"/>
      <c r="V603" s="297"/>
      <c r="W603" s="297"/>
      <c r="X603" s="297"/>
      <c r="Y603" s="469"/>
      <c r="Z603" s="297"/>
      <c r="AA603" s="297"/>
      <c r="AB603" s="297"/>
      <c r="AC603" s="297"/>
      <c r="AD603" s="297"/>
      <c r="AE603" s="297"/>
      <c r="AF603" s="297"/>
      <c r="AG603" s="297"/>
      <c r="AH603" s="297"/>
      <c r="AI603" s="297"/>
      <c r="AJ603" s="297"/>
      <c r="AK603" s="297"/>
      <c r="AL603" s="297"/>
      <c r="AM603" s="297"/>
      <c r="AN603" s="297"/>
      <c r="AO603" s="297"/>
      <c r="AP603" s="297"/>
      <c r="AQ603" s="297"/>
      <c r="AR603" s="297"/>
      <c r="AS603" s="297"/>
      <c r="AT603" s="297"/>
      <c r="AU603" s="413">
        <f>AU602</f>
        <v>0</v>
      </c>
      <c r="AV603" s="413">
        <f t="shared" ref="AV603" si="1721">AV602</f>
        <v>0</v>
      </c>
      <c r="AW603" s="413">
        <f t="shared" ref="AW603" si="1722">AW602</f>
        <v>0</v>
      </c>
      <c r="AX603" s="413">
        <f t="shared" ref="AX603" si="1723">AX602</f>
        <v>0</v>
      </c>
      <c r="AY603" s="413">
        <f t="shared" ref="AY603" si="1724">AY602</f>
        <v>0</v>
      </c>
      <c r="AZ603" s="413">
        <f t="shared" ref="AZ603" si="1725">AZ602</f>
        <v>0</v>
      </c>
      <c r="BA603" s="413">
        <f t="shared" ref="BA603" si="1726">BA602</f>
        <v>0</v>
      </c>
      <c r="BB603" s="413">
        <f t="shared" ref="BB603" si="1727">BB602</f>
        <v>0</v>
      </c>
      <c r="BC603" s="413">
        <f t="shared" ref="BC603" si="1728">BC602</f>
        <v>0</v>
      </c>
      <c r="BD603" s="413">
        <f t="shared" ref="BD603" si="1729">BD602</f>
        <v>0</v>
      </c>
      <c r="BE603" s="413">
        <f t="shared" ref="BE603" si="1730">BE602</f>
        <v>0</v>
      </c>
      <c r="BF603" s="413">
        <f t="shared" ref="BF603" si="1731">BF602</f>
        <v>0</v>
      </c>
      <c r="BG603" s="413">
        <f t="shared" ref="BG603" si="1732">BG602</f>
        <v>0</v>
      </c>
      <c r="BH603" s="413">
        <f t="shared" ref="BH603" si="1733">BH602</f>
        <v>0</v>
      </c>
      <c r="BI603" s="299"/>
    </row>
    <row r="604" spans="1:61" hidden="1" outlineLevel="1">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293"/>
      <c r="Z604" s="293"/>
      <c r="AA604" s="293"/>
      <c r="AB604" s="293"/>
      <c r="AC604" s="293"/>
      <c r="AD604" s="293"/>
      <c r="AE604" s="293"/>
      <c r="AF604" s="293"/>
      <c r="AG604" s="293"/>
      <c r="AH604" s="293"/>
      <c r="AI604" s="293"/>
      <c r="AJ604" s="293"/>
      <c r="AK604" s="293"/>
      <c r="AL604" s="293"/>
      <c r="AM604" s="293"/>
      <c r="AN604" s="293"/>
      <c r="AO604" s="293"/>
      <c r="AP604" s="293"/>
      <c r="AQ604" s="293"/>
      <c r="AR604" s="293"/>
      <c r="AS604" s="293"/>
      <c r="AT604" s="293"/>
      <c r="AU604" s="424"/>
      <c r="AV604" s="425"/>
      <c r="AW604" s="425"/>
      <c r="AX604" s="425"/>
      <c r="AY604" s="425"/>
      <c r="AZ604" s="425"/>
      <c r="BA604" s="425"/>
      <c r="BB604" s="425"/>
      <c r="BC604" s="425"/>
      <c r="BD604" s="425"/>
      <c r="BE604" s="425"/>
      <c r="BF604" s="425"/>
      <c r="BG604" s="425"/>
      <c r="BH604" s="425"/>
      <c r="BI604" s="299"/>
    </row>
    <row r="605" spans="1:61" ht="15.75" hidden="1" outlineLevel="1">
      <c r="B605" s="321" t="s">
        <v>472</v>
      </c>
      <c r="C605" s="291"/>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292"/>
      <c r="Z605" s="291"/>
      <c r="AA605" s="291"/>
      <c r="AB605" s="291"/>
      <c r="AC605" s="291"/>
      <c r="AD605" s="291"/>
      <c r="AE605" s="291"/>
      <c r="AF605" s="291"/>
      <c r="AG605" s="291"/>
      <c r="AH605" s="291"/>
      <c r="AI605" s="291"/>
      <c r="AJ605" s="291"/>
      <c r="AK605" s="291"/>
      <c r="AL605" s="291"/>
      <c r="AM605" s="291"/>
      <c r="AN605" s="291"/>
      <c r="AO605" s="291"/>
      <c r="AP605" s="291"/>
      <c r="AQ605" s="291"/>
      <c r="AR605" s="291"/>
      <c r="AS605" s="291"/>
      <c r="AT605" s="291"/>
      <c r="AU605" s="416"/>
      <c r="AV605" s="416"/>
      <c r="AW605" s="416"/>
      <c r="AX605" s="416"/>
      <c r="AY605" s="416"/>
      <c r="AZ605" s="416"/>
      <c r="BA605" s="416"/>
      <c r="BB605" s="416"/>
      <c r="BC605" s="416"/>
      <c r="BD605" s="416"/>
      <c r="BE605" s="416"/>
      <c r="BF605" s="416"/>
      <c r="BG605" s="416"/>
      <c r="BH605" s="416"/>
      <c r="BI605" s="294"/>
    </row>
    <row r="606" spans="1:61" hidden="1" outlineLevel="1">
      <c r="A606" s="521">
        <v>6</v>
      </c>
      <c r="B606" s="519" t="str">
        <f>VLOOKUP(A606,'9. IESO programs'!$D$3:$E$91,2)</f>
        <v>Save on Energy Audit Funding Program</v>
      </c>
      <c r="C606" s="293" t="s">
        <v>25</v>
      </c>
      <c r="D606" s="297"/>
      <c r="E606" s="297"/>
      <c r="F606" s="297"/>
      <c r="G606" s="297"/>
      <c r="H606" s="297"/>
      <c r="I606" s="297"/>
      <c r="J606" s="297"/>
      <c r="K606" s="297"/>
      <c r="L606" s="297"/>
      <c r="M606" s="297"/>
      <c r="N606" s="297"/>
      <c r="O606" s="297"/>
      <c r="P606" s="297"/>
      <c r="Q606" s="297"/>
      <c r="R606" s="297"/>
      <c r="S606" s="297"/>
      <c r="T606" s="297"/>
      <c r="U606" s="297"/>
      <c r="V606" s="297"/>
      <c r="W606" s="297"/>
      <c r="X606" s="297"/>
      <c r="Y606" s="297">
        <v>12</v>
      </c>
      <c r="Z606" s="297"/>
      <c r="AA606" s="297"/>
      <c r="AB606" s="297"/>
      <c r="AC606" s="297"/>
      <c r="AD606" s="297"/>
      <c r="AE606" s="297"/>
      <c r="AF606" s="297"/>
      <c r="AG606" s="297"/>
      <c r="AH606" s="297"/>
      <c r="AI606" s="297"/>
      <c r="AJ606" s="297"/>
      <c r="AK606" s="297"/>
      <c r="AL606" s="297"/>
      <c r="AM606" s="297"/>
      <c r="AN606" s="297"/>
      <c r="AO606" s="297"/>
      <c r="AP606" s="297"/>
      <c r="AQ606" s="297"/>
      <c r="AR606" s="297"/>
      <c r="AS606" s="297"/>
      <c r="AT606" s="297"/>
      <c r="AU606" s="417"/>
      <c r="AV606" s="412"/>
      <c r="AW606" s="412"/>
      <c r="AX606" s="412"/>
      <c r="AY606" s="412"/>
      <c r="AZ606" s="412"/>
      <c r="BA606" s="412"/>
      <c r="BB606" s="417"/>
      <c r="BC606" s="417"/>
      <c r="BD606" s="417"/>
      <c r="BE606" s="417"/>
      <c r="BF606" s="417"/>
      <c r="BG606" s="417"/>
      <c r="BH606" s="417"/>
      <c r="BI606" s="298">
        <f>SUM(AU606:BH606)</f>
        <v>0</v>
      </c>
    </row>
    <row r="607" spans="1:61" hidden="1" outlineLevel="1">
      <c r="B607" s="296" t="s">
        <v>267</v>
      </c>
      <c r="C607" s="293" t="s">
        <v>142</v>
      </c>
      <c r="D607" s="297"/>
      <c r="E607" s="297"/>
      <c r="F607" s="297"/>
      <c r="G607" s="297"/>
      <c r="H607" s="297"/>
      <c r="I607" s="297"/>
      <c r="J607" s="297"/>
      <c r="K607" s="297"/>
      <c r="L607" s="297"/>
      <c r="M607" s="297"/>
      <c r="N607" s="297"/>
      <c r="O607" s="297"/>
      <c r="P607" s="297"/>
      <c r="Q607" s="297"/>
      <c r="R607" s="297"/>
      <c r="S607" s="297"/>
      <c r="T607" s="297"/>
      <c r="U607" s="297"/>
      <c r="V607" s="297"/>
      <c r="W607" s="297"/>
      <c r="X607" s="297"/>
      <c r="Y607" s="297">
        <f>Y606</f>
        <v>12</v>
      </c>
      <c r="Z607" s="297"/>
      <c r="AA607" s="297"/>
      <c r="AB607" s="297"/>
      <c r="AC607" s="297"/>
      <c r="AD607" s="297"/>
      <c r="AE607" s="297"/>
      <c r="AF607" s="297"/>
      <c r="AG607" s="297"/>
      <c r="AH607" s="297"/>
      <c r="AI607" s="297"/>
      <c r="AJ607" s="297"/>
      <c r="AK607" s="297"/>
      <c r="AL607" s="297"/>
      <c r="AM607" s="297"/>
      <c r="AN607" s="297"/>
      <c r="AO607" s="297"/>
      <c r="AP607" s="297"/>
      <c r="AQ607" s="297"/>
      <c r="AR607" s="297"/>
      <c r="AS607" s="297"/>
      <c r="AT607" s="297"/>
      <c r="AU607" s="413">
        <f>AU606</f>
        <v>0</v>
      </c>
      <c r="AV607" s="413">
        <f t="shared" ref="AV607" si="1734">AV606</f>
        <v>0</v>
      </c>
      <c r="AW607" s="413">
        <f t="shared" ref="AW607" si="1735">AW606</f>
        <v>0</v>
      </c>
      <c r="AX607" s="413">
        <f t="shared" ref="AX607" si="1736">AX606</f>
        <v>0</v>
      </c>
      <c r="AY607" s="413">
        <f t="shared" ref="AY607" si="1737">AY606</f>
        <v>0</v>
      </c>
      <c r="AZ607" s="413">
        <f t="shared" ref="AZ607" si="1738">AZ606</f>
        <v>0</v>
      </c>
      <c r="BA607" s="413">
        <f t="shared" ref="BA607" si="1739">BA606</f>
        <v>0</v>
      </c>
      <c r="BB607" s="413">
        <f t="shared" ref="BB607" si="1740">BB606</f>
        <v>0</v>
      </c>
      <c r="BC607" s="413">
        <f t="shared" ref="BC607" si="1741">BC606</f>
        <v>0</v>
      </c>
      <c r="BD607" s="413">
        <f t="shared" ref="BD607" si="1742">BD606</f>
        <v>0</v>
      </c>
      <c r="BE607" s="413">
        <f t="shared" ref="BE607" si="1743">BE606</f>
        <v>0</v>
      </c>
      <c r="BF607" s="413">
        <f t="shared" ref="BF607" si="1744">BF606</f>
        <v>0</v>
      </c>
      <c r="BG607" s="413">
        <f t="shared" ref="BG607" si="1745">BG606</f>
        <v>0</v>
      </c>
      <c r="BH607" s="413">
        <f t="shared" ref="BH607" si="1746">BH606</f>
        <v>0</v>
      </c>
      <c r="BI607" s="313"/>
    </row>
    <row r="608" spans="1:61" hidden="1" outlineLevel="1">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293"/>
      <c r="Z608" s="293"/>
      <c r="AA608" s="293"/>
      <c r="AB608" s="293"/>
      <c r="AC608" s="293"/>
      <c r="AD608" s="293"/>
      <c r="AE608" s="293"/>
      <c r="AF608" s="293"/>
      <c r="AG608" s="293"/>
      <c r="AH608" s="293"/>
      <c r="AI608" s="293"/>
      <c r="AJ608" s="293"/>
      <c r="AK608" s="293"/>
      <c r="AL608" s="293"/>
      <c r="AM608" s="293"/>
      <c r="AN608" s="293"/>
      <c r="AO608" s="293"/>
      <c r="AP608" s="293"/>
      <c r="AQ608" s="293"/>
      <c r="AR608" s="293"/>
      <c r="AS608" s="293"/>
      <c r="AT608" s="293"/>
      <c r="AU608" s="418"/>
      <c r="AV608" s="418"/>
      <c r="AW608" s="418"/>
      <c r="AX608" s="418"/>
      <c r="AY608" s="418"/>
      <c r="AZ608" s="418"/>
      <c r="BA608" s="418"/>
      <c r="BB608" s="418"/>
      <c r="BC608" s="418"/>
      <c r="BD608" s="418"/>
      <c r="BE608" s="418"/>
      <c r="BF608" s="418"/>
      <c r="BG608" s="418"/>
      <c r="BH608" s="418"/>
      <c r="BI608" s="315"/>
    </row>
    <row r="609" spans="1:61" hidden="1" outlineLevel="1">
      <c r="A609" s="521">
        <v>7</v>
      </c>
      <c r="B609" s="519" t="str">
        <f>VLOOKUP(A609,'9. IESO programs'!$D$3:$E$91,2)</f>
        <v>Save on Energy Retrofit Program</v>
      </c>
      <c r="C609" s="293" t="s">
        <v>25</v>
      </c>
      <c r="D609" s="297"/>
      <c r="E609" s="297"/>
      <c r="F609" s="297"/>
      <c r="G609" s="297"/>
      <c r="H609" s="297"/>
      <c r="I609" s="297"/>
      <c r="J609" s="297"/>
      <c r="K609" s="297"/>
      <c r="L609" s="297"/>
      <c r="M609" s="297"/>
      <c r="N609" s="297"/>
      <c r="O609" s="297"/>
      <c r="P609" s="297"/>
      <c r="Q609" s="297"/>
      <c r="R609" s="297"/>
      <c r="S609" s="297"/>
      <c r="T609" s="297"/>
      <c r="U609" s="297"/>
      <c r="V609" s="297"/>
      <c r="W609" s="297"/>
      <c r="X609" s="297"/>
      <c r="Y609" s="297">
        <v>12</v>
      </c>
      <c r="Z609" s="297"/>
      <c r="AA609" s="297"/>
      <c r="AB609" s="297"/>
      <c r="AC609" s="297"/>
      <c r="AD609" s="297"/>
      <c r="AE609" s="297"/>
      <c r="AF609" s="297"/>
      <c r="AG609" s="297"/>
      <c r="AH609" s="297"/>
      <c r="AI609" s="297"/>
      <c r="AJ609" s="297"/>
      <c r="AK609" s="297"/>
      <c r="AL609" s="297"/>
      <c r="AM609" s="297"/>
      <c r="AN609" s="297"/>
      <c r="AO609" s="297"/>
      <c r="AP609" s="297"/>
      <c r="AQ609" s="297"/>
      <c r="AR609" s="297"/>
      <c r="AS609" s="297"/>
      <c r="AT609" s="297"/>
      <c r="AU609" s="417"/>
      <c r="AV609" s="412"/>
      <c r="AW609" s="412"/>
      <c r="AX609" s="412"/>
      <c r="AY609" s="412"/>
      <c r="AZ609" s="412"/>
      <c r="BA609" s="412"/>
      <c r="BB609" s="417"/>
      <c r="BC609" s="417"/>
      <c r="BD609" s="417"/>
      <c r="BE609" s="417"/>
      <c r="BF609" s="417"/>
      <c r="BG609" s="417"/>
      <c r="BH609" s="417"/>
      <c r="BI609" s="298">
        <f>SUM(AU609:BH609)</f>
        <v>0</v>
      </c>
    </row>
    <row r="610" spans="1:61" hidden="1" outlineLevel="1">
      <c r="B610" s="296" t="s">
        <v>267</v>
      </c>
      <c r="C610" s="293" t="s">
        <v>142</v>
      </c>
      <c r="D610" s="297"/>
      <c r="E610" s="297"/>
      <c r="F610" s="297"/>
      <c r="G610" s="297"/>
      <c r="H610" s="297"/>
      <c r="I610" s="297"/>
      <c r="J610" s="297"/>
      <c r="K610" s="297"/>
      <c r="L610" s="297"/>
      <c r="M610" s="297"/>
      <c r="N610" s="297"/>
      <c r="O610" s="297"/>
      <c r="P610" s="297"/>
      <c r="Q610" s="297"/>
      <c r="R610" s="297"/>
      <c r="S610" s="297"/>
      <c r="T610" s="297"/>
      <c r="U610" s="297"/>
      <c r="V610" s="297"/>
      <c r="W610" s="297"/>
      <c r="X610" s="297"/>
      <c r="Y610" s="297">
        <f>Y609</f>
        <v>12</v>
      </c>
      <c r="Z610" s="297"/>
      <c r="AA610" s="297"/>
      <c r="AB610" s="297"/>
      <c r="AC610" s="297"/>
      <c r="AD610" s="297"/>
      <c r="AE610" s="297"/>
      <c r="AF610" s="297"/>
      <c r="AG610" s="297"/>
      <c r="AH610" s="297"/>
      <c r="AI610" s="297"/>
      <c r="AJ610" s="297"/>
      <c r="AK610" s="297"/>
      <c r="AL610" s="297"/>
      <c r="AM610" s="297"/>
      <c r="AN610" s="297"/>
      <c r="AO610" s="297"/>
      <c r="AP610" s="297"/>
      <c r="AQ610" s="297"/>
      <c r="AR610" s="297"/>
      <c r="AS610" s="297"/>
      <c r="AT610" s="297"/>
      <c r="AU610" s="413">
        <f>AU609</f>
        <v>0</v>
      </c>
      <c r="AV610" s="413">
        <f t="shared" ref="AV610" si="1747">AV609</f>
        <v>0</v>
      </c>
      <c r="AW610" s="413">
        <f t="shared" ref="AW610" si="1748">AW609</f>
        <v>0</v>
      </c>
      <c r="AX610" s="413">
        <f t="shared" ref="AX610" si="1749">AX609</f>
        <v>0</v>
      </c>
      <c r="AY610" s="413">
        <f t="shared" ref="AY610" si="1750">AY609</f>
        <v>0</v>
      </c>
      <c r="AZ610" s="413">
        <f t="shared" ref="AZ610" si="1751">AZ609</f>
        <v>0</v>
      </c>
      <c r="BA610" s="413">
        <f t="shared" ref="BA610" si="1752">BA609</f>
        <v>0</v>
      </c>
      <c r="BB610" s="413">
        <f t="shared" ref="BB610" si="1753">BB609</f>
        <v>0</v>
      </c>
      <c r="BC610" s="413">
        <f t="shared" ref="BC610" si="1754">BC609</f>
        <v>0</v>
      </c>
      <c r="BD610" s="413">
        <f t="shared" ref="BD610" si="1755">BD609</f>
        <v>0</v>
      </c>
      <c r="BE610" s="413">
        <f t="shared" ref="BE610" si="1756">BE609</f>
        <v>0</v>
      </c>
      <c r="BF610" s="413">
        <f t="shared" ref="BF610" si="1757">BF609</f>
        <v>0</v>
      </c>
      <c r="BG610" s="413">
        <f t="shared" ref="BG610" si="1758">BG609</f>
        <v>0</v>
      </c>
      <c r="BH610" s="413">
        <f t="shared" ref="BH610" si="1759">BH609</f>
        <v>0</v>
      </c>
      <c r="BI610" s="313"/>
    </row>
    <row r="611" spans="1:61" hidden="1" outlineLevel="1">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293"/>
      <c r="Z611" s="293"/>
      <c r="AA611" s="293"/>
      <c r="AB611" s="293"/>
      <c r="AC611" s="293"/>
      <c r="AD611" s="293"/>
      <c r="AE611" s="293"/>
      <c r="AF611" s="293"/>
      <c r="AG611" s="293"/>
      <c r="AH611" s="293"/>
      <c r="AI611" s="293"/>
      <c r="AJ611" s="293"/>
      <c r="AK611" s="293"/>
      <c r="AL611" s="293"/>
      <c r="AM611" s="293"/>
      <c r="AN611" s="293"/>
      <c r="AO611" s="293"/>
      <c r="AP611" s="293"/>
      <c r="AQ611" s="293"/>
      <c r="AR611" s="293"/>
      <c r="AS611" s="293"/>
      <c r="AT611" s="293"/>
      <c r="AU611" s="418"/>
      <c r="AV611" s="419"/>
      <c r="AW611" s="418"/>
      <c r="AX611" s="418"/>
      <c r="AY611" s="418"/>
      <c r="AZ611" s="418"/>
      <c r="BA611" s="418"/>
      <c r="BB611" s="418"/>
      <c r="BC611" s="418"/>
      <c r="BD611" s="418"/>
      <c r="BE611" s="418"/>
      <c r="BF611" s="418"/>
      <c r="BG611" s="418"/>
      <c r="BH611" s="418"/>
      <c r="BI611" s="315"/>
    </row>
    <row r="612" spans="1:61" ht="30" hidden="1" outlineLevel="1">
      <c r="A612" s="521">
        <v>8</v>
      </c>
      <c r="B612" s="519" t="str">
        <f>VLOOKUP(A612,'9. IESO programs'!$D$3:$E$91,2)</f>
        <v>Save on Energy Small Business Lighting Program</v>
      </c>
      <c r="C612" s="293" t="s">
        <v>25</v>
      </c>
      <c r="D612" s="297"/>
      <c r="E612" s="297"/>
      <c r="F612" s="297"/>
      <c r="G612" s="297"/>
      <c r="H612" s="297"/>
      <c r="I612" s="297"/>
      <c r="J612" s="297"/>
      <c r="K612" s="297"/>
      <c r="L612" s="297"/>
      <c r="M612" s="297"/>
      <c r="N612" s="297"/>
      <c r="O612" s="297"/>
      <c r="P612" s="297"/>
      <c r="Q612" s="297"/>
      <c r="R612" s="297"/>
      <c r="S612" s="297"/>
      <c r="T612" s="297"/>
      <c r="U612" s="297"/>
      <c r="V612" s="297"/>
      <c r="W612" s="297"/>
      <c r="X612" s="297"/>
      <c r="Y612" s="297">
        <v>12</v>
      </c>
      <c r="Z612" s="297"/>
      <c r="AA612" s="297"/>
      <c r="AB612" s="297"/>
      <c r="AC612" s="297"/>
      <c r="AD612" s="297"/>
      <c r="AE612" s="297"/>
      <c r="AF612" s="297"/>
      <c r="AG612" s="297"/>
      <c r="AH612" s="297"/>
      <c r="AI612" s="297"/>
      <c r="AJ612" s="297"/>
      <c r="AK612" s="297"/>
      <c r="AL612" s="297"/>
      <c r="AM612" s="297"/>
      <c r="AN612" s="297"/>
      <c r="AO612" s="297"/>
      <c r="AP612" s="297"/>
      <c r="AQ612" s="297"/>
      <c r="AR612" s="297"/>
      <c r="AS612" s="297"/>
      <c r="AT612" s="297"/>
      <c r="AU612" s="417"/>
      <c r="AV612" s="412"/>
      <c r="AW612" s="412"/>
      <c r="AX612" s="412"/>
      <c r="AY612" s="412"/>
      <c r="AZ612" s="412"/>
      <c r="BA612" s="412"/>
      <c r="BB612" s="417"/>
      <c r="BC612" s="417"/>
      <c r="BD612" s="417"/>
      <c r="BE612" s="417"/>
      <c r="BF612" s="417"/>
      <c r="BG612" s="417"/>
      <c r="BH612" s="417"/>
      <c r="BI612" s="298">
        <f>SUM(AU612:BH612)</f>
        <v>0</v>
      </c>
    </row>
    <row r="613" spans="1:61" hidden="1" outlineLevel="1">
      <c r="B613" s="296" t="s">
        <v>267</v>
      </c>
      <c r="C613" s="293" t="s">
        <v>142</v>
      </c>
      <c r="D613" s="297"/>
      <c r="E613" s="297"/>
      <c r="F613" s="297"/>
      <c r="G613" s="297"/>
      <c r="H613" s="297"/>
      <c r="I613" s="297"/>
      <c r="J613" s="297"/>
      <c r="K613" s="297"/>
      <c r="L613" s="297"/>
      <c r="M613" s="297"/>
      <c r="N613" s="297"/>
      <c r="O613" s="297"/>
      <c r="P613" s="297"/>
      <c r="Q613" s="297"/>
      <c r="R613" s="297"/>
      <c r="S613" s="297"/>
      <c r="T613" s="297"/>
      <c r="U613" s="297"/>
      <c r="V613" s="297"/>
      <c r="W613" s="297"/>
      <c r="X613" s="297"/>
      <c r="Y613" s="297">
        <f>Y612</f>
        <v>12</v>
      </c>
      <c r="Z613" s="297"/>
      <c r="AA613" s="297"/>
      <c r="AB613" s="297"/>
      <c r="AC613" s="297"/>
      <c r="AD613" s="297"/>
      <c r="AE613" s="297"/>
      <c r="AF613" s="297"/>
      <c r="AG613" s="297"/>
      <c r="AH613" s="297"/>
      <c r="AI613" s="297"/>
      <c r="AJ613" s="297"/>
      <c r="AK613" s="297"/>
      <c r="AL613" s="297"/>
      <c r="AM613" s="297"/>
      <c r="AN613" s="297"/>
      <c r="AO613" s="297"/>
      <c r="AP613" s="297"/>
      <c r="AQ613" s="297"/>
      <c r="AR613" s="297"/>
      <c r="AS613" s="297"/>
      <c r="AT613" s="297"/>
      <c r="AU613" s="413">
        <f>AU612</f>
        <v>0</v>
      </c>
      <c r="AV613" s="413">
        <f t="shared" ref="AV613" si="1760">AV612</f>
        <v>0</v>
      </c>
      <c r="AW613" s="413">
        <f t="shared" ref="AW613" si="1761">AW612</f>
        <v>0</v>
      </c>
      <c r="AX613" s="413">
        <f t="shared" ref="AX613" si="1762">AX612</f>
        <v>0</v>
      </c>
      <c r="AY613" s="413">
        <f t="shared" ref="AY613" si="1763">AY612</f>
        <v>0</v>
      </c>
      <c r="AZ613" s="413">
        <f t="shared" ref="AZ613" si="1764">AZ612</f>
        <v>0</v>
      </c>
      <c r="BA613" s="413">
        <f t="shared" ref="BA613" si="1765">BA612</f>
        <v>0</v>
      </c>
      <c r="BB613" s="413">
        <f t="shared" ref="BB613" si="1766">BB612</f>
        <v>0</v>
      </c>
      <c r="BC613" s="413">
        <f t="shared" ref="BC613" si="1767">BC612</f>
        <v>0</v>
      </c>
      <c r="BD613" s="413">
        <f t="shared" ref="BD613" si="1768">BD612</f>
        <v>0</v>
      </c>
      <c r="BE613" s="413">
        <f t="shared" ref="BE613" si="1769">BE612</f>
        <v>0</v>
      </c>
      <c r="BF613" s="413">
        <f t="shared" ref="BF613" si="1770">BF612</f>
        <v>0</v>
      </c>
      <c r="BG613" s="413">
        <f t="shared" ref="BG613" si="1771">BG612</f>
        <v>0</v>
      </c>
      <c r="BH613" s="413">
        <f t="shared" ref="BH613" si="1772">BH612</f>
        <v>0</v>
      </c>
      <c r="BI613" s="313"/>
    </row>
    <row r="614" spans="1:61" hidden="1" outlineLevel="1">
      <c r="B614" s="316"/>
      <c r="C614" s="314"/>
      <c r="D614" s="318"/>
      <c r="E614" s="318"/>
      <c r="F614" s="318"/>
      <c r="G614" s="318"/>
      <c r="H614" s="318"/>
      <c r="I614" s="318"/>
      <c r="J614" s="318"/>
      <c r="K614" s="318"/>
      <c r="L614" s="318"/>
      <c r="M614" s="318"/>
      <c r="N614" s="318"/>
      <c r="O614" s="318"/>
      <c r="P614" s="318"/>
      <c r="Q614" s="318"/>
      <c r="R614" s="318"/>
      <c r="S614" s="318"/>
      <c r="T614" s="318"/>
      <c r="U614" s="318"/>
      <c r="V614" s="318"/>
      <c r="W614" s="318"/>
      <c r="X614" s="318"/>
      <c r="Y614" s="293"/>
      <c r="Z614" s="318"/>
      <c r="AA614" s="318"/>
      <c r="AB614" s="318"/>
      <c r="AC614" s="318"/>
      <c r="AD614" s="318"/>
      <c r="AE614" s="318"/>
      <c r="AF614" s="318"/>
      <c r="AG614" s="318"/>
      <c r="AH614" s="318"/>
      <c r="AI614" s="318"/>
      <c r="AJ614" s="318"/>
      <c r="AK614" s="318"/>
      <c r="AL614" s="318"/>
      <c r="AM614" s="318"/>
      <c r="AN614" s="318"/>
      <c r="AO614" s="318"/>
      <c r="AP614" s="318"/>
      <c r="AQ614" s="318"/>
      <c r="AR614" s="318"/>
      <c r="AS614" s="318"/>
      <c r="AT614" s="318"/>
      <c r="AU614" s="418"/>
      <c r="AV614" s="419"/>
      <c r="AW614" s="418"/>
      <c r="AX614" s="418"/>
      <c r="AY614" s="418"/>
      <c r="AZ614" s="418"/>
      <c r="BA614" s="418"/>
      <c r="BB614" s="418"/>
      <c r="BC614" s="418"/>
      <c r="BD614" s="418"/>
      <c r="BE614" s="418"/>
      <c r="BF614" s="418"/>
      <c r="BG614" s="418"/>
      <c r="BH614" s="418"/>
      <c r="BI614" s="315"/>
    </row>
    <row r="615" spans="1:61" ht="30" hidden="1" outlineLevel="1">
      <c r="A615" s="521">
        <v>9</v>
      </c>
      <c r="B615" s="519" t="str">
        <f>VLOOKUP(A615,'9. IESO programs'!$D$3:$E$91,2)</f>
        <v>Save on Energy High Performance New Construction Program</v>
      </c>
      <c r="C615" s="293" t="s">
        <v>25</v>
      </c>
      <c r="D615" s="297"/>
      <c r="E615" s="297"/>
      <c r="F615" s="297"/>
      <c r="G615" s="297"/>
      <c r="H615" s="297"/>
      <c r="I615" s="297"/>
      <c r="J615" s="297"/>
      <c r="K615" s="297"/>
      <c r="L615" s="297"/>
      <c r="M615" s="297"/>
      <c r="N615" s="297"/>
      <c r="O615" s="297"/>
      <c r="P615" s="297"/>
      <c r="Q615" s="297"/>
      <c r="R615" s="297"/>
      <c r="S615" s="297"/>
      <c r="T615" s="297"/>
      <c r="U615" s="297"/>
      <c r="V615" s="297"/>
      <c r="W615" s="297"/>
      <c r="X615" s="297"/>
      <c r="Y615" s="297">
        <v>12</v>
      </c>
      <c r="Z615" s="297"/>
      <c r="AA615" s="297"/>
      <c r="AB615" s="297"/>
      <c r="AC615" s="297"/>
      <c r="AD615" s="297"/>
      <c r="AE615" s="297"/>
      <c r="AF615" s="297"/>
      <c r="AG615" s="297"/>
      <c r="AH615" s="297"/>
      <c r="AI615" s="297"/>
      <c r="AJ615" s="297"/>
      <c r="AK615" s="297"/>
      <c r="AL615" s="297"/>
      <c r="AM615" s="297"/>
      <c r="AN615" s="297"/>
      <c r="AO615" s="297"/>
      <c r="AP615" s="297"/>
      <c r="AQ615" s="297"/>
      <c r="AR615" s="297"/>
      <c r="AS615" s="297"/>
      <c r="AT615" s="297"/>
      <c r="AU615" s="417"/>
      <c r="AV615" s="412"/>
      <c r="AW615" s="412"/>
      <c r="AX615" s="412"/>
      <c r="AY615" s="412"/>
      <c r="AZ615" s="412"/>
      <c r="BA615" s="412"/>
      <c r="BB615" s="417"/>
      <c r="BC615" s="417"/>
      <c r="BD615" s="417"/>
      <c r="BE615" s="417"/>
      <c r="BF615" s="417"/>
      <c r="BG615" s="417"/>
      <c r="BH615" s="417"/>
      <c r="BI615" s="298">
        <f>SUM(AU615:BH615)</f>
        <v>0</v>
      </c>
    </row>
    <row r="616" spans="1:61" hidden="1" outlineLevel="1">
      <c r="B616" s="296" t="s">
        <v>267</v>
      </c>
      <c r="C616" s="293" t="s">
        <v>142</v>
      </c>
      <c r="D616" s="297"/>
      <c r="E616" s="297"/>
      <c r="F616" s="297"/>
      <c r="G616" s="297"/>
      <c r="H616" s="297"/>
      <c r="I616" s="297"/>
      <c r="J616" s="297"/>
      <c r="K616" s="297"/>
      <c r="L616" s="297"/>
      <c r="M616" s="297"/>
      <c r="N616" s="297"/>
      <c r="O616" s="297"/>
      <c r="P616" s="297"/>
      <c r="Q616" s="297"/>
      <c r="R616" s="297"/>
      <c r="S616" s="297"/>
      <c r="T616" s="297"/>
      <c r="U616" s="297"/>
      <c r="V616" s="297"/>
      <c r="W616" s="297"/>
      <c r="X616" s="297"/>
      <c r="Y616" s="297">
        <f>Y615</f>
        <v>12</v>
      </c>
      <c r="Z616" s="297"/>
      <c r="AA616" s="297"/>
      <c r="AB616" s="297"/>
      <c r="AC616" s="297"/>
      <c r="AD616" s="297"/>
      <c r="AE616" s="297"/>
      <c r="AF616" s="297"/>
      <c r="AG616" s="297"/>
      <c r="AH616" s="297"/>
      <c r="AI616" s="297"/>
      <c r="AJ616" s="297"/>
      <c r="AK616" s="297"/>
      <c r="AL616" s="297"/>
      <c r="AM616" s="297"/>
      <c r="AN616" s="297"/>
      <c r="AO616" s="297"/>
      <c r="AP616" s="297"/>
      <c r="AQ616" s="297"/>
      <c r="AR616" s="297"/>
      <c r="AS616" s="297"/>
      <c r="AT616" s="297"/>
      <c r="AU616" s="413">
        <f>AU615</f>
        <v>0</v>
      </c>
      <c r="AV616" s="413">
        <f t="shared" ref="AV616" si="1773">AV615</f>
        <v>0</v>
      </c>
      <c r="AW616" s="413">
        <f t="shared" ref="AW616" si="1774">AW615</f>
        <v>0</v>
      </c>
      <c r="AX616" s="413">
        <f t="shared" ref="AX616" si="1775">AX615</f>
        <v>0</v>
      </c>
      <c r="AY616" s="413">
        <f t="shared" ref="AY616" si="1776">AY615</f>
        <v>0</v>
      </c>
      <c r="AZ616" s="413">
        <f t="shared" ref="AZ616" si="1777">AZ615</f>
        <v>0</v>
      </c>
      <c r="BA616" s="413">
        <f t="shared" ref="BA616" si="1778">BA615</f>
        <v>0</v>
      </c>
      <c r="BB616" s="413">
        <f t="shared" ref="BB616" si="1779">BB615</f>
        <v>0</v>
      </c>
      <c r="BC616" s="413">
        <f t="shared" ref="BC616" si="1780">BC615</f>
        <v>0</v>
      </c>
      <c r="BD616" s="413">
        <f t="shared" ref="BD616" si="1781">BD615</f>
        <v>0</v>
      </c>
      <c r="BE616" s="413">
        <f t="shared" ref="BE616" si="1782">BE615</f>
        <v>0</v>
      </c>
      <c r="BF616" s="413">
        <f t="shared" ref="BF616" si="1783">BF615</f>
        <v>0</v>
      </c>
      <c r="BG616" s="413">
        <f t="shared" ref="BG616" si="1784">BG615</f>
        <v>0</v>
      </c>
      <c r="BH616" s="413">
        <f t="shared" ref="BH616" si="1785">BH615</f>
        <v>0</v>
      </c>
      <c r="BI616" s="313"/>
    </row>
    <row r="617" spans="1:61" hidden="1" outlineLevel="1">
      <c r="B617" s="316"/>
      <c r="C617" s="314"/>
      <c r="D617" s="318"/>
      <c r="E617" s="318"/>
      <c r="F617" s="318"/>
      <c r="G617" s="318"/>
      <c r="H617" s="318"/>
      <c r="I617" s="318"/>
      <c r="J617" s="318"/>
      <c r="K617" s="318"/>
      <c r="L617" s="318"/>
      <c r="M617" s="318"/>
      <c r="N617" s="318"/>
      <c r="O617" s="318"/>
      <c r="P617" s="318"/>
      <c r="Q617" s="318"/>
      <c r="R617" s="318"/>
      <c r="S617" s="318"/>
      <c r="T617" s="318"/>
      <c r="U617" s="318"/>
      <c r="V617" s="318"/>
      <c r="W617" s="318"/>
      <c r="X617" s="318"/>
      <c r="Y617" s="293"/>
      <c r="Z617" s="318"/>
      <c r="AA617" s="318"/>
      <c r="AB617" s="318"/>
      <c r="AC617" s="318"/>
      <c r="AD617" s="318"/>
      <c r="AE617" s="318"/>
      <c r="AF617" s="318"/>
      <c r="AG617" s="318"/>
      <c r="AH617" s="318"/>
      <c r="AI617" s="318"/>
      <c r="AJ617" s="318"/>
      <c r="AK617" s="318"/>
      <c r="AL617" s="318"/>
      <c r="AM617" s="318"/>
      <c r="AN617" s="318"/>
      <c r="AO617" s="318"/>
      <c r="AP617" s="318"/>
      <c r="AQ617" s="318"/>
      <c r="AR617" s="318"/>
      <c r="AS617" s="318"/>
      <c r="AT617" s="318"/>
      <c r="AU617" s="418"/>
      <c r="AV617" s="418"/>
      <c r="AW617" s="418"/>
      <c r="AX617" s="418"/>
      <c r="AY617" s="418"/>
      <c r="AZ617" s="418"/>
      <c r="BA617" s="418"/>
      <c r="BB617" s="418"/>
      <c r="BC617" s="418"/>
      <c r="BD617" s="418"/>
      <c r="BE617" s="418"/>
      <c r="BF617" s="418"/>
      <c r="BG617" s="418"/>
      <c r="BH617" s="418"/>
      <c r="BI617" s="315"/>
    </row>
    <row r="618" spans="1:61" ht="30" hidden="1" outlineLevel="1">
      <c r="A618" s="521">
        <v>10</v>
      </c>
      <c r="B618" s="519" t="str">
        <f>VLOOKUP(A618,'9. IESO programs'!$D$3:$E$91,2)</f>
        <v>Save on Energy Existing Building Commissioning Program</v>
      </c>
      <c r="C618" s="293" t="s">
        <v>25</v>
      </c>
      <c r="D618" s="297"/>
      <c r="E618" s="297"/>
      <c r="F618" s="297"/>
      <c r="G618" s="297"/>
      <c r="H618" s="297"/>
      <c r="I618" s="297"/>
      <c r="J618" s="297"/>
      <c r="K618" s="297"/>
      <c r="L618" s="297"/>
      <c r="M618" s="297"/>
      <c r="N618" s="297"/>
      <c r="O618" s="297"/>
      <c r="P618" s="297"/>
      <c r="Q618" s="297"/>
      <c r="R618" s="297"/>
      <c r="S618" s="297"/>
      <c r="T618" s="297"/>
      <c r="U618" s="297"/>
      <c r="V618" s="297"/>
      <c r="W618" s="297"/>
      <c r="X618" s="297"/>
      <c r="Y618" s="297">
        <v>3</v>
      </c>
      <c r="Z618" s="297"/>
      <c r="AA618" s="297"/>
      <c r="AB618" s="297"/>
      <c r="AC618" s="297"/>
      <c r="AD618" s="297"/>
      <c r="AE618" s="297"/>
      <c r="AF618" s="297"/>
      <c r="AG618" s="297"/>
      <c r="AH618" s="297"/>
      <c r="AI618" s="297"/>
      <c r="AJ618" s="297"/>
      <c r="AK618" s="297"/>
      <c r="AL618" s="297"/>
      <c r="AM618" s="297"/>
      <c r="AN618" s="297"/>
      <c r="AO618" s="297"/>
      <c r="AP618" s="297"/>
      <c r="AQ618" s="297"/>
      <c r="AR618" s="297"/>
      <c r="AS618" s="297"/>
      <c r="AT618" s="297"/>
      <c r="AU618" s="417"/>
      <c r="AV618" s="412"/>
      <c r="AW618" s="412"/>
      <c r="AX618" s="412"/>
      <c r="AY618" s="412"/>
      <c r="AZ618" s="412"/>
      <c r="BA618" s="412"/>
      <c r="BB618" s="417"/>
      <c r="BC618" s="417"/>
      <c r="BD618" s="417"/>
      <c r="BE618" s="417"/>
      <c r="BF618" s="417"/>
      <c r="BG618" s="417"/>
      <c r="BH618" s="417"/>
      <c r="BI618" s="298">
        <f>SUM(AU618:BH618)</f>
        <v>0</v>
      </c>
    </row>
    <row r="619" spans="1:61" hidden="1" outlineLevel="1">
      <c r="B619" s="296" t="s">
        <v>267</v>
      </c>
      <c r="C619" s="293" t="s">
        <v>142</v>
      </c>
      <c r="D619" s="297"/>
      <c r="E619" s="297"/>
      <c r="F619" s="297"/>
      <c r="G619" s="297"/>
      <c r="H619" s="297"/>
      <c r="I619" s="297"/>
      <c r="J619" s="297"/>
      <c r="K619" s="297"/>
      <c r="L619" s="297"/>
      <c r="M619" s="297"/>
      <c r="N619" s="297"/>
      <c r="O619" s="297"/>
      <c r="P619" s="297"/>
      <c r="Q619" s="297"/>
      <c r="R619" s="297"/>
      <c r="S619" s="297"/>
      <c r="T619" s="297"/>
      <c r="U619" s="297"/>
      <c r="V619" s="297"/>
      <c r="W619" s="297"/>
      <c r="X619" s="297"/>
      <c r="Y619" s="297">
        <f>Y618</f>
        <v>3</v>
      </c>
      <c r="Z619" s="297"/>
      <c r="AA619" s="297"/>
      <c r="AB619" s="297"/>
      <c r="AC619" s="297"/>
      <c r="AD619" s="297"/>
      <c r="AE619" s="297"/>
      <c r="AF619" s="297"/>
      <c r="AG619" s="297"/>
      <c r="AH619" s="297"/>
      <c r="AI619" s="297"/>
      <c r="AJ619" s="297"/>
      <c r="AK619" s="297"/>
      <c r="AL619" s="297"/>
      <c r="AM619" s="297"/>
      <c r="AN619" s="297"/>
      <c r="AO619" s="297"/>
      <c r="AP619" s="297"/>
      <c r="AQ619" s="297"/>
      <c r="AR619" s="297"/>
      <c r="AS619" s="297"/>
      <c r="AT619" s="297"/>
      <c r="AU619" s="413">
        <f>AU618</f>
        <v>0</v>
      </c>
      <c r="AV619" s="413">
        <f t="shared" ref="AV619" si="1786">AV618</f>
        <v>0</v>
      </c>
      <c r="AW619" s="413">
        <f t="shared" ref="AW619" si="1787">AW618</f>
        <v>0</v>
      </c>
      <c r="AX619" s="413">
        <f t="shared" ref="AX619" si="1788">AX618</f>
        <v>0</v>
      </c>
      <c r="AY619" s="413">
        <f t="shared" ref="AY619" si="1789">AY618</f>
        <v>0</v>
      </c>
      <c r="AZ619" s="413">
        <f t="shared" ref="AZ619" si="1790">AZ618</f>
        <v>0</v>
      </c>
      <c r="BA619" s="413">
        <f t="shared" ref="BA619" si="1791">BA618</f>
        <v>0</v>
      </c>
      <c r="BB619" s="413">
        <f t="shared" ref="BB619" si="1792">BB618</f>
        <v>0</v>
      </c>
      <c r="BC619" s="413">
        <f t="shared" ref="BC619" si="1793">BC618</f>
        <v>0</v>
      </c>
      <c r="BD619" s="413">
        <f t="shared" ref="BD619" si="1794">BD618</f>
        <v>0</v>
      </c>
      <c r="BE619" s="413">
        <f t="shared" ref="BE619" si="1795">BE618</f>
        <v>0</v>
      </c>
      <c r="BF619" s="413">
        <f t="shared" ref="BF619" si="1796">BF618</f>
        <v>0</v>
      </c>
      <c r="BG619" s="413">
        <f t="shared" ref="BG619" si="1797">BG618</f>
        <v>0</v>
      </c>
      <c r="BH619" s="413">
        <f t="shared" ref="BH619" si="1798">BH618</f>
        <v>0</v>
      </c>
      <c r="BI619" s="313"/>
    </row>
    <row r="620" spans="1:61" hidden="1" outlineLevel="1">
      <c r="B620" s="316"/>
      <c r="C620" s="314"/>
      <c r="D620" s="318"/>
      <c r="E620" s="318"/>
      <c r="F620" s="318"/>
      <c r="G620" s="318"/>
      <c r="H620" s="318"/>
      <c r="I620" s="318"/>
      <c r="J620" s="318"/>
      <c r="K620" s="318"/>
      <c r="L620" s="318"/>
      <c r="M620" s="318"/>
      <c r="N620" s="318"/>
      <c r="O620" s="318"/>
      <c r="P620" s="318"/>
      <c r="Q620" s="318"/>
      <c r="R620" s="318"/>
      <c r="S620" s="318"/>
      <c r="T620" s="318"/>
      <c r="U620" s="318"/>
      <c r="V620" s="318"/>
      <c r="W620" s="318"/>
      <c r="X620" s="318"/>
      <c r="Y620" s="293"/>
      <c r="Z620" s="318"/>
      <c r="AA620" s="318"/>
      <c r="AB620" s="318"/>
      <c r="AC620" s="318"/>
      <c r="AD620" s="318"/>
      <c r="AE620" s="318"/>
      <c r="AF620" s="318"/>
      <c r="AG620" s="318"/>
      <c r="AH620" s="318"/>
      <c r="AI620" s="318"/>
      <c r="AJ620" s="318"/>
      <c r="AK620" s="318"/>
      <c r="AL620" s="318"/>
      <c r="AM620" s="318"/>
      <c r="AN620" s="318"/>
      <c r="AO620" s="318"/>
      <c r="AP620" s="318"/>
      <c r="AQ620" s="318"/>
      <c r="AR620" s="318"/>
      <c r="AS620" s="318"/>
      <c r="AT620" s="318"/>
      <c r="AU620" s="418"/>
      <c r="AV620" s="419"/>
      <c r="AW620" s="418"/>
      <c r="AX620" s="418"/>
      <c r="AY620" s="418"/>
      <c r="AZ620" s="418"/>
      <c r="BA620" s="418"/>
      <c r="BB620" s="418"/>
      <c r="BC620" s="418"/>
      <c r="BD620" s="418"/>
      <c r="BE620" s="418"/>
      <c r="BF620" s="418"/>
      <c r="BG620" s="418"/>
      <c r="BH620" s="418"/>
      <c r="BI620" s="315"/>
    </row>
    <row r="621" spans="1:61" ht="15.75" hidden="1" outlineLevel="1">
      <c r="B621" s="290" t="s">
        <v>10</v>
      </c>
      <c r="C621" s="291"/>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292"/>
      <c r="Z621" s="291"/>
      <c r="AA621" s="291"/>
      <c r="AB621" s="291"/>
      <c r="AC621" s="291"/>
      <c r="AD621" s="291"/>
      <c r="AE621" s="291"/>
      <c r="AF621" s="291"/>
      <c r="AG621" s="291"/>
      <c r="AH621" s="291"/>
      <c r="AI621" s="291"/>
      <c r="AJ621" s="291"/>
      <c r="AK621" s="291"/>
      <c r="AL621" s="291"/>
      <c r="AM621" s="291"/>
      <c r="AN621" s="291"/>
      <c r="AO621" s="291"/>
      <c r="AP621" s="291"/>
      <c r="AQ621" s="291"/>
      <c r="AR621" s="291"/>
      <c r="AS621" s="291"/>
      <c r="AT621" s="291"/>
      <c r="AU621" s="416"/>
      <c r="AV621" s="416"/>
      <c r="AW621" s="416"/>
      <c r="AX621" s="416"/>
      <c r="AY621" s="416"/>
      <c r="AZ621" s="416"/>
      <c r="BA621" s="416"/>
      <c r="BB621" s="416"/>
      <c r="BC621" s="416"/>
      <c r="BD621" s="416"/>
      <c r="BE621" s="416"/>
      <c r="BF621" s="416"/>
      <c r="BG621" s="416"/>
      <c r="BH621" s="416"/>
      <c r="BI621" s="294"/>
    </row>
    <row r="622" spans="1:61" hidden="1" outlineLevel="1">
      <c r="A622" s="521">
        <v>99</v>
      </c>
      <c r="B622" s="519" t="str">
        <f>VLOOKUP(A622,'9. IESO programs'!$D$3:$E$91,2)</f>
        <v>Not used</v>
      </c>
      <c r="C622" s="293" t="s">
        <v>25</v>
      </c>
      <c r="D622" s="297"/>
      <c r="E622" s="297"/>
      <c r="F622" s="297"/>
      <c r="G622" s="297"/>
      <c r="H622" s="297"/>
      <c r="I622" s="297"/>
      <c r="J622" s="297"/>
      <c r="K622" s="297"/>
      <c r="L622" s="297"/>
      <c r="M622" s="297"/>
      <c r="N622" s="297"/>
      <c r="O622" s="297"/>
      <c r="P622" s="297"/>
      <c r="Q622" s="297"/>
      <c r="R622" s="297"/>
      <c r="S622" s="297"/>
      <c r="T622" s="297"/>
      <c r="U622" s="297"/>
      <c r="V622" s="297"/>
      <c r="W622" s="297"/>
      <c r="X622" s="297"/>
      <c r="Y622" s="297">
        <v>12</v>
      </c>
      <c r="Z622" s="297"/>
      <c r="AA622" s="297"/>
      <c r="AB622" s="297"/>
      <c r="AC622" s="297"/>
      <c r="AD622" s="297"/>
      <c r="AE622" s="297"/>
      <c r="AF622" s="297"/>
      <c r="AG622" s="297"/>
      <c r="AH622" s="297"/>
      <c r="AI622" s="297"/>
      <c r="AJ622" s="297"/>
      <c r="AK622" s="297"/>
      <c r="AL622" s="297"/>
      <c r="AM622" s="297"/>
      <c r="AN622" s="297"/>
      <c r="AO622" s="297"/>
      <c r="AP622" s="297"/>
      <c r="AQ622" s="297"/>
      <c r="AR622" s="297"/>
      <c r="AS622" s="297"/>
      <c r="AT622" s="297"/>
      <c r="AU622" s="428"/>
      <c r="AV622" s="412"/>
      <c r="AW622" s="412"/>
      <c r="AX622" s="412"/>
      <c r="AY622" s="412"/>
      <c r="AZ622" s="412"/>
      <c r="BA622" s="412"/>
      <c r="BB622" s="417"/>
      <c r="BC622" s="417"/>
      <c r="BD622" s="417"/>
      <c r="BE622" s="417"/>
      <c r="BF622" s="417"/>
      <c r="BG622" s="417"/>
      <c r="BH622" s="417"/>
      <c r="BI622" s="298">
        <f>SUM(AU622:BH622)</f>
        <v>0</v>
      </c>
    </row>
    <row r="623" spans="1:61" hidden="1" outlineLevel="1">
      <c r="B623" s="296" t="s">
        <v>267</v>
      </c>
      <c r="C623" s="293" t="s">
        <v>142</v>
      </c>
      <c r="D623" s="297"/>
      <c r="E623" s="297"/>
      <c r="F623" s="297"/>
      <c r="G623" s="297"/>
      <c r="H623" s="297"/>
      <c r="I623" s="297"/>
      <c r="J623" s="297"/>
      <c r="K623" s="297"/>
      <c r="L623" s="297"/>
      <c r="M623" s="297"/>
      <c r="N623" s="297"/>
      <c r="O623" s="297"/>
      <c r="P623" s="297"/>
      <c r="Q623" s="297"/>
      <c r="R623" s="297"/>
      <c r="S623" s="297"/>
      <c r="T623" s="297"/>
      <c r="U623" s="297"/>
      <c r="V623" s="297"/>
      <c r="W623" s="297"/>
      <c r="X623" s="297"/>
      <c r="Y623" s="297">
        <f>Y622</f>
        <v>12</v>
      </c>
      <c r="Z623" s="297"/>
      <c r="AA623" s="297"/>
      <c r="AB623" s="297"/>
      <c r="AC623" s="297"/>
      <c r="AD623" s="297"/>
      <c r="AE623" s="297"/>
      <c r="AF623" s="297"/>
      <c r="AG623" s="297"/>
      <c r="AH623" s="297"/>
      <c r="AI623" s="297"/>
      <c r="AJ623" s="297"/>
      <c r="AK623" s="297"/>
      <c r="AL623" s="297"/>
      <c r="AM623" s="297"/>
      <c r="AN623" s="297"/>
      <c r="AO623" s="297"/>
      <c r="AP623" s="297"/>
      <c r="AQ623" s="297"/>
      <c r="AR623" s="297"/>
      <c r="AS623" s="297"/>
      <c r="AT623" s="297"/>
      <c r="AU623" s="413">
        <f>AU622</f>
        <v>0</v>
      </c>
      <c r="AV623" s="413">
        <f t="shared" ref="AV623" si="1799">AV622</f>
        <v>0</v>
      </c>
      <c r="AW623" s="413">
        <f t="shared" ref="AW623" si="1800">AW622</f>
        <v>0</v>
      </c>
      <c r="AX623" s="413">
        <f t="shared" ref="AX623" si="1801">AX622</f>
        <v>0</v>
      </c>
      <c r="AY623" s="413">
        <f t="shared" ref="AY623" si="1802">AY622</f>
        <v>0</v>
      </c>
      <c r="AZ623" s="413">
        <f t="shared" ref="AZ623" si="1803">AZ622</f>
        <v>0</v>
      </c>
      <c r="BA623" s="413">
        <f t="shared" ref="BA623" si="1804">BA622</f>
        <v>0</v>
      </c>
      <c r="BB623" s="413">
        <f t="shared" ref="BB623" si="1805">BB622</f>
        <v>0</v>
      </c>
      <c r="BC623" s="413">
        <f t="shared" ref="BC623" si="1806">BC622</f>
        <v>0</v>
      </c>
      <c r="BD623" s="413">
        <f t="shared" ref="BD623" si="1807">BD622</f>
        <v>0</v>
      </c>
      <c r="BE623" s="413">
        <f t="shared" ref="BE623" si="1808">BE622</f>
        <v>0</v>
      </c>
      <c r="BF623" s="413">
        <f t="shared" ref="BF623" si="1809">BF622</f>
        <v>0</v>
      </c>
      <c r="BG623" s="413">
        <f t="shared" ref="BG623" si="1810">BG622</f>
        <v>0</v>
      </c>
      <c r="BH623" s="413">
        <f t="shared" ref="BH623" si="1811">BH622</f>
        <v>0</v>
      </c>
      <c r="BI623" s="299"/>
    </row>
    <row r="624" spans="1:61" hidden="1" outlineLevel="1">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293"/>
      <c r="Z624" s="293"/>
      <c r="AA624" s="293"/>
      <c r="AB624" s="293"/>
      <c r="AC624" s="293"/>
      <c r="AD624" s="293"/>
      <c r="AE624" s="293"/>
      <c r="AF624" s="293"/>
      <c r="AG624" s="293"/>
      <c r="AH624" s="293"/>
      <c r="AI624" s="293"/>
      <c r="AJ624" s="293"/>
      <c r="AK624" s="293"/>
      <c r="AL624" s="293"/>
      <c r="AM624" s="293"/>
      <c r="AN624" s="293"/>
      <c r="AO624" s="293"/>
      <c r="AP624" s="293"/>
      <c r="AQ624" s="293"/>
      <c r="AR624" s="293"/>
      <c r="AS624" s="293"/>
      <c r="AT624" s="293"/>
      <c r="AU624" s="414"/>
      <c r="AV624" s="423"/>
      <c r="AW624" s="423"/>
      <c r="AX624" s="423"/>
      <c r="AY624" s="423"/>
      <c r="AZ624" s="423"/>
      <c r="BA624" s="423"/>
      <c r="BB624" s="423"/>
      <c r="BC624" s="423"/>
      <c r="BD624" s="423"/>
      <c r="BE624" s="423"/>
      <c r="BF624" s="423"/>
      <c r="BG624" s="423"/>
      <c r="BH624" s="423"/>
      <c r="BI624" s="308"/>
    </row>
    <row r="625" spans="1:62" hidden="1" outlineLevel="1">
      <c r="A625" s="521">
        <v>99</v>
      </c>
      <c r="B625" s="519" t="str">
        <f>VLOOKUP(A625,'9. IESO programs'!$D$3:$E$91,2)</f>
        <v>Not used</v>
      </c>
      <c r="C625" s="293" t="s">
        <v>25</v>
      </c>
      <c r="D625" s="297"/>
      <c r="E625" s="297"/>
      <c r="F625" s="297"/>
      <c r="G625" s="297"/>
      <c r="H625" s="297"/>
      <c r="I625" s="297"/>
      <c r="J625" s="297"/>
      <c r="K625" s="297"/>
      <c r="L625" s="297"/>
      <c r="M625" s="297"/>
      <c r="N625" s="297"/>
      <c r="O625" s="297"/>
      <c r="P625" s="297"/>
      <c r="Q625" s="297"/>
      <c r="R625" s="297"/>
      <c r="S625" s="297"/>
      <c r="T625" s="297"/>
      <c r="U625" s="297"/>
      <c r="V625" s="297"/>
      <c r="W625" s="297"/>
      <c r="X625" s="297"/>
      <c r="Y625" s="297">
        <v>12</v>
      </c>
      <c r="Z625" s="297"/>
      <c r="AA625" s="297"/>
      <c r="AB625" s="297"/>
      <c r="AC625" s="297"/>
      <c r="AD625" s="297"/>
      <c r="AE625" s="297"/>
      <c r="AF625" s="297"/>
      <c r="AG625" s="297"/>
      <c r="AH625" s="297"/>
      <c r="AI625" s="297"/>
      <c r="AJ625" s="297"/>
      <c r="AK625" s="297"/>
      <c r="AL625" s="297"/>
      <c r="AM625" s="297"/>
      <c r="AN625" s="297"/>
      <c r="AO625" s="297"/>
      <c r="AP625" s="297"/>
      <c r="AQ625" s="297"/>
      <c r="AR625" s="297"/>
      <c r="AS625" s="297"/>
      <c r="AT625" s="297"/>
      <c r="AU625" s="412"/>
      <c r="AV625" s="412"/>
      <c r="AW625" s="412"/>
      <c r="AX625" s="412"/>
      <c r="AY625" s="412"/>
      <c r="AZ625" s="412"/>
      <c r="BA625" s="412"/>
      <c r="BB625" s="417"/>
      <c r="BC625" s="417"/>
      <c r="BD625" s="417"/>
      <c r="BE625" s="417"/>
      <c r="BF625" s="417"/>
      <c r="BG625" s="417"/>
      <c r="BH625" s="417"/>
      <c r="BI625" s="298">
        <f>SUM(AU625:BH625)</f>
        <v>0</v>
      </c>
    </row>
    <row r="626" spans="1:62" hidden="1" outlineLevel="1">
      <c r="B626" s="296" t="s">
        <v>267</v>
      </c>
      <c r="C626" s="293" t="s">
        <v>142</v>
      </c>
      <c r="D626" s="297"/>
      <c r="E626" s="297"/>
      <c r="F626" s="297"/>
      <c r="G626" s="297"/>
      <c r="H626" s="297"/>
      <c r="I626" s="297"/>
      <c r="J626" s="297"/>
      <c r="K626" s="297"/>
      <c r="L626" s="297"/>
      <c r="M626" s="297"/>
      <c r="N626" s="297"/>
      <c r="O626" s="297"/>
      <c r="P626" s="297"/>
      <c r="Q626" s="297"/>
      <c r="R626" s="297"/>
      <c r="S626" s="297"/>
      <c r="T626" s="297"/>
      <c r="U626" s="297"/>
      <c r="V626" s="297"/>
      <c r="W626" s="297"/>
      <c r="X626" s="297"/>
      <c r="Y626" s="297">
        <f>Y625</f>
        <v>12</v>
      </c>
      <c r="Z626" s="297"/>
      <c r="AA626" s="297"/>
      <c r="AB626" s="297"/>
      <c r="AC626" s="297"/>
      <c r="AD626" s="297"/>
      <c r="AE626" s="297"/>
      <c r="AF626" s="297"/>
      <c r="AG626" s="297"/>
      <c r="AH626" s="297"/>
      <c r="AI626" s="297"/>
      <c r="AJ626" s="297"/>
      <c r="AK626" s="297"/>
      <c r="AL626" s="297"/>
      <c r="AM626" s="297"/>
      <c r="AN626" s="297"/>
      <c r="AO626" s="297"/>
      <c r="AP626" s="297"/>
      <c r="AQ626" s="297"/>
      <c r="AR626" s="297"/>
      <c r="AS626" s="297"/>
      <c r="AT626" s="297"/>
      <c r="AU626" s="413">
        <f>AU625</f>
        <v>0</v>
      </c>
      <c r="AV626" s="413">
        <f t="shared" ref="AV626" si="1812">AV625</f>
        <v>0</v>
      </c>
      <c r="AW626" s="413">
        <f t="shared" ref="AW626" si="1813">AW625</f>
        <v>0</v>
      </c>
      <c r="AX626" s="413">
        <f t="shared" ref="AX626" si="1814">AX625</f>
        <v>0</v>
      </c>
      <c r="AY626" s="413">
        <f t="shared" ref="AY626" si="1815">AY625</f>
        <v>0</v>
      </c>
      <c r="AZ626" s="413">
        <f t="shared" ref="AZ626" si="1816">AZ625</f>
        <v>0</v>
      </c>
      <c r="BA626" s="413">
        <f t="shared" ref="BA626" si="1817">BA625</f>
        <v>0</v>
      </c>
      <c r="BB626" s="413">
        <f t="shared" ref="BB626" si="1818">BB625</f>
        <v>0</v>
      </c>
      <c r="BC626" s="413">
        <f t="shared" ref="BC626" si="1819">BC625</f>
        <v>0</v>
      </c>
      <c r="BD626" s="413">
        <f t="shared" ref="BD626" si="1820">BD625</f>
        <v>0</v>
      </c>
      <c r="BE626" s="413">
        <f t="shared" ref="BE626" si="1821">BE625</f>
        <v>0</v>
      </c>
      <c r="BF626" s="413">
        <f t="shared" ref="BF626" si="1822">BF625</f>
        <v>0</v>
      </c>
      <c r="BG626" s="413">
        <f t="shared" ref="BG626" si="1823">BG625</f>
        <v>0</v>
      </c>
      <c r="BH626" s="413">
        <f t="shared" ref="BH626" si="1824">BH625</f>
        <v>0</v>
      </c>
      <c r="BI626" s="299"/>
    </row>
    <row r="627" spans="1:62" hidden="1" outlineLevel="1">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293"/>
      <c r="Z627" s="293"/>
      <c r="AA627" s="293"/>
      <c r="AB627" s="293"/>
      <c r="AC627" s="293"/>
      <c r="AD627" s="293"/>
      <c r="AE627" s="293"/>
      <c r="AF627" s="293"/>
      <c r="AG627" s="293"/>
      <c r="AH627" s="293"/>
      <c r="AI627" s="293"/>
      <c r="AJ627" s="293"/>
      <c r="AK627" s="293"/>
      <c r="AL627" s="293"/>
      <c r="AM627" s="293"/>
      <c r="AN627" s="293"/>
      <c r="AO627" s="293"/>
      <c r="AP627" s="293"/>
      <c r="AQ627" s="293"/>
      <c r="AR627" s="293"/>
      <c r="AS627" s="293"/>
      <c r="AT627" s="293"/>
      <c r="AU627" s="424"/>
      <c r="AV627" s="424"/>
      <c r="AW627" s="414"/>
      <c r="AX627" s="414"/>
      <c r="AY627" s="414"/>
      <c r="AZ627" s="414"/>
      <c r="BA627" s="414"/>
      <c r="BB627" s="414"/>
      <c r="BC627" s="414"/>
      <c r="BD627" s="414"/>
      <c r="BE627" s="414"/>
      <c r="BF627" s="414"/>
      <c r="BG627" s="414"/>
      <c r="BH627" s="414"/>
      <c r="BI627" s="308"/>
    </row>
    <row r="628" spans="1:62" hidden="1" outlineLevel="1">
      <c r="A628" s="521">
        <v>99</v>
      </c>
      <c r="B628" s="519" t="str">
        <f>VLOOKUP(A628,'9. IESO programs'!$D$3:$E$91,2)</f>
        <v>Not used</v>
      </c>
      <c r="C628" s="293" t="s">
        <v>25</v>
      </c>
      <c r="D628" s="297"/>
      <c r="E628" s="297"/>
      <c r="F628" s="297"/>
      <c r="G628" s="297"/>
      <c r="H628" s="297"/>
      <c r="I628" s="297"/>
      <c r="J628" s="297"/>
      <c r="K628" s="297"/>
      <c r="L628" s="297"/>
      <c r="M628" s="297"/>
      <c r="N628" s="297"/>
      <c r="O628" s="297"/>
      <c r="P628" s="297"/>
      <c r="Q628" s="297"/>
      <c r="R628" s="297"/>
      <c r="S628" s="297"/>
      <c r="T628" s="297"/>
      <c r="U628" s="297"/>
      <c r="V628" s="297"/>
      <c r="W628" s="297"/>
      <c r="X628" s="297"/>
      <c r="Y628" s="297">
        <v>12</v>
      </c>
      <c r="Z628" s="297"/>
      <c r="AA628" s="297"/>
      <c r="AB628" s="297"/>
      <c r="AC628" s="297"/>
      <c r="AD628" s="297"/>
      <c r="AE628" s="297"/>
      <c r="AF628" s="297"/>
      <c r="AG628" s="297"/>
      <c r="AH628" s="297"/>
      <c r="AI628" s="297"/>
      <c r="AJ628" s="297"/>
      <c r="AK628" s="297"/>
      <c r="AL628" s="297"/>
      <c r="AM628" s="297"/>
      <c r="AN628" s="297"/>
      <c r="AO628" s="297"/>
      <c r="AP628" s="297"/>
      <c r="AQ628" s="297"/>
      <c r="AR628" s="297"/>
      <c r="AS628" s="297"/>
      <c r="AT628" s="297"/>
      <c r="AU628" s="412"/>
      <c r="AV628" s="412"/>
      <c r="AW628" s="412"/>
      <c r="AX628" s="412"/>
      <c r="AY628" s="412"/>
      <c r="AZ628" s="412"/>
      <c r="BA628" s="412"/>
      <c r="BB628" s="417"/>
      <c r="BC628" s="417"/>
      <c r="BD628" s="417"/>
      <c r="BE628" s="417"/>
      <c r="BF628" s="417"/>
      <c r="BG628" s="417"/>
      <c r="BH628" s="417"/>
      <c r="BI628" s="298">
        <f>SUM(AU628:BH628)</f>
        <v>0</v>
      </c>
    </row>
    <row r="629" spans="1:62" hidden="1" outlineLevel="1">
      <c r="B629" s="296" t="s">
        <v>267</v>
      </c>
      <c r="C629" s="293" t="s">
        <v>142</v>
      </c>
      <c r="D629" s="297"/>
      <c r="E629" s="297"/>
      <c r="F629" s="297"/>
      <c r="G629" s="297"/>
      <c r="H629" s="297"/>
      <c r="I629" s="297"/>
      <c r="J629" s="297"/>
      <c r="K629" s="297"/>
      <c r="L629" s="297"/>
      <c r="M629" s="297"/>
      <c r="N629" s="297"/>
      <c r="O629" s="297"/>
      <c r="P629" s="297"/>
      <c r="Q629" s="297"/>
      <c r="R629" s="297"/>
      <c r="S629" s="297"/>
      <c r="T629" s="297"/>
      <c r="U629" s="297"/>
      <c r="V629" s="297"/>
      <c r="W629" s="297"/>
      <c r="X629" s="297"/>
      <c r="Y629" s="297">
        <f>Y628</f>
        <v>12</v>
      </c>
      <c r="Z629" s="297"/>
      <c r="AA629" s="297"/>
      <c r="AB629" s="297"/>
      <c r="AC629" s="297"/>
      <c r="AD629" s="297"/>
      <c r="AE629" s="297"/>
      <c r="AF629" s="297"/>
      <c r="AG629" s="297"/>
      <c r="AH629" s="297"/>
      <c r="AI629" s="297"/>
      <c r="AJ629" s="297"/>
      <c r="AK629" s="297"/>
      <c r="AL629" s="297"/>
      <c r="AM629" s="297"/>
      <c r="AN629" s="297"/>
      <c r="AO629" s="297"/>
      <c r="AP629" s="297"/>
      <c r="AQ629" s="297"/>
      <c r="AR629" s="297"/>
      <c r="AS629" s="297"/>
      <c r="AT629" s="297"/>
      <c r="AU629" s="413">
        <f>AU628</f>
        <v>0</v>
      </c>
      <c r="AV629" s="413">
        <f t="shared" ref="AV629" si="1825">AV628</f>
        <v>0</v>
      </c>
      <c r="AW629" s="413">
        <f t="shared" ref="AW629" si="1826">AW628</f>
        <v>0</v>
      </c>
      <c r="AX629" s="413">
        <f t="shared" ref="AX629" si="1827">AX628</f>
        <v>0</v>
      </c>
      <c r="AY629" s="413">
        <f t="shared" ref="AY629" si="1828">AY628</f>
        <v>0</v>
      </c>
      <c r="AZ629" s="413">
        <f t="shared" ref="AZ629" si="1829">AZ628</f>
        <v>0</v>
      </c>
      <c r="BA629" s="413">
        <f t="shared" ref="BA629" si="1830">BA628</f>
        <v>0</v>
      </c>
      <c r="BB629" s="413">
        <f t="shared" ref="BB629" si="1831">BB628</f>
        <v>0</v>
      </c>
      <c r="BC629" s="413">
        <f t="shared" ref="BC629" si="1832">BC628</f>
        <v>0</v>
      </c>
      <c r="BD629" s="413">
        <f t="shared" ref="BD629" si="1833">BD628</f>
        <v>0</v>
      </c>
      <c r="BE629" s="413">
        <f t="shared" ref="BE629" si="1834">BE628</f>
        <v>0</v>
      </c>
      <c r="BF629" s="413">
        <f t="shared" ref="BF629" si="1835">BF628</f>
        <v>0</v>
      </c>
      <c r="BG629" s="413">
        <f t="shared" ref="BG629" si="1836">BG628</f>
        <v>0</v>
      </c>
      <c r="BH629" s="413">
        <f t="shared" ref="BH629" si="1837">BH628</f>
        <v>0</v>
      </c>
      <c r="BI629" s="308"/>
    </row>
    <row r="630" spans="1:62" hidden="1" outlineLevel="1">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293"/>
      <c r="Z630" s="293"/>
      <c r="AA630" s="293"/>
      <c r="AB630" s="293"/>
      <c r="AC630" s="293"/>
      <c r="AD630" s="293"/>
      <c r="AE630" s="293"/>
      <c r="AF630" s="293"/>
      <c r="AG630" s="293"/>
      <c r="AH630" s="293"/>
      <c r="AI630" s="293"/>
      <c r="AJ630" s="293"/>
      <c r="AK630" s="293"/>
      <c r="AL630" s="293"/>
      <c r="AM630" s="293"/>
      <c r="AN630" s="293"/>
      <c r="AO630" s="293"/>
      <c r="AP630" s="293"/>
      <c r="AQ630" s="293"/>
      <c r="AR630" s="293"/>
      <c r="AS630" s="293"/>
      <c r="AT630" s="293"/>
      <c r="AU630" s="414"/>
      <c r="AV630" s="414"/>
      <c r="AW630" s="414"/>
      <c r="AX630" s="414"/>
      <c r="AY630" s="414"/>
      <c r="AZ630" s="414"/>
      <c r="BA630" s="414"/>
      <c r="BB630" s="414"/>
      <c r="BC630" s="414"/>
      <c r="BD630" s="414"/>
      <c r="BE630" s="414"/>
      <c r="BF630" s="414"/>
      <c r="BG630" s="414"/>
      <c r="BH630" s="414"/>
      <c r="BI630" s="308"/>
    </row>
    <row r="631" spans="1:62" ht="15.75" hidden="1" outlineLevel="1">
      <c r="B631" s="290" t="s">
        <v>107</v>
      </c>
      <c r="C631" s="291"/>
      <c r="D631" s="292"/>
      <c r="E631" s="292"/>
      <c r="F631" s="292"/>
      <c r="G631" s="292"/>
      <c r="H631" s="292"/>
      <c r="I631" s="292"/>
      <c r="J631" s="292"/>
      <c r="K631" s="292"/>
      <c r="L631" s="292"/>
      <c r="M631" s="292"/>
      <c r="N631" s="292"/>
      <c r="O631" s="292"/>
      <c r="P631" s="292"/>
      <c r="Q631" s="292"/>
      <c r="R631" s="292"/>
      <c r="S631" s="292"/>
      <c r="T631" s="292"/>
      <c r="U631" s="292"/>
      <c r="V631" s="292"/>
      <c r="W631" s="292"/>
      <c r="X631" s="292"/>
      <c r="Y631" s="292"/>
      <c r="Z631" s="292"/>
      <c r="AA631" s="291"/>
      <c r="AB631" s="291"/>
      <c r="AC631" s="291"/>
      <c r="AD631" s="291"/>
      <c r="AE631" s="291"/>
      <c r="AF631" s="291"/>
      <c r="AG631" s="291"/>
      <c r="AH631" s="291"/>
      <c r="AI631" s="291"/>
      <c r="AJ631" s="291"/>
      <c r="AK631" s="291"/>
      <c r="AL631" s="291"/>
      <c r="AM631" s="291"/>
      <c r="AN631" s="291"/>
      <c r="AO631" s="291"/>
      <c r="AP631" s="291"/>
      <c r="AQ631" s="291"/>
      <c r="AR631" s="291"/>
      <c r="AS631" s="291"/>
      <c r="AT631" s="291"/>
      <c r="AU631" s="416"/>
      <c r="AV631" s="416"/>
      <c r="AW631" s="416"/>
      <c r="AX631" s="416"/>
      <c r="AY631" s="416"/>
      <c r="AZ631" s="416"/>
      <c r="BA631" s="416"/>
      <c r="BB631" s="416"/>
      <c r="BC631" s="416"/>
      <c r="BD631" s="416"/>
      <c r="BE631" s="416"/>
      <c r="BF631" s="416"/>
      <c r="BG631" s="416"/>
      <c r="BH631" s="416"/>
      <c r="BI631" s="294"/>
    </row>
    <row r="632" spans="1:62" hidden="1" outlineLevel="1">
      <c r="A632" s="521">
        <v>99</v>
      </c>
      <c r="B632" s="519" t="str">
        <f>VLOOKUP(A632,'9. IESO programs'!$D$3:$E$91,2)</f>
        <v>Not used</v>
      </c>
      <c r="C632" s="293" t="s">
        <v>25</v>
      </c>
      <c r="D632" s="297"/>
      <c r="E632" s="297"/>
      <c r="F632" s="297"/>
      <c r="G632" s="297"/>
      <c r="H632" s="297"/>
      <c r="I632" s="297"/>
      <c r="J632" s="297"/>
      <c r="K632" s="297"/>
      <c r="L632" s="297"/>
      <c r="M632" s="297"/>
      <c r="N632" s="297"/>
      <c r="O632" s="297"/>
      <c r="P632" s="297"/>
      <c r="Q632" s="297"/>
      <c r="R632" s="297"/>
      <c r="S632" s="297"/>
      <c r="T632" s="297"/>
      <c r="U632" s="297"/>
      <c r="V632" s="297"/>
      <c r="W632" s="297"/>
      <c r="X632" s="297"/>
      <c r="Y632" s="297">
        <v>12</v>
      </c>
      <c r="Z632" s="297"/>
      <c r="AA632" s="297"/>
      <c r="AB632" s="297"/>
      <c r="AC632" s="297"/>
      <c r="AD632" s="297"/>
      <c r="AE632" s="297"/>
      <c r="AF632" s="297"/>
      <c r="AG632" s="297"/>
      <c r="AH632" s="297"/>
      <c r="AI632" s="297"/>
      <c r="AJ632" s="297"/>
      <c r="AK632" s="297"/>
      <c r="AL632" s="297"/>
      <c r="AM632" s="297"/>
      <c r="AN632" s="297"/>
      <c r="AO632" s="297"/>
      <c r="AP632" s="297"/>
      <c r="AQ632" s="297"/>
      <c r="AR632" s="297"/>
      <c r="AS632" s="297"/>
      <c r="AT632" s="297"/>
      <c r="AU632" s="412"/>
      <c r="AV632" s="412"/>
      <c r="AW632" s="412"/>
      <c r="AX632" s="412"/>
      <c r="AY632" s="412"/>
      <c r="AZ632" s="412"/>
      <c r="BA632" s="412"/>
      <c r="BB632" s="412"/>
      <c r="BC632" s="412"/>
      <c r="BD632" s="412"/>
      <c r="BE632" s="412"/>
      <c r="BF632" s="412"/>
      <c r="BG632" s="412"/>
      <c r="BH632" s="412"/>
      <c r="BI632" s="298">
        <f>SUM(AU632:BH632)</f>
        <v>0</v>
      </c>
    </row>
    <row r="633" spans="1:62" hidden="1" outlineLevel="1">
      <c r="B633" s="296" t="s">
        <v>267</v>
      </c>
      <c r="C633" s="293" t="s">
        <v>142</v>
      </c>
      <c r="D633" s="297"/>
      <c r="E633" s="297"/>
      <c r="F633" s="297"/>
      <c r="G633" s="297"/>
      <c r="H633" s="297"/>
      <c r="I633" s="297"/>
      <c r="J633" s="297"/>
      <c r="K633" s="297"/>
      <c r="L633" s="297"/>
      <c r="M633" s="297"/>
      <c r="N633" s="297"/>
      <c r="O633" s="297"/>
      <c r="P633" s="297"/>
      <c r="Q633" s="297"/>
      <c r="R633" s="297"/>
      <c r="S633" s="297"/>
      <c r="T633" s="297"/>
      <c r="U633" s="297"/>
      <c r="V633" s="297"/>
      <c r="W633" s="297"/>
      <c r="X633" s="297"/>
      <c r="Y633" s="297">
        <f>Y632</f>
        <v>12</v>
      </c>
      <c r="Z633" s="297"/>
      <c r="AA633" s="297"/>
      <c r="AB633" s="297"/>
      <c r="AC633" s="297"/>
      <c r="AD633" s="297"/>
      <c r="AE633" s="297"/>
      <c r="AF633" s="297"/>
      <c r="AG633" s="297"/>
      <c r="AH633" s="297"/>
      <c r="AI633" s="297"/>
      <c r="AJ633" s="297"/>
      <c r="AK633" s="297"/>
      <c r="AL633" s="297"/>
      <c r="AM633" s="297"/>
      <c r="AN633" s="297"/>
      <c r="AO633" s="297"/>
      <c r="AP633" s="297"/>
      <c r="AQ633" s="297"/>
      <c r="AR633" s="297"/>
      <c r="AS633" s="297"/>
      <c r="AT633" s="297"/>
      <c r="AU633" s="413">
        <f>AU632</f>
        <v>0</v>
      </c>
      <c r="AV633" s="413">
        <f t="shared" ref="AV633" si="1838">AV632</f>
        <v>0</v>
      </c>
      <c r="AW633" s="413">
        <f t="shared" ref="AW633" si="1839">AW632</f>
        <v>0</v>
      </c>
      <c r="AX633" s="413">
        <f t="shared" ref="AX633" si="1840">AX632</f>
        <v>0</v>
      </c>
      <c r="AY633" s="413">
        <f t="shared" ref="AY633" si="1841">AY632</f>
        <v>0</v>
      </c>
      <c r="AZ633" s="413">
        <f t="shared" ref="AZ633" si="1842">AZ632</f>
        <v>0</v>
      </c>
      <c r="BA633" s="413">
        <f t="shared" ref="BA633" si="1843">BA632</f>
        <v>0</v>
      </c>
      <c r="BB633" s="413">
        <f t="shared" ref="BB633" si="1844">BB632</f>
        <v>0</v>
      </c>
      <c r="BC633" s="413">
        <f t="shared" ref="BC633" si="1845">BC632</f>
        <v>0</v>
      </c>
      <c r="BD633" s="413">
        <f t="shared" ref="BD633" si="1846">BD632</f>
        <v>0</v>
      </c>
      <c r="BE633" s="413">
        <f t="shared" ref="BE633" si="1847">BE632</f>
        <v>0</v>
      </c>
      <c r="BF633" s="413">
        <f t="shared" ref="BF633" si="1848">BF632</f>
        <v>0</v>
      </c>
      <c r="BG633" s="413">
        <f t="shared" ref="BG633" si="1849">BG632</f>
        <v>0</v>
      </c>
      <c r="BH633" s="413">
        <f t="shared" ref="BH633" si="1850">BH632</f>
        <v>0</v>
      </c>
      <c r="BI633" s="515"/>
      <c r="BJ633" s="621"/>
    </row>
    <row r="634" spans="1:62" hidden="1" outlineLevel="1">
      <c r="A634" s="522"/>
      <c r="B634" s="317"/>
      <c r="C634" s="307"/>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469"/>
      <c r="Z634" s="293"/>
      <c r="AA634" s="293"/>
      <c r="AB634" s="293"/>
      <c r="AC634" s="293"/>
      <c r="AD634" s="293"/>
      <c r="AE634" s="293"/>
      <c r="AF634" s="293"/>
      <c r="AG634" s="293"/>
      <c r="AH634" s="293"/>
      <c r="AI634" s="293"/>
      <c r="AJ634" s="293"/>
      <c r="AK634" s="293"/>
      <c r="AL634" s="293"/>
      <c r="AM634" s="293"/>
      <c r="AN634" s="293"/>
      <c r="AO634" s="293"/>
      <c r="AP634" s="293"/>
      <c r="AQ634" s="293"/>
      <c r="AR634" s="293"/>
      <c r="AS634" s="293"/>
      <c r="AT634" s="293"/>
      <c r="AU634" s="414"/>
      <c r="AV634" s="414"/>
      <c r="AW634" s="414"/>
      <c r="AX634" s="414"/>
      <c r="AY634" s="414"/>
      <c r="AZ634" s="414"/>
      <c r="BA634" s="414"/>
      <c r="BB634" s="414"/>
      <c r="BC634" s="414"/>
      <c r="BD634" s="414"/>
      <c r="BE634" s="414"/>
      <c r="BF634" s="414"/>
      <c r="BG634" s="414"/>
      <c r="BH634" s="414"/>
      <c r="BI634" s="303"/>
      <c r="BJ634" s="621"/>
    </row>
    <row r="635" spans="1:62" s="311" customFormat="1" ht="15.75" hidden="1" outlineLevel="1">
      <c r="A635" s="522"/>
      <c r="B635" s="290" t="s">
        <v>464</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293"/>
      <c r="Z635" s="293"/>
      <c r="AA635" s="293"/>
      <c r="AB635" s="293"/>
      <c r="AC635" s="293"/>
      <c r="AD635" s="293"/>
      <c r="AE635" s="293"/>
      <c r="AF635" s="293"/>
      <c r="AG635" s="293"/>
      <c r="AH635" s="293"/>
      <c r="AI635" s="293"/>
      <c r="AJ635" s="293"/>
      <c r="AK635" s="293"/>
      <c r="AL635" s="293"/>
      <c r="AM635" s="293"/>
      <c r="AN635" s="293"/>
      <c r="AO635" s="293"/>
      <c r="AP635" s="293"/>
      <c r="AQ635" s="293"/>
      <c r="AR635" s="293"/>
      <c r="AS635" s="293"/>
      <c r="AT635" s="293"/>
      <c r="AU635" s="414"/>
      <c r="AV635" s="414"/>
      <c r="AW635" s="414"/>
      <c r="AX635" s="414"/>
      <c r="AY635" s="414"/>
      <c r="AZ635" s="414"/>
      <c r="BA635" s="418"/>
      <c r="BB635" s="418"/>
      <c r="BC635" s="418"/>
      <c r="BD635" s="418"/>
      <c r="BE635" s="418"/>
      <c r="BF635" s="418"/>
      <c r="BG635" s="418"/>
      <c r="BH635" s="418"/>
      <c r="BI635" s="516"/>
      <c r="BJ635" s="622"/>
    </row>
    <row r="636" spans="1:62" hidden="1" outlineLevel="1">
      <c r="A636" s="521">
        <v>99</v>
      </c>
      <c r="B636" s="519" t="str">
        <f>VLOOKUP(A636,'9. IESO programs'!$D$3:$E$91,2)</f>
        <v>Not used</v>
      </c>
      <c r="C636" s="293" t="s">
        <v>25</v>
      </c>
      <c r="D636" s="297"/>
      <c r="E636" s="297"/>
      <c r="F636" s="297"/>
      <c r="G636" s="297"/>
      <c r="H636" s="297"/>
      <c r="I636" s="297"/>
      <c r="J636" s="297"/>
      <c r="K636" s="297"/>
      <c r="L636" s="297"/>
      <c r="M636" s="297"/>
      <c r="N636" s="297"/>
      <c r="O636" s="297"/>
      <c r="P636" s="297"/>
      <c r="Q636" s="297"/>
      <c r="R636" s="297"/>
      <c r="S636" s="297"/>
      <c r="T636" s="297"/>
      <c r="U636" s="297"/>
      <c r="V636" s="297"/>
      <c r="W636" s="297"/>
      <c r="X636" s="297"/>
      <c r="Y636" s="297">
        <v>0</v>
      </c>
      <c r="Z636" s="297"/>
      <c r="AA636" s="297"/>
      <c r="AB636" s="297"/>
      <c r="AC636" s="297"/>
      <c r="AD636" s="297"/>
      <c r="AE636" s="297"/>
      <c r="AF636" s="297"/>
      <c r="AG636" s="297"/>
      <c r="AH636" s="297"/>
      <c r="AI636" s="297"/>
      <c r="AJ636" s="297"/>
      <c r="AK636" s="297"/>
      <c r="AL636" s="297"/>
      <c r="AM636" s="297"/>
      <c r="AN636" s="297"/>
      <c r="AO636" s="297"/>
      <c r="AP636" s="297"/>
      <c r="AQ636" s="297"/>
      <c r="AR636" s="297"/>
      <c r="AS636" s="297"/>
      <c r="AT636" s="297"/>
      <c r="AU636" s="412"/>
      <c r="AV636" s="412"/>
      <c r="AW636" s="412"/>
      <c r="AX636" s="412"/>
      <c r="AY636" s="412"/>
      <c r="AZ636" s="412"/>
      <c r="BA636" s="412"/>
      <c r="BB636" s="412"/>
      <c r="BC636" s="412"/>
      <c r="BD636" s="412"/>
      <c r="BE636" s="412"/>
      <c r="BF636" s="412"/>
      <c r="BG636" s="412"/>
      <c r="BH636" s="412"/>
      <c r="BI636" s="298">
        <f>SUM(AU636:BH636)</f>
        <v>0</v>
      </c>
    </row>
    <row r="637" spans="1:62" hidden="1" outlineLevel="1">
      <c r="B637" s="296" t="s">
        <v>267</v>
      </c>
      <c r="C637" s="293" t="s">
        <v>142</v>
      </c>
      <c r="D637" s="297"/>
      <c r="E637" s="297"/>
      <c r="F637" s="297"/>
      <c r="G637" s="297"/>
      <c r="H637" s="297"/>
      <c r="I637" s="297"/>
      <c r="J637" s="297"/>
      <c r="K637" s="297"/>
      <c r="L637" s="297"/>
      <c r="M637" s="297"/>
      <c r="N637" s="297"/>
      <c r="O637" s="297"/>
      <c r="P637" s="297"/>
      <c r="Q637" s="297"/>
      <c r="R637" s="297"/>
      <c r="S637" s="297"/>
      <c r="T637" s="297"/>
      <c r="U637" s="297"/>
      <c r="V637" s="297"/>
      <c r="W637" s="297"/>
      <c r="X637" s="297"/>
      <c r="Y637" s="297">
        <f>Y636</f>
        <v>0</v>
      </c>
      <c r="Z637" s="297"/>
      <c r="AA637" s="297"/>
      <c r="AB637" s="297"/>
      <c r="AC637" s="297"/>
      <c r="AD637" s="297"/>
      <c r="AE637" s="297"/>
      <c r="AF637" s="297"/>
      <c r="AG637" s="297"/>
      <c r="AH637" s="297"/>
      <c r="AI637" s="297"/>
      <c r="AJ637" s="297"/>
      <c r="AK637" s="297"/>
      <c r="AL637" s="297"/>
      <c r="AM637" s="297"/>
      <c r="AN637" s="297"/>
      <c r="AO637" s="297"/>
      <c r="AP637" s="297"/>
      <c r="AQ637" s="297"/>
      <c r="AR637" s="297"/>
      <c r="AS637" s="297"/>
      <c r="AT637" s="297"/>
      <c r="AU637" s="413">
        <f>AU636</f>
        <v>0</v>
      </c>
      <c r="AV637" s="413">
        <f t="shared" ref="AV637:BH637" si="1851">AV636</f>
        <v>0</v>
      </c>
      <c r="AW637" s="413">
        <f t="shared" si="1851"/>
        <v>0</v>
      </c>
      <c r="AX637" s="413">
        <f t="shared" si="1851"/>
        <v>0</v>
      </c>
      <c r="AY637" s="413">
        <f t="shared" si="1851"/>
        <v>0</v>
      </c>
      <c r="AZ637" s="413">
        <f t="shared" si="1851"/>
        <v>0</v>
      </c>
      <c r="BA637" s="413">
        <f t="shared" si="1851"/>
        <v>0</v>
      </c>
      <c r="BB637" s="413">
        <f t="shared" si="1851"/>
        <v>0</v>
      </c>
      <c r="BC637" s="413">
        <f t="shared" si="1851"/>
        <v>0</v>
      </c>
      <c r="BD637" s="413">
        <f t="shared" si="1851"/>
        <v>0</v>
      </c>
      <c r="BE637" s="413">
        <f t="shared" si="1851"/>
        <v>0</v>
      </c>
      <c r="BF637" s="413">
        <f t="shared" si="1851"/>
        <v>0</v>
      </c>
      <c r="BG637" s="413">
        <f t="shared" si="1851"/>
        <v>0</v>
      </c>
      <c r="BH637" s="413">
        <f t="shared" si="1851"/>
        <v>0</v>
      </c>
      <c r="BI637" s="299"/>
    </row>
    <row r="638" spans="1:62" hidden="1" outlineLevel="1">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293"/>
      <c r="Z638" s="293"/>
      <c r="AA638" s="293"/>
      <c r="AB638" s="293"/>
      <c r="AC638" s="293"/>
      <c r="AD638" s="293"/>
      <c r="AE638" s="293"/>
      <c r="AF638" s="293"/>
      <c r="AG638" s="293"/>
      <c r="AH638" s="293"/>
      <c r="AI638" s="293"/>
      <c r="AJ638" s="293"/>
      <c r="AK638" s="293"/>
      <c r="AL638" s="293"/>
      <c r="AM638" s="293"/>
      <c r="AN638" s="293"/>
      <c r="AO638" s="293"/>
      <c r="AP638" s="293"/>
      <c r="AQ638" s="293"/>
      <c r="AR638" s="293"/>
      <c r="AS638" s="293"/>
      <c r="AT638" s="293"/>
      <c r="AU638" s="414"/>
      <c r="AV638" s="414"/>
      <c r="AW638" s="414"/>
      <c r="AX638" s="414"/>
      <c r="AY638" s="414"/>
      <c r="AZ638" s="414"/>
      <c r="BA638" s="414"/>
      <c r="BB638" s="414"/>
      <c r="BC638" s="414"/>
      <c r="BD638" s="414"/>
      <c r="BE638" s="414"/>
      <c r="BF638" s="414"/>
      <c r="BG638" s="414"/>
      <c r="BH638" s="414"/>
      <c r="BI638" s="308"/>
    </row>
    <row r="639" spans="1:62" s="285" customFormat="1" hidden="1" outlineLevel="1">
      <c r="A639" s="521">
        <v>99</v>
      </c>
      <c r="B639" s="519" t="str">
        <f>VLOOKUP(A639,'9. IESO programs'!$D$3:$E$91,2)</f>
        <v>Not used</v>
      </c>
      <c r="C639" s="293" t="s">
        <v>25</v>
      </c>
      <c r="D639" s="297"/>
      <c r="E639" s="297"/>
      <c r="F639" s="297"/>
      <c r="G639" s="297"/>
      <c r="H639" s="297"/>
      <c r="I639" s="297"/>
      <c r="J639" s="297"/>
      <c r="K639" s="297"/>
      <c r="L639" s="297"/>
      <c r="M639" s="297"/>
      <c r="N639" s="297"/>
      <c r="O639" s="297"/>
      <c r="P639" s="297"/>
      <c r="Q639" s="297"/>
      <c r="R639" s="297"/>
      <c r="S639" s="297"/>
      <c r="T639" s="297"/>
      <c r="U639" s="297"/>
      <c r="V639" s="297"/>
      <c r="W639" s="297"/>
      <c r="X639" s="297"/>
      <c r="Y639" s="297">
        <v>0</v>
      </c>
      <c r="Z639" s="297"/>
      <c r="AA639" s="297"/>
      <c r="AB639" s="297"/>
      <c r="AC639" s="297"/>
      <c r="AD639" s="297"/>
      <c r="AE639" s="297"/>
      <c r="AF639" s="297"/>
      <c r="AG639" s="297"/>
      <c r="AH639" s="297"/>
      <c r="AI639" s="297"/>
      <c r="AJ639" s="297"/>
      <c r="AK639" s="297"/>
      <c r="AL639" s="297"/>
      <c r="AM639" s="297"/>
      <c r="AN639" s="297"/>
      <c r="AO639" s="297"/>
      <c r="AP639" s="297"/>
      <c r="AQ639" s="297"/>
      <c r="AR639" s="297"/>
      <c r="AS639" s="297"/>
      <c r="AT639" s="297"/>
      <c r="AU639" s="412"/>
      <c r="AV639" s="412"/>
      <c r="AW639" s="412"/>
      <c r="AX639" s="412"/>
      <c r="AY639" s="412"/>
      <c r="AZ639" s="412"/>
      <c r="BA639" s="412"/>
      <c r="BB639" s="412"/>
      <c r="BC639" s="412"/>
      <c r="BD639" s="412"/>
      <c r="BE639" s="412"/>
      <c r="BF639" s="412"/>
      <c r="BG639" s="412"/>
      <c r="BH639" s="412"/>
      <c r="BI639" s="298">
        <f>SUM(AU639:BH639)</f>
        <v>0</v>
      </c>
    </row>
    <row r="640" spans="1:62" s="285" customFormat="1" hidden="1" outlineLevel="1">
      <c r="A640" s="521"/>
      <c r="B640" s="326" t="s">
        <v>267</v>
      </c>
      <c r="C640" s="293" t="s">
        <v>142</v>
      </c>
      <c r="D640" s="297"/>
      <c r="E640" s="297"/>
      <c r="F640" s="297"/>
      <c r="G640" s="297"/>
      <c r="H640" s="297"/>
      <c r="I640" s="297"/>
      <c r="J640" s="297"/>
      <c r="K640" s="297"/>
      <c r="L640" s="297"/>
      <c r="M640" s="297"/>
      <c r="N640" s="297"/>
      <c r="O640" s="297"/>
      <c r="P640" s="297"/>
      <c r="Q640" s="297"/>
      <c r="R640" s="297"/>
      <c r="S640" s="297"/>
      <c r="T640" s="297"/>
      <c r="U640" s="297"/>
      <c r="V640" s="297"/>
      <c r="W640" s="297"/>
      <c r="X640" s="297"/>
      <c r="Y640" s="297">
        <f>Y639</f>
        <v>0</v>
      </c>
      <c r="Z640" s="297"/>
      <c r="AA640" s="297"/>
      <c r="AB640" s="297"/>
      <c r="AC640" s="297"/>
      <c r="AD640" s="297"/>
      <c r="AE640" s="297"/>
      <c r="AF640" s="297"/>
      <c r="AG640" s="297"/>
      <c r="AH640" s="297"/>
      <c r="AI640" s="297"/>
      <c r="AJ640" s="297"/>
      <c r="AK640" s="297"/>
      <c r="AL640" s="297"/>
      <c r="AM640" s="297"/>
      <c r="AN640" s="297"/>
      <c r="AO640" s="297"/>
      <c r="AP640" s="297"/>
      <c r="AQ640" s="297"/>
      <c r="AR640" s="297"/>
      <c r="AS640" s="297"/>
      <c r="AT640" s="297"/>
      <c r="AU640" s="413">
        <f>AU639</f>
        <v>0</v>
      </c>
      <c r="AV640" s="413">
        <f t="shared" ref="AV640:BH640" si="1852">AV639</f>
        <v>0</v>
      </c>
      <c r="AW640" s="413">
        <f t="shared" si="1852"/>
        <v>0</v>
      </c>
      <c r="AX640" s="413">
        <f t="shared" si="1852"/>
        <v>0</v>
      </c>
      <c r="AY640" s="413">
        <f t="shared" si="1852"/>
        <v>0</v>
      </c>
      <c r="AZ640" s="413">
        <f t="shared" si="1852"/>
        <v>0</v>
      </c>
      <c r="BA640" s="413">
        <f t="shared" si="1852"/>
        <v>0</v>
      </c>
      <c r="BB640" s="413">
        <f t="shared" si="1852"/>
        <v>0</v>
      </c>
      <c r="BC640" s="413">
        <f t="shared" si="1852"/>
        <v>0</v>
      </c>
      <c r="BD640" s="413">
        <f t="shared" si="1852"/>
        <v>0</v>
      </c>
      <c r="BE640" s="413">
        <f t="shared" si="1852"/>
        <v>0</v>
      </c>
      <c r="BF640" s="413">
        <f t="shared" si="1852"/>
        <v>0</v>
      </c>
      <c r="BG640" s="413">
        <f t="shared" si="1852"/>
        <v>0</v>
      </c>
      <c r="BH640" s="413">
        <f t="shared" si="1852"/>
        <v>0</v>
      </c>
      <c r="BI640" s="299"/>
    </row>
    <row r="641" spans="1:61" s="285" customFormat="1" hidden="1" outlineLevel="1">
      <c r="A641" s="521"/>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293"/>
      <c r="Z641" s="293"/>
      <c r="AA641" s="293"/>
      <c r="AB641" s="293"/>
      <c r="AC641" s="293"/>
      <c r="AD641" s="293"/>
      <c r="AE641" s="293"/>
      <c r="AF641" s="293"/>
      <c r="AG641" s="293"/>
      <c r="AH641" s="293"/>
      <c r="AI641" s="293"/>
      <c r="AJ641" s="293"/>
      <c r="AK641" s="293"/>
      <c r="AL641" s="293"/>
      <c r="AM641" s="293"/>
      <c r="AN641" s="293"/>
      <c r="AO641" s="293"/>
      <c r="AP641" s="293"/>
      <c r="AQ641" s="293"/>
      <c r="AR641" s="293"/>
      <c r="AS641" s="293"/>
      <c r="AT641" s="293"/>
      <c r="AU641" s="414"/>
      <c r="AV641" s="414"/>
      <c r="AW641" s="414"/>
      <c r="AX641" s="414"/>
      <c r="AY641" s="414"/>
      <c r="AZ641" s="414"/>
      <c r="BA641" s="418"/>
      <c r="BB641" s="418"/>
      <c r="BC641" s="418"/>
      <c r="BD641" s="418"/>
      <c r="BE641" s="418"/>
      <c r="BF641" s="418"/>
      <c r="BG641" s="418"/>
      <c r="BH641" s="418"/>
      <c r="BI641" s="315"/>
    </row>
    <row r="642" spans="1:61" ht="15.75" hidden="1" outlineLevel="1">
      <c r="B642" s="518" t="s">
        <v>470</v>
      </c>
      <c r="C642" s="322"/>
      <c r="D642" s="292"/>
      <c r="E642" s="291"/>
      <c r="F642" s="291"/>
      <c r="G642" s="291"/>
      <c r="H642" s="291"/>
      <c r="I642" s="291"/>
      <c r="J642" s="291"/>
      <c r="K642" s="291"/>
      <c r="L642" s="291"/>
      <c r="M642" s="291"/>
      <c r="N642" s="291"/>
      <c r="O642" s="291"/>
      <c r="P642" s="291"/>
      <c r="Q642" s="291"/>
      <c r="R642" s="291"/>
      <c r="S642" s="291"/>
      <c r="T642" s="291"/>
      <c r="U642" s="291"/>
      <c r="V642" s="291"/>
      <c r="W642" s="291"/>
      <c r="X642" s="291"/>
      <c r="Y642" s="292"/>
      <c r="Z642" s="291"/>
      <c r="AA642" s="291"/>
      <c r="AB642" s="291"/>
      <c r="AC642" s="291"/>
      <c r="AD642" s="291"/>
      <c r="AE642" s="291"/>
      <c r="AF642" s="291"/>
      <c r="AG642" s="291"/>
      <c r="AH642" s="291"/>
      <c r="AI642" s="291"/>
      <c r="AJ642" s="291"/>
      <c r="AK642" s="291"/>
      <c r="AL642" s="291"/>
      <c r="AM642" s="291"/>
      <c r="AN642" s="291"/>
      <c r="AO642" s="291"/>
      <c r="AP642" s="291"/>
      <c r="AQ642" s="291"/>
      <c r="AR642" s="291"/>
      <c r="AS642" s="291"/>
      <c r="AT642" s="291"/>
      <c r="AU642" s="416"/>
      <c r="AV642" s="416"/>
      <c r="AW642" s="416"/>
      <c r="AX642" s="416"/>
      <c r="AY642" s="416"/>
      <c r="AZ642" s="416"/>
      <c r="BA642" s="416"/>
      <c r="BB642" s="416"/>
      <c r="BC642" s="416"/>
      <c r="BD642" s="416"/>
      <c r="BE642" s="416"/>
      <c r="BF642" s="416"/>
      <c r="BG642" s="416"/>
      <c r="BH642" s="416"/>
      <c r="BI642" s="294"/>
    </row>
    <row r="643" spans="1:61" hidden="1" outlineLevel="1">
      <c r="A643" s="521">
        <v>99</v>
      </c>
      <c r="B643" s="519" t="str">
        <f>VLOOKUP(A643,'9. IESO programs'!$D$3:$E$91,2)</f>
        <v>Not used</v>
      </c>
      <c r="C643" s="293" t="s">
        <v>25</v>
      </c>
      <c r="D643" s="297"/>
      <c r="E643" s="297"/>
      <c r="F643" s="297"/>
      <c r="G643" s="297"/>
      <c r="H643" s="297"/>
      <c r="I643" s="297"/>
      <c r="J643" s="297"/>
      <c r="K643" s="297"/>
      <c r="L643" s="297"/>
      <c r="M643" s="297"/>
      <c r="N643" s="297"/>
      <c r="O643" s="297"/>
      <c r="P643" s="297"/>
      <c r="Q643" s="297"/>
      <c r="R643" s="297"/>
      <c r="S643" s="297"/>
      <c r="T643" s="297"/>
      <c r="U643" s="297"/>
      <c r="V643" s="297"/>
      <c r="W643" s="297"/>
      <c r="X643" s="297"/>
      <c r="Y643" s="297">
        <v>0</v>
      </c>
      <c r="Z643" s="297"/>
      <c r="AA643" s="297"/>
      <c r="AB643" s="297"/>
      <c r="AC643" s="297"/>
      <c r="AD643" s="297"/>
      <c r="AE643" s="297"/>
      <c r="AF643" s="297"/>
      <c r="AG643" s="297"/>
      <c r="AH643" s="297"/>
      <c r="AI643" s="297"/>
      <c r="AJ643" s="297"/>
      <c r="AK643" s="297"/>
      <c r="AL643" s="297"/>
      <c r="AM643" s="297"/>
      <c r="AN643" s="297"/>
      <c r="AO643" s="297"/>
      <c r="AP643" s="297"/>
      <c r="AQ643" s="297"/>
      <c r="AR643" s="297"/>
      <c r="AS643" s="297"/>
      <c r="AT643" s="297"/>
      <c r="AU643" s="428"/>
      <c r="AV643" s="412"/>
      <c r="AW643" s="412"/>
      <c r="AX643" s="412"/>
      <c r="AY643" s="412"/>
      <c r="AZ643" s="412"/>
      <c r="BA643" s="412"/>
      <c r="BB643" s="417"/>
      <c r="BC643" s="417"/>
      <c r="BD643" s="417"/>
      <c r="BE643" s="417"/>
      <c r="BF643" s="417"/>
      <c r="BG643" s="417"/>
      <c r="BH643" s="417"/>
      <c r="BI643" s="298">
        <f>SUM(AU643:BH643)</f>
        <v>0</v>
      </c>
    </row>
    <row r="644" spans="1:61" hidden="1" outlineLevel="1">
      <c r="B644" s="296" t="s">
        <v>267</v>
      </c>
      <c r="C644" s="293" t="s">
        <v>142</v>
      </c>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f>Y643</f>
        <v>0</v>
      </c>
      <c r="Z644" s="297"/>
      <c r="AA644" s="297"/>
      <c r="AB644" s="297"/>
      <c r="AC644" s="297"/>
      <c r="AD644" s="297"/>
      <c r="AE644" s="297"/>
      <c r="AF644" s="297"/>
      <c r="AG644" s="297"/>
      <c r="AH644" s="297"/>
      <c r="AI644" s="297"/>
      <c r="AJ644" s="297"/>
      <c r="AK644" s="297"/>
      <c r="AL644" s="297"/>
      <c r="AM644" s="297"/>
      <c r="AN644" s="297"/>
      <c r="AO644" s="297"/>
      <c r="AP644" s="297"/>
      <c r="AQ644" s="297"/>
      <c r="AR644" s="297"/>
      <c r="AS644" s="297"/>
      <c r="AT644" s="297"/>
      <c r="AU644" s="413">
        <f>AU643</f>
        <v>0</v>
      </c>
      <c r="AV644" s="413">
        <f t="shared" ref="AV644:BH644" si="1853">AV643</f>
        <v>0</v>
      </c>
      <c r="AW644" s="413">
        <f t="shared" si="1853"/>
        <v>0</v>
      </c>
      <c r="AX644" s="413">
        <f t="shared" si="1853"/>
        <v>0</v>
      </c>
      <c r="AY644" s="413">
        <f t="shared" si="1853"/>
        <v>0</v>
      </c>
      <c r="AZ644" s="413">
        <f t="shared" si="1853"/>
        <v>0</v>
      </c>
      <c r="BA644" s="413">
        <f t="shared" si="1853"/>
        <v>0</v>
      </c>
      <c r="BB644" s="413">
        <f t="shared" si="1853"/>
        <v>0</v>
      </c>
      <c r="BC644" s="413">
        <f t="shared" si="1853"/>
        <v>0</v>
      </c>
      <c r="BD644" s="413">
        <f t="shared" si="1853"/>
        <v>0</v>
      </c>
      <c r="BE644" s="413">
        <f t="shared" si="1853"/>
        <v>0</v>
      </c>
      <c r="BF644" s="413">
        <f t="shared" si="1853"/>
        <v>0</v>
      </c>
      <c r="BG644" s="413">
        <f t="shared" si="1853"/>
        <v>0</v>
      </c>
      <c r="BH644" s="413">
        <f t="shared" si="1853"/>
        <v>0</v>
      </c>
      <c r="BI644" s="308"/>
    </row>
    <row r="645" spans="1:61" hidden="1" outlineLevel="1">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293"/>
      <c r="Z645" s="293"/>
      <c r="AA645" s="293"/>
      <c r="AB645" s="293"/>
      <c r="AC645" s="293"/>
      <c r="AD645" s="293"/>
      <c r="AE645" s="293"/>
      <c r="AF645" s="293"/>
      <c r="AG645" s="293"/>
      <c r="AH645" s="293"/>
      <c r="AI645" s="293"/>
      <c r="AJ645" s="293"/>
      <c r="AK645" s="293"/>
      <c r="AL645" s="293"/>
      <c r="AM645" s="293"/>
      <c r="AN645" s="293"/>
      <c r="AO645" s="293"/>
      <c r="AP645" s="293"/>
      <c r="AQ645" s="293"/>
      <c r="AR645" s="293"/>
      <c r="AS645" s="293"/>
      <c r="AT645" s="293"/>
      <c r="AU645" s="424"/>
      <c r="AV645" s="427"/>
      <c r="AW645" s="427"/>
      <c r="AX645" s="427"/>
      <c r="AY645" s="427"/>
      <c r="AZ645" s="427"/>
      <c r="BA645" s="427"/>
      <c r="BB645" s="427"/>
      <c r="BC645" s="427"/>
      <c r="BD645" s="427"/>
      <c r="BE645" s="427"/>
      <c r="BF645" s="427"/>
      <c r="BG645" s="427"/>
      <c r="BH645" s="427"/>
      <c r="BI645" s="308"/>
    </row>
    <row r="646" spans="1:61" hidden="1" outlineLevel="1">
      <c r="A646" s="521">
        <v>99</v>
      </c>
      <c r="B646" s="519" t="str">
        <f>VLOOKUP(A646,'9. IESO programs'!$D$3:$E$91,2)</f>
        <v>Not used</v>
      </c>
      <c r="C646" s="293" t="s">
        <v>25</v>
      </c>
      <c r="D646" s="297"/>
      <c r="E646" s="297"/>
      <c r="F646" s="297"/>
      <c r="G646" s="297"/>
      <c r="H646" s="297"/>
      <c r="I646" s="297"/>
      <c r="J646" s="297"/>
      <c r="K646" s="297"/>
      <c r="L646" s="297"/>
      <c r="M646" s="297"/>
      <c r="N646" s="297"/>
      <c r="O646" s="297"/>
      <c r="P646" s="297"/>
      <c r="Q646" s="297"/>
      <c r="R646" s="297"/>
      <c r="S646" s="297"/>
      <c r="T646" s="297"/>
      <c r="U646" s="297"/>
      <c r="V646" s="297"/>
      <c r="W646" s="297"/>
      <c r="X646" s="297"/>
      <c r="Y646" s="297">
        <v>0</v>
      </c>
      <c r="Z646" s="297"/>
      <c r="AA646" s="297"/>
      <c r="AB646" s="297"/>
      <c r="AC646" s="297"/>
      <c r="AD646" s="297"/>
      <c r="AE646" s="297"/>
      <c r="AF646" s="297"/>
      <c r="AG646" s="297"/>
      <c r="AH646" s="297"/>
      <c r="AI646" s="297"/>
      <c r="AJ646" s="297"/>
      <c r="AK646" s="297"/>
      <c r="AL646" s="297"/>
      <c r="AM646" s="297"/>
      <c r="AN646" s="297"/>
      <c r="AO646" s="297"/>
      <c r="AP646" s="297"/>
      <c r="AQ646" s="297"/>
      <c r="AR646" s="297"/>
      <c r="AS646" s="297"/>
      <c r="AT646" s="297"/>
      <c r="AU646" s="428"/>
      <c r="AV646" s="412"/>
      <c r="AW646" s="412"/>
      <c r="AX646" s="412"/>
      <c r="AY646" s="412"/>
      <c r="AZ646" s="412"/>
      <c r="BA646" s="412"/>
      <c r="BB646" s="417"/>
      <c r="BC646" s="417"/>
      <c r="BD646" s="417"/>
      <c r="BE646" s="417"/>
      <c r="BF646" s="417"/>
      <c r="BG646" s="417"/>
      <c r="BH646" s="417"/>
      <c r="BI646" s="298">
        <f>SUM(AU646:BH646)</f>
        <v>0</v>
      </c>
    </row>
    <row r="647" spans="1:61" hidden="1" outlineLevel="1">
      <c r="B647" s="296" t="s">
        <v>267</v>
      </c>
      <c r="C647" s="293" t="s">
        <v>142</v>
      </c>
      <c r="D647" s="297"/>
      <c r="E647" s="297"/>
      <c r="F647" s="297"/>
      <c r="G647" s="297"/>
      <c r="H647" s="297"/>
      <c r="I647" s="297"/>
      <c r="J647" s="297"/>
      <c r="K647" s="297"/>
      <c r="L647" s="297"/>
      <c r="M647" s="297"/>
      <c r="N647" s="297"/>
      <c r="O647" s="297"/>
      <c r="P647" s="297"/>
      <c r="Q647" s="297"/>
      <c r="R647" s="297"/>
      <c r="S647" s="297"/>
      <c r="T647" s="297"/>
      <c r="U647" s="297"/>
      <c r="V647" s="297"/>
      <c r="W647" s="297"/>
      <c r="X647" s="297"/>
      <c r="Y647" s="297">
        <f>Y646</f>
        <v>0</v>
      </c>
      <c r="Z647" s="297"/>
      <c r="AA647" s="297"/>
      <c r="AB647" s="297"/>
      <c r="AC647" s="297"/>
      <c r="AD647" s="297"/>
      <c r="AE647" s="297"/>
      <c r="AF647" s="297"/>
      <c r="AG647" s="297"/>
      <c r="AH647" s="297"/>
      <c r="AI647" s="297"/>
      <c r="AJ647" s="297"/>
      <c r="AK647" s="297"/>
      <c r="AL647" s="297"/>
      <c r="AM647" s="297"/>
      <c r="AN647" s="297"/>
      <c r="AO647" s="297"/>
      <c r="AP647" s="297"/>
      <c r="AQ647" s="297"/>
      <c r="AR647" s="297"/>
      <c r="AS647" s="297"/>
      <c r="AT647" s="297"/>
      <c r="AU647" s="413">
        <f>AU646</f>
        <v>0</v>
      </c>
      <c r="AV647" s="413">
        <f t="shared" ref="AV647:BH647" si="1854">AV646</f>
        <v>0</v>
      </c>
      <c r="AW647" s="413">
        <f t="shared" si="1854"/>
        <v>0</v>
      </c>
      <c r="AX647" s="413">
        <f t="shared" si="1854"/>
        <v>0</v>
      </c>
      <c r="AY647" s="413">
        <f t="shared" si="1854"/>
        <v>0</v>
      </c>
      <c r="AZ647" s="413">
        <f t="shared" si="1854"/>
        <v>0</v>
      </c>
      <c r="BA647" s="413">
        <f t="shared" si="1854"/>
        <v>0</v>
      </c>
      <c r="BB647" s="413">
        <f t="shared" si="1854"/>
        <v>0</v>
      </c>
      <c r="BC647" s="413">
        <f t="shared" si="1854"/>
        <v>0</v>
      </c>
      <c r="BD647" s="413">
        <f t="shared" si="1854"/>
        <v>0</v>
      </c>
      <c r="BE647" s="413">
        <f t="shared" si="1854"/>
        <v>0</v>
      </c>
      <c r="BF647" s="413">
        <f t="shared" si="1854"/>
        <v>0</v>
      </c>
      <c r="BG647" s="413">
        <f t="shared" si="1854"/>
        <v>0</v>
      </c>
      <c r="BH647" s="413">
        <f t="shared" si="1854"/>
        <v>0</v>
      </c>
      <c r="BI647" s="308"/>
    </row>
    <row r="648" spans="1:61" hidden="1" outlineLevel="1">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293"/>
      <c r="Z648" s="293"/>
      <c r="AA648" s="293"/>
      <c r="AB648" s="293"/>
      <c r="AC648" s="293"/>
      <c r="AD648" s="293"/>
      <c r="AE648" s="293"/>
      <c r="AF648" s="293"/>
      <c r="AG648" s="293"/>
      <c r="AH648" s="293"/>
      <c r="AI648" s="293"/>
      <c r="AJ648" s="293"/>
      <c r="AK648" s="293"/>
      <c r="AL648" s="293"/>
      <c r="AM648" s="293"/>
      <c r="AN648" s="293"/>
      <c r="AO648" s="293"/>
      <c r="AP648" s="293"/>
      <c r="AQ648" s="293"/>
      <c r="AR648" s="293"/>
      <c r="AS648" s="293"/>
      <c r="AT648" s="293"/>
      <c r="AU648" s="425"/>
      <c r="AV648" s="426"/>
      <c r="AW648" s="426"/>
      <c r="AX648" s="426"/>
      <c r="AY648" s="426"/>
      <c r="AZ648" s="426"/>
      <c r="BA648" s="426"/>
      <c r="BB648" s="426"/>
      <c r="BC648" s="426"/>
      <c r="BD648" s="426"/>
      <c r="BE648" s="426"/>
      <c r="BF648" s="426"/>
      <c r="BG648" s="426"/>
      <c r="BH648" s="426"/>
      <c r="BI648" s="299"/>
    </row>
    <row r="649" spans="1:61" hidden="1" outlineLevel="1">
      <c r="A649" s="521">
        <v>99</v>
      </c>
      <c r="B649" s="519" t="str">
        <f>VLOOKUP(A649,'9. IESO programs'!$D$3:$E$91,2)</f>
        <v>Not used</v>
      </c>
      <c r="C649" s="293" t="s">
        <v>25</v>
      </c>
      <c r="D649" s="297"/>
      <c r="E649" s="297"/>
      <c r="F649" s="297"/>
      <c r="G649" s="297"/>
      <c r="H649" s="297"/>
      <c r="I649" s="297"/>
      <c r="J649" s="297"/>
      <c r="K649" s="297"/>
      <c r="L649" s="297"/>
      <c r="M649" s="297"/>
      <c r="N649" s="297"/>
      <c r="O649" s="297"/>
      <c r="P649" s="297"/>
      <c r="Q649" s="297"/>
      <c r="R649" s="297"/>
      <c r="S649" s="297"/>
      <c r="T649" s="297"/>
      <c r="U649" s="297"/>
      <c r="V649" s="297"/>
      <c r="W649" s="297"/>
      <c r="X649" s="297"/>
      <c r="Y649" s="297">
        <v>0</v>
      </c>
      <c r="Z649" s="297"/>
      <c r="AA649" s="297"/>
      <c r="AB649" s="297"/>
      <c r="AC649" s="297"/>
      <c r="AD649" s="297"/>
      <c r="AE649" s="297"/>
      <c r="AF649" s="297"/>
      <c r="AG649" s="297"/>
      <c r="AH649" s="297"/>
      <c r="AI649" s="297"/>
      <c r="AJ649" s="297"/>
      <c r="AK649" s="297"/>
      <c r="AL649" s="297"/>
      <c r="AM649" s="297"/>
      <c r="AN649" s="297"/>
      <c r="AO649" s="297"/>
      <c r="AP649" s="297"/>
      <c r="AQ649" s="297"/>
      <c r="AR649" s="297"/>
      <c r="AS649" s="297"/>
      <c r="AT649" s="297"/>
      <c r="AU649" s="428"/>
      <c r="AV649" s="412"/>
      <c r="AW649" s="412"/>
      <c r="AX649" s="412"/>
      <c r="AY649" s="412"/>
      <c r="AZ649" s="412"/>
      <c r="BA649" s="412"/>
      <c r="BB649" s="417"/>
      <c r="BC649" s="417"/>
      <c r="BD649" s="417"/>
      <c r="BE649" s="417"/>
      <c r="BF649" s="417"/>
      <c r="BG649" s="417"/>
      <c r="BH649" s="417"/>
      <c r="BI649" s="298">
        <f>SUM(AU649:BH649)</f>
        <v>0</v>
      </c>
    </row>
    <row r="650" spans="1:61" hidden="1" outlineLevel="1">
      <c r="B650" s="296" t="s">
        <v>267</v>
      </c>
      <c r="C650" s="293" t="s">
        <v>142</v>
      </c>
      <c r="D650" s="297"/>
      <c r="E650" s="297"/>
      <c r="F650" s="297"/>
      <c r="G650" s="297"/>
      <c r="H650" s="297"/>
      <c r="I650" s="297"/>
      <c r="J650" s="297"/>
      <c r="K650" s="297"/>
      <c r="L650" s="297"/>
      <c r="M650" s="297"/>
      <c r="N650" s="297"/>
      <c r="O650" s="297"/>
      <c r="P650" s="297"/>
      <c r="Q650" s="297"/>
      <c r="R650" s="297"/>
      <c r="S650" s="297"/>
      <c r="T650" s="297"/>
      <c r="U650" s="297"/>
      <c r="V650" s="297"/>
      <c r="W650" s="297"/>
      <c r="X650" s="297"/>
      <c r="Y650" s="297">
        <f>Y649</f>
        <v>0</v>
      </c>
      <c r="Z650" s="297"/>
      <c r="AA650" s="297"/>
      <c r="AB650" s="297"/>
      <c r="AC650" s="297"/>
      <c r="AD650" s="297"/>
      <c r="AE650" s="297"/>
      <c r="AF650" s="297"/>
      <c r="AG650" s="297"/>
      <c r="AH650" s="297"/>
      <c r="AI650" s="297"/>
      <c r="AJ650" s="297"/>
      <c r="AK650" s="297"/>
      <c r="AL650" s="297"/>
      <c r="AM650" s="297"/>
      <c r="AN650" s="297"/>
      <c r="AO650" s="297"/>
      <c r="AP650" s="297"/>
      <c r="AQ650" s="297"/>
      <c r="AR650" s="297"/>
      <c r="AS650" s="297"/>
      <c r="AT650" s="297"/>
      <c r="AU650" s="413">
        <f>AU649</f>
        <v>0</v>
      </c>
      <c r="AV650" s="413">
        <f t="shared" ref="AV650:BH650" si="1855">AV649</f>
        <v>0</v>
      </c>
      <c r="AW650" s="413">
        <f t="shared" si="1855"/>
        <v>0</v>
      </c>
      <c r="AX650" s="413">
        <f t="shared" si="1855"/>
        <v>0</v>
      </c>
      <c r="AY650" s="413">
        <f t="shared" si="1855"/>
        <v>0</v>
      </c>
      <c r="AZ650" s="413">
        <f t="shared" si="1855"/>
        <v>0</v>
      </c>
      <c r="BA650" s="413">
        <f t="shared" si="1855"/>
        <v>0</v>
      </c>
      <c r="BB650" s="413">
        <f t="shared" si="1855"/>
        <v>0</v>
      </c>
      <c r="BC650" s="413">
        <f t="shared" si="1855"/>
        <v>0</v>
      </c>
      <c r="BD650" s="413">
        <f t="shared" si="1855"/>
        <v>0</v>
      </c>
      <c r="BE650" s="413">
        <f t="shared" si="1855"/>
        <v>0</v>
      </c>
      <c r="BF650" s="413">
        <f t="shared" si="1855"/>
        <v>0</v>
      </c>
      <c r="BG650" s="413">
        <f t="shared" si="1855"/>
        <v>0</v>
      </c>
      <c r="BH650" s="413">
        <f t="shared" si="1855"/>
        <v>0</v>
      </c>
      <c r="BI650" s="299"/>
    </row>
    <row r="651" spans="1:61" hidden="1" outlineLevel="1">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293"/>
      <c r="Z651" s="293"/>
      <c r="AA651" s="293"/>
      <c r="AB651" s="293"/>
      <c r="AC651" s="293"/>
      <c r="AD651" s="293"/>
      <c r="AE651" s="293"/>
      <c r="AF651" s="293"/>
      <c r="AG651" s="293"/>
      <c r="AH651" s="293"/>
      <c r="AI651" s="293"/>
      <c r="AJ651" s="293"/>
      <c r="AK651" s="293"/>
      <c r="AL651" s="293"/>
      <c r="AM651" s="293"/>
      <c r="AN651" s="293"/>
      <c r="AO651" s="293"/>
      <c r="AP651" s="293"/>
      <c r="AQ651" s="293"/>
      <c r="AR651" s="293"/>
      <c r="AS651" s="293"/>
      <c r="AT651" s="293"/>
      <c r="AU651" s="414"/>
      <c r="AV651" s="414"/>
      <c r="AW651" s="414"/>
      <c r="AX651" s="414"/>
      <c r="AY651" s="414"/>
      <c r="AZ651" s="414"/>
      <c r="BA651" s="414"/>
      <c r="BB651" s="414"/>
      <c r="BC651" s="414"/>
      <c r="BD651" s="414"/>
      <c r="BE651" s="414"/>
      <c r="BF651" s="414"/>
      <c r="BG651" s="414"/>
      <c r="BH651" s="414"/>
      <c r="BI651" s="308"/>
    </row>
    <row r="652" spans="1:61" hidden="1" outlineLevel="1">
      <c r="A652" s="521">
        <v>99</v>
      </c>
      <c r="B652" s="519" t="str">
        <f>VLOOKUP(A652,'9. IESO programs'!$D$3:$E$91,2)</f>
        <v>Not used</v>
      </c>
      <c r="C652" s="293" t="s">
        <v>25</v>
      </c>
      <c r="D652" s="297"/>
      <c r="E652" s="297"/>
      <c r="F652" s="297"/>
      <c r="G652" s="297"/>
      <c r="H652" s="297"/>
      <c r="I652" s="297"/>
      <c r="J652" s="297"/>
      <c r="K652" s="297"/>
      <c r="L652" s="297"/>
      <c r="M652" s="297"/>
      <c r="N652" s="297"/>
      <c r="O652" s="297"/>
      <c r="P652" s="297"/>
      <c r="Q652" s="297"/>
      <c r="R652" s="297"/>
      <c r="S652" s="297"/>
      <c r="T652" s="297"/>
      <c r="U652" s="297"/>
      <c r="V652" s="297"/>
      <c r="W652" s="297"/>
      <c r="X652" s="297"/>
      <c r="Y652" s="297">
        <v>0</v>
      </c>
      <c r="Z652" s="297"/>
      <c r="AA652" s="297"/>
      <c r="AB652" s="297"/>
      <c r="AC652" s="297"/>
      <c r="AD652" s="297"/>
      <c r="AE652" s="297"/>
      <c r="AF652" s="297"/>
      <c r="AG652" s="297"/>
      <c r="AH652" s="297"/>
      <c r="AI652" s="297"/>
      <c r="AJ652" s="297"/>
      <c r="AK652" s="297"/>
      <c r="AL652" s="297"/>
      <c r="AM652" s="297"/>
      <c r="AN652" s="297"/>
      <c r="AO652" s="297"/>
      <c r="AP652" s="297"/>
      <c r="AQ652" s="297"/>
      <c r="AR652" s="297"/>
      <c r="AS652" s="297"/>
      <c r="AT652" s="297"/>
      <c r="AU652" s="428"/>
      <c r="AV652" s="412"/>
      <c r="AW652" s="412"/>
      <c r="AX652" s="412"/>
      <c r="AY652" s="412"/>
      <c r="AZ652" s="412"/>
      <c r="BA652" s="412"/>
      <c r="BB652" s="417"/>
      <c r="BC652" s="417"/>
      <c r="BD652" s="417"/>
      <c r="BE652" s="417"/>
      <c r="BF652" s="417"/>
      <c r="BG652" s="417"/>
      <c r="BH652" s="417"/>
      <c r="BI652" s="298">
        <f>SUM(AU652:BH652)</f>
        <v>0</v>
      </c>
    </row>
    <row r="653" spans="1:61" hidden="1" outlineLevel="1">
      <c r="B653" s="296" t="s">
        <v>267</v>
      </c>
      <c r="C653" s="293" t="s">
        <v>142</v>
      </c>
      <c r="D653" s="297"/>
      <c r="E653" s="297"/>
      <c r="F653" s="297"/>
      <c r="G653" s="297"/>
      <c r="H653" s="297"/>
      <c r="I653" s="297"/>
      <c r="J653" s="297"/>
      <c r="K653" s="297"/>
      <c r="L653" s="297"/>
      <c r="M653" s="297"/>
      <c r="N653" s="297"/>
      <c r="O653" s="297"/>
      <c r="P653" s="297"/>
      <c r="Q653" s="297"/>
      <c r="R653" s="297"/>
      <c r="S653" s="297"/>
      <c r="T653" s="297"/>
      <c r="U653" s="297"/>
      <c r="V653" s="297"/>
      <c r="W653" s="297"/>
      <c r="X653" s="297"/>
      <c r="Y653" s="297">
        <f>Y652</f>
        <v>0</v>
      </c>
      <c r="Z653" s="297"/>
      <c r="AA653" s="297"/>
      <c r="AB653" s="297"/>
      <c r="AC653" s="297"/>
      <c r="AD653" s="297"/>
      <c r="AE653" s="297"/>
      <c r="AF653" s="297"/>
      <c r="AG653" s="297"/>
      <c r="AH653" s="297"/>
      <c r="AI653" s="297"/>
      <c r="AJ653" s="297"/>
      <c r="AK653" s="297"/>
      <c r="AL653" s="297"/>
      <c r="AM653" s="297"/>
      <c r="AN653" s="297"/>
      <c r="AO653" s="297"/>
      <c r="AP653" s="297"/>
      <c r="AQ653" s="297"/>
      <c r="AR653" s="297"/>
      <c r="AS653" s="297"/>
      <c r="AT653" s="297"/>
      <c r="AU653" s="413">
        <f>AU652</f>
        <v>0</v>
      </c>
      <c r="AV653" s="413">
        <f t="shared" ref="AV653:BH653" si="1856">AV652</f>
        <v>0</v>
      </c>
      <c r="AW653" s="413">
        <f t="shared" si="1856"/>
        <v>0</v>
      </c>
      <c r="AX653" s="413">
        <f t="shared" si="1856"/>
        <v>0</v>
      </c>
      <c r="AY653" s="413">
        <f t="shared" si="1856"/>
        <v>0</v>
      </c>
      <c r="AZ653" s="413">
        <f t="shared" si="1856"/>
        <v>0</v>
      </c>
      <c r="BA653" s="413">
        <f t="shared" si="1856"/>
        <v>0</v>
      </c>
      <c r="BB653" s="413">
        <f t="shared" si="1856"/>
        <v>0</v>
      </c>
      <c r="BC653" s="413">
        <f t="shared" si="1856"/>
        <v>0</v>
      </c>
      <c r="BD653" s="413">
        <f t="shared" si="1856"/>
        <v>0</v>
      </c>
      <c r="BE653" s="413">
        <f t="shared" si="1856"/>
        <v>0</v>
      </c>
      <c r="BF653" s="413">
        <f t="shared" si="1856"/>
        <v>0</v>
      </c>
      <c r="BG653" s="413">
        <f t="shared" si="1856"/>
        <v>0</v>
      </c>
      <c r="BH653" s="413">
        <f t="shared" si="1856"/>
        <v>0</v>
      </c>
      <c r="BI653" s="308"/>
    </row>
    <row r="654" spans="1:61" ht="15.75" hidden="1" outlineLevel="1">
      <c r="B654" s="325"/>
      <c r="C654" s="302"/>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302"/>
      <c r="Z654" s="293"/>
      <c r="AA654" s="293"/>
      <c r="AB654" s="293"/>
      <c r="AC654" s="293"/>
      <c r="AD654" s="293"/>
      <c r="AE654" s="293"/>
      <c r="AF654" s="293"/>
      <c r="AG654" s="293"/>
      <c r="AH654" s="293"/>
      <c r="AI654" s="293"/>
      <c r="AJ654" s="293"/>
      <c r="AK654" s="293"/>
      <c r="AL654" s="293"/>
      <c r="AM654" s="293"/>
      <c r="AN654" s="293"/>
      <c r="AO654" s="293"/>
      <c r="AP654" s="293"/>
      <c r="AQ654" s="293"/>
      <c r="AR654" s="293"/>
      <c r="AS654" s="293"/>
      <c r="AT654" s="293"/>
      <c r="AU654" s="414"/>
      <c r="AV654" s="414"/>
      <c r="AW654" s="414"/>
      <c r="AX654" s="414"/>
      <c r="AY654" s="414"/>
      <c r="AZ654" s="414"/>
      <c r="BA654" s="414"/>
      <c r="BB654" s="414"/>
      <c r="BC654" s="414"/>
      <c r="BD654" s="414"/>
      <c r="BE654" s="414"/>
      <c r="BF654" s="414"/>
      <c r="BG654" s="414"/>
      <c r="BH654" s="414"/>
      <c r="BI654" s="308"/>
    </row>
    <row r="655" spans="1:61" ht="15.75" hidden="1" outlineLevel="1">
      <c r="B655" s="517" t="s">
        <v>477</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293"/>
      <c r="Z655" s="293"/>
      <c r="AA655" s="293"/>
      <c r="AB655" s="293"/>
      <c r="AC655" s="293"/>
      <c r="AD655" s="293"/>
      <c r="AE655" s="293"/>
      <c r="AF655" s="293"/>
      <c r="AG655" s="293"/>
      <c r="AH655" s="293"/>
      <c r="AI655" s="293"/>
      <c r="AJ655" s="293"/>
      <c r="AK655" s="293"/>
      <c r="AL655" s="293"/>
      <c r="AM655" s="293"/>
      <c r="AN655" s="293"/>
      <c r="AO655" s="293"/>
      <c r="AP655" s="293"/>
      <c r="AQ655" s="293"/>
      <c r="AR655" s="293"/>
      <c r="AS655" s="293"/>
      <c r="AT655" s="293"/>
      <c r="AU655" s="424"/>
      <c r="AV655" s="427"/>
      <c r="AW655" s="427"/>
      <c r="AX655" s="427"/>
      <c r="AY655" s="427"/>
      <c r="AZ655" s="427"/>
      <c r="BA655" s="427"/>
      <c r="BB655" s="427"/>
      <c r="BC655" s="427"/>
      <c r="BD655" s="427"/>
      <c r="BE655" s="427"/>
      <c r="BF655" s="427"/>
      <c r="BG655" s="427"/>
      <c r="BH655" s="427"/>
      <c r="BI655" s="308"/>
    </row>
    <row r="656" spans="1:61" ht="15.75" hidden="1" outlineLevel="1">
      <c r="B656" s="290" t="s">
        <v>473</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293"/>
      <c r="Z656" s="293"/>
      <c r="AA656" s="293"/>
      <c r="AB656" s="293"/>
      <c r="AC656" s="293"/>
      <c r="AD656" s="293"/>
      <c r="AE656" s="293"/>
      <c r="AF656" s="293"/>
      <c r="AG656" s="293"/>
      <c r="AH656" s="293"/>
      <c r="AI656" s="293"/>
      <c r="AJ656" s="293"/>
      <c r="AK656" s="293"/>
      <c r="AL656" s="293"/>
      <c r="AM656" s="293"/>
      <c r="AN656" s="293"/>
      <c r="AO656" s="293"/>
      <c r="AP656" s="293"/>
      <c r="AQ656" s="293"/>
      <c r="AR656" s="293"/>
      <c r="AS656" s="293"/>
      <c r="AT656" s="293"/>
      <c r="AU656" s="424"/>
      <c r="AV656" s="427"/>
      <c r="AW656" s="427"/>
      <c r="AX656" s="427"/>
      <c r="AY656" s="427"/>
      <c r="AZ656" s="427"/>
      <c r="BA656" s="427"/>
      <c r="BB656" s="427"/>
      <c r="BC656" s="427"/>
      <c r="BD656" s="427"/>
      <c r="BE656" s="427"/>
      <c r="BF656" s="427"/>
      <c r="BG656" s="427"/>
      <c r="BH656" s="427"/>
      <c r="BI656" s="308"/>
    </row>
    <row r="657" spans="1:61" hidden="1" outlineLevel="1">
      <c r="A657" s="521">
        <v>99</v>
      </c>
      <c r="B657" s="519" t="str">
        <f>VLOOKUP(A657,'9. IESO programs'!$D$3:$E$91,2)</f>
        <v>Not used</v>
      </c>
      <c r="C657" s="293" t="s">
        <v>25</v>
      </c>
      <c r="D657" s="297"/>
      <c r="E657" s="297"/>
      <c r="F657" s="297"/>
      <c r="G657" s="297"/>
      <c r="H657" s="297"/>
      <c r="I657" s="297"/>
      <c r="J657" s="297"/>
      <c r="K657" s="297"/>
      <c r="L657" s="297"/>
      <c r="M657" s="297"/>
      <c r="N657" s="297"/>
      <c r="O657" s="297"/>
      <c r="P657" s="297"/>
      <c r="Q657" s="297"/>
      <c r="R657" s="297"/>
      <c r="S657" s="297"/>
      <c r="T657" s="297"/>
      <c r="U657" s="297"/>
      <c r="V657" s="297"/>
      <c r="W657" s="297"/>
      <c r="X657" s="297"/>
      <c r="Y657" s="293"/>
      <c r="Z657" s="297"/>
      <c r="AA657" s="297"/>
      <c r="AB657" s="297"/>
      <c r="AC657" s="297"/>
      <c r="AD657" s="297"/>
      <c r="AE657" s="297"/>
      <c r="AF657" s="297"/>
      <c r="AG657" s="297"/>
      <c r="AH657" s="297"/>
      <c r="AI657" s="297"/>
      <c r="AJ657" s="297"/>
      <c r="AK657" s="297"/>
      <c r="AL657" s="297"/>
      <c r="AM657" s="297"/>
      <c r="AN657" s="297"/>
      <c r="AO657" s="297"/>
      <c r="AP657" s="297"/>
      <c r="AQ657" s="297"/>
      <c r="AR657" s="297"/>
      <c r="AS657" s="297"/>
      <c r="AT657" s="297"/>
      <c r="AU657" s="412"/>
      <c r="AV657" s="412"/>
      <c r="AW657" s="412"/>
      <c r="AX657" s="412"/>
      <c r="AY657" s="412"/>
      <c r="AZ657" s="412"/>
      <c r="BA657" s="412"/>
      <c r="BB657" s="412"/>
      <c r="BC657" s="412"/>
      <c r="BD657" s="412"/>
      <c r="BE657" s="412"/>
      <c r="BF657" s="412"/>
      <c r="BG657" s="412"/>
      <c r="BH657" s="412"/>
      <c r="BI657" s="298">
        <f>SUM(AU657:BH657)</f>
        <v>0</v>
      </c>
    </row>
    <row r="658" spans="1:61" hidden="1" outlineLevel="1">
      <c r="B658" s="296" t="s">
        <v>267</v>
      </c>
      <c r="C658" s="293" t="s">
        <v>142</v>
      </c>
      <c r="D658" s="297"/>
      <c r="E658" s="297"/>
      <c r="F658" s="297"/>
      <c r="G658" s="297"/>
      <c r="H658" s="297"/>
      <c r="I658" s="297"/>
      <c r="J658" s="297"/>
      <c r="K658" s="297"/>
      <c r="L658" s="297"/>
      <c r="M658" s="297"/>
      <c r="N658" s="297"/>
      <c r="O658" s="297"/>
      <c r="P658" s="297"/>
      <c r="Q658" s="297"/>
      <c r="R658" s="297"/>
      <c r="S658" s="297"/>
      <c r="T658" s="297"/>
      <c r="U658" s="297"/>
      <c r="V658" s="297"/>
      <c r="W658" s="297"/>
      <c r="X658" s="297"/>
      <c r="Y658" s="293"/>
      <c r="Z658" s="297"/>
      <c r="AA658" s="297"/>
      <c r="AB658" s="297"/>
      <c r="AC658" s="297"/>
      <c r="AD658" s="297"/>
      <c r="AE658" s="297"/>
      <c r="AF658" s="297"/>
      <c r="AG658" s="297"/>
      <c r="AH658" s="297"/>
      <c r="AI658" s="297"/>
      <c r="AJ658" s="297"/>
      <c r="AK658" s="297"/>
      <c r="AL658" s="297"/>
      <c r="AM658" s="297"/>
      <c r="AN658" s="297"/>
      <c r="AO658" s="297"/>
      <c r="AP658" s="297"/>
      <c r="AQ658" s="297"/>
      <c r="AR658" s="297"/>
      <c r="AS658" s="297"/>
      <c r="AT658" s="297"/>
      <c r="AU658" s="413">
        <f>AU657</f>
        <v>0</v>
      </c>
      <c r="AV658" s="413">
        <f t="shared" ref="AV658" si="1857">AV657</f>
        <v>0</v>
      </c>
      <c r="AW658" s="413">
        <f t="shared" ref="AW658" si="1858">AW657</f>
        <v>0</v>
      </c>
      <c r="AX658" s="413">
        <f t="shared" ref="AX658" si="1859">AX657</f>
        <v>0</v>
      </c>
      <c r="AY658" s="413">
        <f t="shared" ref="AY658" si="1860">AY657</f>
        <v>0</v>
      </c>
      <c r="AZ658" s="413">
        <f t="shared" ref="AZ658" si="1861">AZ657</f>
        <v>0</v>
      </c>
      <c r="BA658" s="413">
        <f t="shared" ref="BA658" si="1862">BA657</f>
        <v>0</v>
      </c>
      <c r="BB658" s="413">
        <f t="shared" ref="BB658" si="1863">BB657</f>
        <v>0</v>
      </c>
      <c r="BC658" s="413">
        <f t="shared" ref="BC658" si="1864">BC657</f>
        <v>0</v>
      </c>
      <c r="BD658" s="413">
        <f t="shared" ref="BD658" si="1865">BD657</f>
        <v>0</v>
      </c>
      <c r="BE658" s="413">
        <f t="shared" ref="BE658" si="1866">BE657</f>
        <v>0</v>
      </c>
      <c r="BF658" s="413">
        <f t="shared" ref="BF658" si="1867">BF657</f>
        <v>0</v>
      </c>
      <c r="BG658" s="413">
        <f t="shared" ref="BG658" si="1868">BG657</f>
        <v>0</v>
      </c>
      <c r="BH658" s="413">
        <f t="shared" ref="BH658" si="1869">BH657</f>
        <v>0</v>
      </c>
      <c r="BI658" s="308"/>
    </row>
    <row r="659" spans="1:61" hidden="1" outlineLevel="1">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293"/>
      <c r="Z659" s="293"/>
      <c r="AA659" s="293"/>
      <c r="AB659" s="293"/>
      <c r="AC659" s="293"/>
      <c r="AD659" s="293"/>
      <c r="AE659" s="293"/>
      <c r="AF659" s="293"/>
      <c r="AG659" s="293"/>
      <c r="AH659" s="293"/>
      <c r="AI659" s="293"/>
      <c r="AJ659" s="293"/>
      <c r="AK659" s="293"/>
      <c r="AL659" s="293"/>
      <c r="AM659" s="293"/>
      <c r="AN659" s="293"/>
      <c r="AO659" s="293"/>
      <c r="AP659" s="293"/>
      <c r="AQ659" s="293"/>
      <c r="AR659" s="293"/>
      <c r="AS659" s="293"/>
      <c r="AT659" s="293"/>
      <c r="AU659" s="424"/>
      <c r="AV659" s="427"/>
      <c r="AW659" s="427"/>
      <c r="AX659" s="427"/>
      <c r="AY659" s="427"/>
      <c r="AZ659" s="427"/>
      <c r="BA659" s="427"/>
      <c r="BB659" s="427"/>
      <c r="BC659" s="427"/>
      <c r="BD659" s="427"/>
      <c r="BE659" s="427"/>
      <c r="BF659" s="427"/>
      <c r="BG659" s="427"/>
      <c r="BH659" s="427"/>
      <c r="BI659" s="308"/>
    </row>
    <row r="660" spans="1:61" hidden="1" outlineLevel="1">
      <c r="A660" s="521">
        <v>99</v>
      </c>
      <c r="B660" s="519" t="str">
        <f>VLOOKUP(A660,'9. IESO programs'!$D$3:$E$91,2)</f>
        <v>Not used</v>
      </c>
      <c r="C660" s="293" t="s">
        <v>25</v>
      </c>
      <c r="D660" s="297"/>
      <c r="E660" s="297"/>
      <c r="F660" s="297"/>
      <c r="G660" s="297"/>
      <c r="H660" s="297"/>
      <c r="I660" s="297"/>
      <c r="J660" s="297"/>
      <c r="K660" s="297"/>
      <c r="L660" s="297"/>
      <c r="M660" s="297"/>
      <c r="N660" s="297"/>
      <c r="O660" s="297"/>
      <c r="P660" s="297"/>
      <c r="Q660" s="297"/>
      <c r="R660" s="297"/>
      <c r="S660" s="297"/>
      <c r="T660" s="297"/>
      <c r="U660" s="297"/>
      <c r="V660" s="297"/>
      <c r="W660" s="297"/>
      <c r="X660" s="297"/>
      <c r="Y660" s="293"/>
      <c r="Z660" s="297"/>
      <c r="AA660" s="297"/>
      <c r="AB660" s="297"/>
      <c r="AC660" s="297"/>
      <c r="AD660" s="297"/>
      <c r="AE660" s="297"/>
      <c r="AF660" s="297"/>
      <c r="AG660" s="297"/>
      <c r="AH660" s="297"/>
      <c r="AI660" s="297"/>
      <c r="AJ660" s="297"/>
      <c r="AK660" s="297"/>
      <c r="AL660" s="297"/>
      <c r="AM660" s="297"/>
      <c r="AN660" s="297"/>
      <c r="AO660" s="297"/>
      <c r="AP660" s="297"/>
      <c r="AQ660" s="297"/>
      <c r="AR660" s="297"/>
      <c r="AS660" s="297"/>
      <c r="AT660" s="297"/>
      <c r="AU660" s="412"/>
      <c r="AV660" s="412"/>
      <c r="AW660" s="412"/>
      <c r="AX660" s="412"/>
      <c r="AY660" s="412"/>
      <c r="AZ660" s="412"/>
      <c r="BA660" s="412"/>
      <c r="BB660" s="412"/>
      <c r="BC660" s="412"/>
      <c r="BD660" s="412"/>
      <c r="BE660" s="412"/>
      <c r="BF660" s="412"/>
      <c r="BG660" s="412"/>
      <c r="BH660" s="412"/>
      <c r="BI660" s="298">
        <f>SUM(AU660:BH660)</f>
        <v>0</v>
      </c>
    </row>
    <row r="661" spans="1:61" hidden="1" outlineLevel="1">
      <c r="B661" s="296" t="s">
        <v>267</v>
      </c>
      <c r="C661" s="293" t="s">
        <v>142</v>
      </c>
      <c r="D661" s="297"/>
      <c r="E661" s="297"/>
      <c r="F661" s="297"/>
      <c r="G661" s="297"/>
      <c r="H661" s="297"/>
      <c r="I661" s="297"/>
      <c r="J661" s="297"/>
      <c r="K661" s="297"/>
      <c r="L661" s="297"/>
      <c r="M661" s="297"/>
      <c r="N661" s="297"/>
      <c r="O661" s="297"/>
      <c r="P661" s="297"/>
      <c r="Q661" s="297"/>
      <c r="R661" s="297"/>
      <c r="S661" s="297"/>
      <c r="T661" s="297"/>
      <c r="U661" s="297"/>
      <c r="V661" s="297"/>
      <c r="W661" s="297"/>
      <c r="X661" s="297"/>
      <c r="Y661" s="293"/>
      <c r="Z661" s="297"/>
      <c r="AA661" s="297"/>
      <c r="AB661" s="297"/>
      <c r="AC661" s="297"/>
      <c r="AD661" s="297"/>
      <c r="AE661" s="297"/>
      <c r="AF661" s="297"/>
      <c r="AG661" s="297"/>
      <c r="AH661" s="297"/>
      <c r="AI661" s="297"/>
      <c r="AJ661" s="297"/>
      <c r="AK661" s="297"/>
      <c r="AL661" s="297"/>
      <c r="AM661" s="297"/>
      <c r="AN661" s="297"/>
      <c r="AO661" s="297"/>
      <c r="AP661" s="297"/>
      <c r="AQ661" s="297"/>
      <c r="AR661" s="297"/>
      <c r="AS661" s="297"/>
      <c r="AT661" s="297"/>
      <c r="AU661" s="413">
        <f>AU660</f>
        <v>0</v>
      </c>
      <c r="AV661" s="413">
        <f t="shared" ref="AV661" si="1870">AV660</f>
        <v>0</v>
      </c>
      <c r="AW661" s="413">
        <f t="shared" ref="AW661" si="1871">AW660</f>
        <v>0</v>
      </c>
      <c r="AX661" s="413">
        <f t="shared" ref="AX661" si="1872">AX660</f>
        <v>0</v>
      </c>
      <c r="AY661" s="413">
        <f t="shared" ref="AY661" si="1873">AY660</f>
        <v>0</v>
      </c>
      <c r="AZ661" s="413">
        <f t="shared" ref="AZ661" si="1874">AZ660</f>
        <v>0</v>
      </c>
      <c r="BA661" s="413">
        <f t="shared" ref="BA661" si="1875">BA660</f>
        <v>0</v>
      </c>
      <c r="BB661" s="413">
        <f t="shared" ref="BB661" si="1876">BB660</f>
        <v>0</v>
      </c>
      <c r="BC661" s="413">
        <f t="shared" ref="BC661" si="1877">BC660</f>
        <v>0</v>
      </c>
      <c r="BD661" s="413">
        <f t="shared" ref="BD661" si="1878">BD660</f>
        <v>0</v>
      </c>
      <c r="BE661" s="413">
        <f t="shared" ref="BE661" si="1879">BE660</f>
        <v>0</v>
      </c>
      <c r="BF661" s="413">
        <f t="shared" ref="BF661" si="1880">BF660</f>
        <v>0</v>
      </c>
      <c r="BG661" s="413">
        <f t="shared" ref="BG661" si="1881">BG660</f>
        <v>0</v>
      </c>
      <c r="BH661" s="413">
        <f t="shared" ref="BH661" si="1882">BH660</f>
        <v>0</v>
      </c>
      <c r="BI661" s="308"/>
    </row>
    <row r="662" spans="1:61" hidden="1" outlineLevel="1">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c r="Z662" s="293"/>
      <c r="AA662" s="293"/>
      <c r="AB662" s="293"/>
      <c r="AC662" s="293"/>
      <c r="AD662" s="293"/>
      <c r="AE662" s="293"/>
      <c r="AF662" s="293"/>
      <c r="AG662" s="293"/>
      <c r="AH662" s="293"/>
      <c r="AI662" s="293"/>
      <c r="AJ662" s="293"/>
      <c r="AK662" s="293"/>
      <c r="AL662" s="293"/>
      <c r="AM662" s="293"/>
      <c r="AN662" s="293"/>
      <c r="AO662" s="293"/>
      <c r="AP662" s="293"/>
      <c r="AQ662" s="293"/>
      <c r="AR662" s="293"/>
      <c r="AS662" s="293"/>
      <c r="AT662" s="293"/>
      <c r="AU662" s="424"/>
      <c r="AV662" s="427"/>
      <c r="AW662" s="427"/>
      <c r="AX662" s="427"/>
      <c r="AY662" s="427"/>
      <c r="AZ662" s="427"/>
      <c r="BA662" s="427"/>
      <c r="BB662" s="427"/>
      <c r="BC662" s="427"/>
      <c r="BD662" s="427"/>
      <c r="BE662" s="427"/>
      <c r="BF662" s="427"/>
      <c r="BG662" s="427"/>
      <c r="BH662" s="427"/>
      <c r="BI662" s="308"/>
    </row>
    <row r="663" spans="1:61" hidden="1" outlineLevel="1">
      <c r="A663" s="521">
        <v>99</v>
      </c>
      <c r="B663" s="519" t="str">
        <f>VLOOKUP(A663,'9. IESO programs'!$D$3:$E$91,2)</f>
        <v>Not used</v>
      </c>
      <c r="C663" s="293" t="s">
        <v>25</v>
      </c>
      <c r="D663" s="297"/>
      <c r="E663" s="297"/>
      <c r="F663" s="297"/>
      <c r="G663" s="297"/>
      <c r="H663" s="297"/>
      <c r="I663" s="297"/>
      <c r="J663" s="297"/>
      <c r="K663" s="297"/>
      <c r="L663" s="297"/>
      <c r="M663" s="297"/>
      <c r="N663" s="297"/>
      <c r="O663" s="297"/>
      <c r="P663" s="297"/>
      <c r="Q663" s="297"/>
      <c r="R663" s="297"/>
      <c r="S663" s="297"/>
      <c r="T663" s="297"/>
      <c r="U663" s="297"/>
      <c r="V663" s="297"/>
      <c r="W663" s="297"/>
      <c r="X663" s="297"/>
      <c r="Y663" s="293"/>
      <c r="Z663" s="297"/>
      <c r="AA663" s="297"/>
      <c r="AB663" s="297"/>
      <c r="AC663" s="297"/>
      <c r="AD663" s="297"/>
      <c r="AE663" s="297"/>
      <c r="AF663" s="297"/>
      <c r="AG663" s="297"/>
      <c r="AH663" s="297"/>
      <c r="AI663" s="297"/>
      <c r="AJ663" s="297"/>
      <c r="AK663" s="297"/>
      <c r="AL663" s="297"/>
      <c r="AM663" s="297"/>
      <c r="AN663" s="297"/>
      <c r="AO663" s="297"/>
      <c r="AP663" s="297"/>
      <c r="AQ663" s="297"/>
      <c r="AR663" s="297"/>
      <c r="AS663" s="297"/>
      <c r="AT663" s="297"/>
      <c r="AU663" s="412"/>
      <c r="AV663" s="412"/>
      <c r="AW663" s="412"/>
      <c r="AX663" s="412"/>
      <c r="AY663" s="412"/>
      <c r="AZ663" s="412"/>
      <c r="BA663" s="412"/>
      <c r="BB663" s="412"/>
      <c r="BC663" s="412"/>
      <c r="BD663" s="412"/>
      <c r="BE663" s="412"/>
      <c r="BF663" s="412"/>
      <c r="BG663" s="412"/>
      <c r="BH663" s="412"/>
      <c r="BI663" s="298">
        <f>SUM(AU663:BH663)</f>
        <v>0</v>
      </c>
    </row>
    <row r="664" spans="1:61" hidden="1" outlineLevel="1">
      <c r="B664" s="296" t="s">
        <v>267</v>
      </c>
      <c r="C664" s="293" t="s">
        <v>142</v>
      </c>
      <c r="D664" s="297"/>
      <c r="E664" s="297"/>
      <c r="F664" s="297"/>
      <c r="G664" s="297"/>
      <c r="H664" s="297"/>
      <c r="I664" s="297"/>
      <c r="J664" s="297"/>
      <c r="K664" s="297"/>
      <c r="L664" s="297"/>
      <c r="M664" s="297"/>
      <c r="N664" s="297"/>
      <c r="O664" s="297"/>
      <c r="P664" s="297"/>
      <c r="Q664" s="297"/>
      <c r="R664" s="297"/>
      <c r="S664" s="297"/>
      <c r="T664" s="297"/>
      <c r="U664" s="297"/>
      <c r="V664" s="297"/>
      <c r="W664" s="297"/>
      <c r="X664" s="297"/>
      <c r="Y664" s="293"/>
      <c r="Z664" s="297"/>
      <c r="AA664" s="297"/>
      <c r="AB664" s="297"/>
      <c r="AC664" s="297"/>
      <c r="AD664" s="297"/>
      <c r="AE664" s="297"/>
      <c r="AF664" s="297"/>
      <c r="AG664" s="297"/>
      <c r="AH664" s="297"/>
      <c r="AI664" s="297"/>
      <c r="AJ664" s="297"/>
      <c r="AK664" s="297"/>
      <c r="AL664" s="297"/>
      <c r="AM664" s="297"/>
      <c r="AN664" s="297"/>
      <c r="AO664" s="297"/>
      <c r="AP664" s="297"/>
      <c r="AQ664" s="297"/>
      <c r="AR664" s="297"/>
      <c r="AS664" s="297"/>
      <c r="AT664" s="297"/>
      <c r="AU664" s="413">
        <f>AU663</f>
        <v>0</v>
      </c>
      <c r="AV664" s="413">
        <f t="shared" ref="AV664" si="1883">AV663</f>
        <v>0</v>
      </c>
      <c r="AW664" s="413">
        <f t="shared" ref="AW664" si="1884">AW663</f>
        <v>0</v>
      </c>
      <c r="AX664" s="413">
        <f t="shared" ref="AX664" si="1885">AX663</f>
        <v>0</v>
      </c>
      <c r="AY664" s="413">
        <f t="shared" ref="AY664" si="1886">AY663</f>
        <v>0</v>
      </c>
      <c r="AZ664" s="413">
        <f t="shared" ref="AZ664" si="1887">AZ663</f>
        <v>0</v>
      </c>
      <c r="BA664" s="413">
        <f t="shared" ref="BA664" si="1888">BA663</f>
        <v>0</v>
      </c>
      <c r="BB664" s="413">
        <f t="shared" ref="BB664" si="1889">BB663</f>
        <v>0</v>
      </c>
      <c r="BC664" s="413">
        <f t="shared" ref="BC664" si="1890">BC663</f>
        <v>0</v>
      </c>
      <c r="BD664" s="413">
        <f t="shared" ref="BD664" si="1891">BD663</f>
        <v>0</v>
      </c>
      <c r="BE664" s="413">
        <f t="shared" ref="BE664" si="1892">BE663</f>
        <v>0</v>
      </c>
      <c r="BF664" s="413">
        <f t="shared" ref="BF664" si="1893">BF663</f>
        <v>0</v>
      </c>
      <c r="BG664" s="413">
        <f t="shared" ref="BG664" si="1894">BG663</f>
        <v>0</v>
      </c>
      <c r="BH664" s="413">
        <f t="shared" ref="BH664" si="1895">BH663</f>
        <v>0</v>
      </c>
      <c r="BI664" s="308"/>
    </row>
    <row r="665" spans="1:61" hidden="1" outlineLevel="1">
      <c r="B665" s="324"/>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293"/>
      <c r="Z665" s="293"/>
      <c r="AA665" s="293"/>
      <c r="AB665" s="293"/>
      <c r="AC665" s="293"/>
      <c r="AD665" s="293"/>
      <c r="AE665" s="293"/>
      <c r="AF665" s="293"/>
      <c r="AG665" s="293"/>
      <c r="AH665" s="293"/>
      <c r="AI665" s="293"/>
      <c r="AJ665" s="293"/>
      <c r="AK665" s="293"/>
      <c r="AL665" s="293"/>
      <c r="AM665" s="293"/>
      <c r="AN665" s="293"/>
      <c r="AO665" s="293"/>
      <c r="AP665" s="293"/>
      <c r="AQ665" s="293"/>
      <c r="AR665" s="293"/>
      <c r="AS665" s="293"/>
      <c r="AT665" s="293"/>
      <c r="AU665" s="424"/>
      <c r="AV665" s="427"/>
      <c r="AW665" s="427"/>
      <c r="AX665" s="427"/>
      <c r="AY665" s="427"/>
      <c r="AZ665" s="427"/>
      <c r="BA665" s="427"/>
      <c r="BB665" s="427"/>
      <c r="BC665" s="427"/>
      <c r="BD665" s="427"/>
      <c r="BE665" s="427"/>
      <c r="BF665" s="427"/>
      <c r="BG665" s="427"/>
      <c r="BH665" s="427"/>
      <c r="BI665" s="308"/>
    </row>
    <row r="666" spans="1:61" hidden="1" outlineLevel="1">
      <c r="A666" s="521">
        <v>99</v>
      </c>
      <c r="B666" s="519" t="str">
        <f>VLOOKUP(A666,'9. IESO programs'!$D$3:$E$91,2)</f>
        <v>Not used</v>
      </c>
      <c r="C666" s="293" t="s">
        <v>25</v>
      </c>
      <c r="D666" s="297"/>
      <c r="E666" s="297"/>
      <c r="F666" s="297"/>
      <c r="G666" s="297"/>
      <c r="H666" s="297"/>
      <c r="I666" s="297"/>
      <c r="J666" s="297"/>
      <c r="K666" s="297"/>
      <c r="L666" s="297"/>
      <c r="M666" s="297"/>
      <c r="N666" s="297"/>
      <c r="O666" s="297"/>
      <c r="P666" s="297"/>
      <c r="Q666" s="297"/>
      <c r="R666" s="297"/>
      <c r="S666" s="297"/>
      <c r="T666" s="297"/>
      <c r="U666" s="297"/>
      <c r="V666" s="297"/>
      <c r="W666" s="297"/>
      <c r="X666" s="297"/>
      <c r="Y666" s="293"/>
      <c r="Z666" s="297"/>
      <c r="AA666" s="297"/>
      <c r="AB666" s="297"/>
      <c r="AC666" s="297"/>
      <c r="AD666" s="297"/>
      <c r="AE666" s="297"/>
      <c r="AF666" s="297"/>
      <c r="AG666" s="297"/>
      <c r="AH666" s="297"/>
      <c r="AI666" s="297"/>
      <c r="AJ666" s="297"/>
      <c r="AK666" s="297"/>
      <c r="AL666" s="297"/>
      <c r="AM666" s="297"/>
      <c r="AN666" s="297"/>
      <c r="AO666" s="297"/>
      <c r="AP666" s="297"/>
      <c r="AQ666" s="297"/>
      <c r="AR666" s="297"/>
      <c r="AS666" s="297"/>
      <c r="AT666" s="297"/>
      <c r="AU666" s="412"/>
      <c r="AV666" s="412"/>
      <c r="AW666" s="412"/>
      <c r="AX666" s="412"/>
      <c r="AY666" s="412"/>
      <c r="AZ666" s="412"/>
      <c r="BA666" s="412"/>
      <c r="BB666" s="412"/>
      <c r="BC666" s="412"/>
      <c r="BD666" s="412"/>
      <c r="BE666" s="412"/>
      <c r="BF666" s="412"/>
      <c r="BG666" s="412"/>
      <c r="BH666" s="412"/>
      <c r="BI666" s="298">
        <f>SUM(AU666:BH666)</f>
        <v>0</v>
      </c>
    </row>
    <row r="667" spans="1:61" hidden="1" outlineLevel="1">
      <c r="B667" s="296" t="s">
        <v>267</v>
      </c>
      <c r="C667" s="293" t="s">
        <v>142</v>
      </c>
      <c r="D667" s="297"/>
      <c r="E667" s="297"/>
      <c r="F667" s="297"/>
      <c r="G667" s="297"/>
      <c r="H667" s="297"/>
      <c r="I667" s="297"/>
      <c r="J667" s="297"/>
      <c r="K667" s="297"/>
      <c r="L667" s="297"/>
      <c r="M667" s="297"/>
      <c r="N667" s="297"/>
      <c r="O667" s="297"/>
      <c r="P667" s="297"/>
      <c r="Q667" s="297"/>
      <c r="R667" s="297"/>
      <c r="S667" s="297"/>
      <c r="T667" s="297"/>
      <c r="U667" s="297"/>
      <c r="V667" s="297"/>
      <c r="W667" s="297"/>
      <c r="X667" s="297"/>
      <c r="Y667" s="293"/>
      <c r="Z667" s="297"/>
      <c r="AA667" s="297"/>
      <c r="AB667" s="297"/>
      <c r="AC667" s="297"/>
      <c r="AD667" s="297"/>
      <c r="AE667" s="297"/>
      <c r="AF667" s="297"/>
      <c r="AG667" s="297"/>
      <c r="AH667" s="297"/>
      <c r="AI667" s="297"/>
      <c r="AJ667" s="297"/>
      <c r="AK667" s="297"/>
      <c r="AL667" s="297"/>
      <c r="AM667" s="297"/>
      <c r="AN667" s="297"/>
      <c r="AO667" s="297"/>
      <c r="AP667" s="297"/>
      <c r="AQ667" s="297"/>
      <c r="AR667" s="297"/>
      <c r="AS667" s="297"/>
      <c r="AT667" s="297"/>
      <c r="AU667" s="413">
        <f>AU666</f>
        <v>0</v>
      </c>
      <c r="AV667" s="413">
        <f t="shared" ref="AV667" si="1896">AV666</f>
        <v>0</v>
      </c>
      <c r="AW667" s="413">
        <f t="shared" ref="AW667" si="1897">AW666</f>
        <v>0</v>
      </c>
      <c r="AX667" s="413">
        <f t="shared" ref="AX667" si="1898">AX666</f>
        <v>0</v>
      </c>
      <c r="AY667" s="413">
        <f t="shared" ref="AY667" si="1899">AY666</f>
        <v>0</v>
      </c>
      <c r="AZ667" s="413">
        <f t="shared" ref="AZ667" si="1900">AZ666</f>
        <v>0</v>
      </c>
      <c r="BA667" s="413">
        <f t="shared" ref="BA667" si="1901">BA666</f>
        <v>0</v>
      </c>
      <c r="BB667" s="413">
        <f t="shared" ref="BB667" si="1902">BB666</f>
        <v>0</v>
      </c>
      <c r="BC667" s="413">
        <f t="shared" ref="BC667" si="1903">BC666</f>
        <v>0</v>
      </c>
      <c r="BD667" s="413">
        <f t="shared" ref="BD667" si="1904">BD666</f>
        <v>0</v>
      </c>
      <c r="BE667" s="413">
        <f t="shared" ref="BE667" si="1905">BE666</f>
        <v>0</v>
      </c>
      <c r="BF667" s="413">
        <f t="shared" ref="BF667" si="1906">BF666</f>
        <v>0</v>
      </c>
      <c r="BG667" s="413">
        <f t="shared" ref="BG667" si="1907">BG666</f>
        <v>0</v>
      </c>
      <c r="BH667" s="413">
        <f t="shared" ref="BH667" si="1908">BH666</f>
        <v>0</v>
      </c>
      <c r="BI667" s="308"/>
    </row>
    <row r="668" spans="1:61" hidden="1" outlineLevel="1">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293"/>
      <c r="Z668" s="293"/>
      <c r="AA668" s="293"/>
      <c r="AB668" s="293"/>
      <c r="AC668" s="293"/>
      <c r="AD668" s="293"/>
      <c r="AE668" s="293"/>
      <c r="AF668" s="293"/>
      <c r="AG668" s="293"/>
      <c r="AH668" s="293"/>
      <c r="AI668" s="293"/>
      <c r="AJ668" s="293"/>
      <c r="AK668" s="293"/>
      <c r="AL668" s="293"/>
      <c r="AM668" s="293"/>
      <c r="AN668" s="293"/>
      <c r="AO668" s="293"/>
      <c r="AP668" s="293"/>
      <c r="AQ668" s="293"/>
      <c r="AR668" s="293"/>
      <c r="AS668" s="293"/>
      <c r="AT668" s="293"/>
      <c r="AU668" s="414"/>
      <c r="AV668" s="427"/>
      <c r="AW668" s="427"/>
      <c r="AX668" s="427"/>
      <c r="AY668" s="427"/>
      <c r="AZ668" s="427"/>
      <c r="BA668" s="427"/>
      <c r="BB668" s="427"/>
      <c r="BC668" s="427"/>
      <c r="BD668" s="427"/>
      <c r="BE668" s="427"/>
      <c r="BF668" s="427"/>
      <c r="BG668" s="427"/>
      <c r="BH668" s="427"/>
      <c r="BI668" s="308"/>
    </row>
    <row r="669" spans="1:61" ht="15.75" hidden="1" outlineLevel="1">
      <c r="B669" s="290" t="s">
        <v>474</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c r="Z669" s="293"/>
      <c r="AA669" s="293"/>
      <c r="AB669" s="293"/>
      <c r="AC669" s="293"/>
      <c r="AD669" s="293"/>
      <c r="AE669" s="293"/>
      <c r="AF669" s="293"/>
      <c r="AG669" s="293"/>
      <c r="AH669" s="293"/>
      <c r="AI669" s="293"/>
      <c r="AJ669" s="293"/>
      <c r="AK669" s="293"/>
      <c r="AL669" s="293"/>
      <c r="AM669" s="293"/>
      <c r="AN669" s="293"/>
      <c r="AO669" s="293"/>
      <c r="AP669" s="293"/>
      <c r="AQ669" s="293"/>
      <c r="AR669" s="293"/>
      <c r="AS669" s="293"/>
      <c r="AT669" s="293"/>
      <c r="AU669" s="414"/>
      <c r="AV669" s="427"/>
      <c r="AW669" s="427"/>
      <c r="AX669" s="427"/>
      <c r="AY669" s="427"/>
      <c r="AZ669" s="427"/>
      <c r="BA669" s="427"/>
      <c r="BB669" s="427"/>
      <c r="BC669" s="427"/>
      <c r="BD669" s="427"/>
      <c r="BE669" s="427"/>
      <c r="BF669" s="427"/>
      <c r="BG669" s="427"/>
      <c r="BH669" s="427"/>
      <c r="BI669" s="308"/>
    </row>
    <row r="670" spans="1:61" hidden="1" outlineLevel="1">
      <c r="A670" s="521">
        <v>99</v>
      </c>
      <c r="B670" s="519" t="str">
        <f>VLOOKUP(A670,'9. IESO programs'!$D$3:$E$91,2)</f>
        <v>Not used</v>
      </c>
      <c r="C670" s="293" t="s">
        <v>25</v>
      </c>
      <c r="D670" s="297"/>
      <c r="E670" s="297"/>
      <c r="F670" s="297"/>
      <c r="G670" s="297"/>
      <c r="H670" s="297"/>
      <c r="I670" s="297"/>
      <c r="J670" s="297"/>
      <c r="K670" s="297"/>
      <c r="L670" s="297"/>
      <c r="M670" s="297"/>
      <c r="N670" s="297"/>
      <c r="O670" s="297"/>
      <c r="P670" s="297"/>
      <c r="Q670" s="297"/>
      <c r="R670" s="297"/>
      <c r="S670" s="297"/>
      <c r="T670" s="297"/>
      <c r="U670" s="297"/>
      <c r="V670" s="297"/>
      <c r="W670" s="297"/>
      <c r="X670" s="297"/>
      <c r="Y670" s="297">
        <v>12</v>
      </c>
      <c r="Z670" s="297"/>
      <c r="AA670" s="297"/>
      <c r="AB670" s="297"/>
      <c r="AC670" s="297"/>
      <c r="AD670" s="297"/>
      <c r="AE670" s="297"/>
      <c r="AF670" s="297"/>
      <c r="AG670" s="297"/>
      <c r="AH670" s="297"/>
      <c r="AI670" s="297"/>
      <c r="AJ670" s="297"/>
      <c r="AK670" s="297"/>
      <c r="AL670" s="297"/>
      <c r="AM670" s="297"/>
      <c r="AN670" s="297"/>
      <c r="AO670" s="297"/>
      <c r="AP670" s="297"/>
      <c r="AQ670" s="297"/>
      <c r="AR670" s="297"/>
      <c r="AS670" s="297"/>
      <c r="AT670" s="297"/>
      <c r="AU670" s="428"/>
      <c r="AV670" s="412"/>
      <c r="AW670" s="412"/>
      <c r="AX670" s="412"/>
      <c r="AY670" s="412"/>
      <c r="AZ670" s="412"/>
      <c r="BA670" s="412"/>
      <c r="BB670" s="417"/>
      <c r="BC670" s="417"/>
      <c r="BD670" s="417"/>
      <c r="BE670" s="417"/>
      <c r="BF670" s="417"/>
      <c r="BG670" s="417"/>
      <c r="BH670" s="417"/>
      <c r="BI670" s="298">
        <f>SUM(AU670:BH670)</f>
        <v>0</v>
      </c>
    </row>
    <row r="671" spans="1:61" hidden="1" outlineLevel="1">
      <c r="B671" s="296" t="s">
        <v>267</v>
      </c>
      <c r="C671" s="293" t="s">
        <v>142</v>
      </c>
      <c r="D671" s="297"/>
      <c r="E671" s="297"/>
      <c r="F671" s="297"/>
      <c r="G671" s="297"/>
      <c r="H671" s="297"/>
      <c r="I671" s="297"/>
      <c r="J671" s="297"/>
      <c r="K671" s="297"/>
      <c r="L671" s="297"/>
      <c r="M671" s="297"/>
      <c r="N671" s="297"/>
      <c r="O671" s="297"/>
      <c r="P671" s="297"/>
      <c r="Q671" s="297"/>
      <c r="R671" s="297"/>
      <c r="S671" s="297"/>
      <c r="T671" s="297"/>
      <c r="U671" s="297"/>
      <c r="V671" s="297"/>
      <c r="W671" s="297"/>
      <c r="X671" s="297"/>
      <c r="Y671" s="297">
        <f>Y670</f>
        <v>12</v>
      </c>
      <c r="Z671" s="297"/>
      <c r="AA671" s="297"/>
      <c r="AB671" s="297"/>
      <c r="AC671" s="297"/>
      <c r="AD671" s="297"/>
      <c r="AE671" s="297"/>
      <c r="AF671" s="297"/>
      <c r="AG671" s="297"/>
      <c r="AH671" s="297"/>
      <c r="AI671" s="297"/>
      <c r="AJ671" s="297"/>
      <c r="AK671" s="297"/>
      <c r="AL671" s="297"/>
      <c r="AM671" s="297"/>
      <c r="AN671" s="297"/>
      <c r="AO671" s="297"/>
      <c r="AP671" s="297"/>
      <c r="AQ671" s="297"/>
      <c r="AR671" s="297"/>
      <c r="AS671" s="297"/>
      <c r="AT671" s="297"/>
      <c r="AU671" s="413">
        <f>AU670</f>
        <v>0</v>
      </c>
      <c r="AV671" s="413">
        <f t="shared" ref="AV671" si="1909">AV670</f>
        <v>0</v>
      </c>
      <c r="AW671" s="413">
        <f t="shared" ref="AW671" si="1910">AW670</f>
        <v>0</v>
      </c>
      <c r="AX671" s="413">
        <f t="shared" ref="AX671" si="1911">AX670</f>
        <v>0</v>
      </c>
      <c r="AY671" s="413">
        <f t="shared" ref="AY671" si="1912">AY670</f>
        <v>0</v>
      </c>
      <c r="AZ671" s="413">
        <f t="shared" ref="AZ671" si="1913">AZ670</f>
        <v>0</v>
      </c>
      <c r="BA671" s="413">
        <f t="shared" ref="BA671" si="1914">BA670</f>
        <v>0</v>
      </c>
      <c r="BB671" s="413">
        <f t="shared" ref="BB671" si="1915">BB670</f>
        <v>0</v>
      </c>
      <c r="BC671" s="413">
        <f t="shared" ref="BC671" si="1916">BC670</f>
        <v>0</v>
      </c>
      <c r="BD671" s="413">
        <f t="shared" ref="BD671" si="1917">BD670</f>
        <v>0</v>
      </c>
      <c r="BE671" s="413">
        <f t="shared" ref="BE671" si="1918">BE670</f>
        <v>0</v>
      </c>
      <c r="BF671" s="413">
        <f t="shared" ref="BF671" si="1919">BF670</f>
        <v>0</v>
      </c>
      <c r="BG671" s="413">
        <f t="shared" ref="BG671" si="1920">BG670</f>
        <v>0</v>
      </c>
      <c r="BH671" s="413">
        <f t="shared" ref="BH671" si="1921">BH670</f>
        <v>0</v>
      </c>
      <c r="BI671" s="308"/>
    </row>
    <row r="672" spans="1:61" hidden="1" outlineLevel="1">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293"/>
      <c r="Z672" s="293"/>
      <c r="AA672" s="293"/>
      <c r="AB672" s="293"/>
      <c r="AC672" s="293"/>
      <c r="AD672" s="293"/>
      <c r="AE672" s="293"/>
      <c r="AF672" s="293"/>
      <c r="AG672" s="293"/>
      <c r="AH672" s="293"/>
      <c r="AI672" s="293"/>
      <c r="AJ672" s="293"/>
      <c r="AK672" s="293"/>
      <c r="AL672" s="293"/>
      <c r="AM672" s="293"/>
      <c r="AN672" s="293"/>
      <c r="AO672" s="293"/>
      <c r="AP672" s="293"/>
      <c r="AQ672" s="293"/>
      <c r="AR672" s="293"/>
      <c r="AS672" s="293"/>
      <c r="AT672" s="293"/>
      <c r="AU672" s="414"/>
      <c r="AV672" s="427"/>
      <c r="AW672" s="427"/>
      <c r="AX672" s="427"/>
      <c r="AY672" s="427"/>
      <c r="AZ672" s="427"/>
      <c r="BA672" s="427"/>
      <c r="BB672" s="427"/>
      <c r="BC672" s="427"/>
      <c r="BD672" s="427"/>
      <c r="BE672" s="427"/>
      <c r="BF672" s="427"/>
      <c r="BG672" s="427"/>
      <c r="BH672" s="427"/>
      <c r="BI672" s="308"/>
    </row>
    <row r="673" spans="1:61" hidden="1" outlineLevel="1">
      <c r="A673" s="521">
        <v>99</v>
      </c>
      <c r="B673" s="519" t="str">
        <f>VLOOKUP(A673,'9. IESO programs'!$D$3:$E$91,2)</f>
        <v>Not used</v>
      </c>
      <c r="C673" s="293" t="s">
        <v>25</v>
      </c>
      <c r="D673" s="297"/>
      <c r="E673" s="297"/>
      <c r="F673" s="297"/>
      <c r="G673" s="297"/>
      <c r="H673" s="297"/>
      <c r="I673" s="297"/>
      <c r="J673" s="297"/>
      <c r="K673" s="297"/>
      <c r="L673" s="297"/>
      <c r="M673" s="297"/>
      <c r="N673" s="297"/>
      <c r="O673" s="297"/>
      <c r="P673" s="297"/>
      <c r="Q673" s="297"/>
      <c r="R673" s="297"/>
      <c r="S673" s="297"/>
      <c r="T673" s="297"/>
      <c r="U673" s="297"/>
      <c r="V673" s="297"/>
      <c r="W673" s="297"/>
      <c r="X673" s="297"/>
      <c r="Y673" s="297">
        <v>12</v>
      </c>
      <c r="Z673" s="297"/>
      <c r="AA673" s="297"/>
      <c r="AB673" s="297"/>
      <c r="AC673" s="297"/>
      <c r="AD673" s="297"/>
      <c r="AE673" s="297"/>
      <c r="AF673" s="297"/>
      <c r="AG673" s="297"/>
      <c r="AH673" s="297"/>
      <c r="AI673" s="297"/>
      <c r="AJ673" s="297"/>
      <c r="AK673" s="297"/>
      <c r="AL673" s="297"/>
      <c r="AM673" s="297"/>
      <c r="AN673" s="297"/>
      <c r="AO673" s="297"/>
      <c r="AP673" s="297"/>
      <c r="AQ673" s="297"/>
      <c r="AR673" s="297"/>
      <c r="AS673" s="297"/>
      <c r="AT673" s="297"/>
      <c r="AU673" s="428"/>
      <c r="AV673" s="412"/>
      <c r="AW673" s="412"/>
      <c r="AX673" s="412"/>
      <c r="AY673" s="412"/>
      <c r="AZ673" s="412"/>
      <c r="BA673" s="412"/>
      <c r="BB673" s="417"/>
      <c r="BC673" s="417"/>
      <c r="BD673" s="417"/>
      <c r="BE673" s="417"/>
      <c r="BF673" s="417"/>
      <c r="BG673" s="417"/>
      <c r="BH673" s="417"/>
      <c r="BI673" s="298">
        <f>SUM(AU673:BH673)</f>
        <v>0</v>
      </c>
    </row>
    <row r="674" spans="1:61" hidden="1" outlineLevel="1">
      <c r="B674" s="296" t="s">
        <v>267</v>
      </c>
      <c r="C674" s="293" t="s">
        <v>142</v>
      </c>
      <c r="D674" s="297"/>
      <c r="E674" s="297"/>
      <c r="F674" s="297"/>
      <c r="G674" s="297"/>
      <c r="H674" s="297"/>
      <c r="I674" s="297"/>
      <c r="J674" s="297"/>
      <c r="K674" s="297"/>
      <c r="L674" s="297"/>
      <c r="M674" s="297"/>
      <c r="N674" s="297"/>
      <c r="O674" s="297"/>
      <c r="P674" s="297"/>
      <c r="Q674" s="297"/>
      <c r="R674" s="297"/>
      <c r="S674" s="297"/>
      <c r="T674" s="297"/>
      <c r="U674" s="297"/>
      <c r="V674" s="297"/>
      <c r="W674" s="297"/>
      <c r="X674" s="297"/>
      <c r="Y674" s="297">
        <f>Y673</f>
        <v>12</v>
      </c>
      <c r="Z674" s="297"/>
      <c r="AA674" s="297"/>
      <c r="AB674" s="297"/>
      <c r="AC674" s="297"/>
      <c r="AD674" s="297"/>
      <c r="AE674" s="297"/>
      <c r="AF674" s="297"/>
      <c r="AG674" s="297"/>
      <c r="AH674" s="297"/>
      <c r="AI674" s="297"/>
      <c r="AJ674" s="297"/>
      <c r="AK674" s="297"/>
      <c r="AL674" s="297"/>
      <c r="AM674" s="297"/>
      <c r="AN674" s="297"/>
      <c r="AO674" s="297"/>
      <c r="AP674" s="297"/>
      <c r="AQ674" s="297"/>
      <c r="AR674" s="297"/>
      <c r="AS674" s="297"/>
      <c r="AT674" s="297"/>
      <c r="AU674" s="413">
        <f>AU673</f>
        <v>0</v>
      </c>
      <c r="AV674" s="413">
        <f t="shared" ref="AV674" si="1922">AV673</f>
        <v>0</v>
      </c>
      <c r="AW674" s="413">
        <f t="shared" ref="AW674" si="1923">AW673</f>
        <v>0</v>
      </c>
      <c r="AX674" s="413">
        <f t="shared" ref="AX674" si="1924">AX673</f>
        <v>0</v>
      </c>
      <c r="AY674" s="413">
        <f t="shared" ref="AY674" si="1925">AY673</f>
        <v>0</v>
      </c>
      <c r="AZ674" s="413">
        <f t="shared" ref="AZ674" si="1926">AZ673</f>
        <v>0</v>
      </c>
      <c r="BA674" s="413">
        <f t="shared" ref="BA674" si="1927">BA673</f>
        <v>0</v>
      </c>
      <c r="BB674" s="413">
        <f t="shared" ref="BB674" si="1928">BB673</f>
        <v>0</v>
      </c>
      <c r="BC674" s="413">
        <f t="shared" ref="BC674" si="1929">BC673</f>
        <v>0</v>
      </c>
      <c r="BD674" s="413">
        <f t="shared" ref="BD674" si="1930">BD673</f>
        <v>0</v>
      </c>
      <c r="BE674" s="413">
        <f t="shared" ref="BE674" si="1931">BE673</f>
        <v>0</v>
      </c>
      <c r="BF674" s="413">
        <f t="shared" ref="BF674" si="1932">BF673</f>
        <v>0</v>
      </c>
      <c r="BG674" s="413">
        <f t="shared" ref="BG674" si="1933">BG673</f>
        <v>0</v>
      </c>
      <c r="BH674" s="413">
        <f t="shared" ref="BH674" si="1934">BH673</f>
        <v>0</v>
      </c>
      <c r="BI674" s="308"/>
    </row>
    <row r="675" spans="1:61" hidden="1" outlineLevel="1">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293"/>
      <c r="Z675" s="293"/>
      <c r="AA675" s="293"/>
      <c r="AB675" s="293"/>
      <c r="AC675" s="293"/>
      <c r="AD675" s="293"/>
      <c r="AE675" s="293"/>
      <c r="AF675" s="293"/>
      <c r="AG675" s="293"/>
      <c r="AH675" s="293"/>
      <c r="AI675" s="293"/>
      <c r="AJ675" s="293"/>
      <c r="AK675" s="293"/>
      <c r="AL675" s="293"/>
      <c r="AM675" s="293"/>
      <c r="AN675" s="293"/>
      <c r="AO675" s="293"/>
      <c r="AP675" s="293"/>
      <c r="AQ675" s="293"/>
      <c r="AR675" s="293"/>
      <c r="AS675" s="293"/>
      <c r="AT675" s="293"/>
      <c r="AU675" s="414"/>
      <c r="AV675" s="427"/>
      <c r="AW675" s="427"/>
      <c r="AX675" s="427"/>
      <c r="AY675" s="427"/>
      <c r="AZ675" s="427"/>
      <c r="BA675" s="427"/>
      <c r="BB675" s="427"/>
      <c r="BC675" s="427"/>
      <c r="BD675" s="427"/>
      <c r="BE675" s="427"/>
      <c r="BF675" s="427"/>
      <c r="BG675" s="427"/>
      <c r="BH675" s="427"/>
      <c r="BI675" s="308"/>
    </row>
    <row r="676" spans="1:61" hidden="1" outlineLevel="1">
      <c r="A676" s="521">
        <v>99</v>
      </c>
      <c r="B676" s="519" t="str">
        <f>VLOOKUP(A676,'9. IESO programs'!$D$3:$E$91,2)</f>
        <v>Not used</v>
      </c>
      <c r="C676" s="293" t="s">
        <v>25</v>
      </c>
      <c r="D676" s="297"/>
      <c r="E676" s="297"/>
      <c r="F676" s="297"/>
      <c r="G676" s="297"/>
      <c r="H676" s="297"/>
      <c r="I676" s="297"/>
      <c r="J676" s="297"/>
      <c r="K676" s="297"/>
      <c r="L676" s="297"/>
      <c r="M676" s="297"/>
      <c r="N676" s="297"/>
      <c r="O676" s="297"/>
      <c r="P676" s="297"/>
      <c r="Q676" s="297"/>
      <c r="R676" s="297"/>
      <c r="S676" s="297"/>
      <c r="T676" s="297"/>
      <c r="U676" s="297"/>
      <c r="V676" s="297"/>
      <c r="W676" s="297"/>
      <c r="X676" s="297"/>
      <c r="Y676" s="297">
        <v>12</v>
      </c>
      <c r="Z676" s="297"/>
      <c r="AA676" s="297"/>
      <c r="AB676" s="297"/>
      <c r="AC676" s="297"/>
      <c r="AD676" s="297"/>
      <c r="AE676" s="297"/>
      <c r="AF676" s="297"/>
      <c r="AG676" s="297"/>
      <c r="AH676" s="297"/>
      <c r="AI676" s="297"/>
      <c r="AJ676" s="297"/>
      <c r="AK676" s="297"/>
      <c r="AL676" s="297"/>
      <c r="AM676" s="297"/>
      <c r="AN676" s="297"/>
      <c r="AO676" s="297"/>
      <c r="AP676" s="297"/>
      <c r="AQ676" s="297"/>
      <c r="AR676" s="297"/>
      <c r="AS676" s="297"/>
      <c r="AT676" s="297"/>
      <c r="AU676" s="428"/>
      <c r="AV676" s="412"/>
      <c r="AW676" s="412"/>
      <c r="AX676" s="412"/>
      <c r="AY676" s="412"/>
      <c r="AZ676" s="412"/>
      <c r="BA676" s="412"/>
      <c r="BB676" s="417"/>
      <c r="BC676" s="417"/>
      <c r="BD676" s="417"/>
      <c r="BE676" s="417"/>
      <c r="BF676" s="417"/>
      <c r="BG676" s="417"/>
      <c r="BH676" s="417"/>
      <c r="BI676" s="298">
        <f>SUM(AU676:BH676)</f>
        <v>0</v>
      </c>
    </row>
    <row r="677" spans="1:61" hidden="1" outlineLevel="1">
      <c r="B677" s="296" t="s">
        <v>267</v>
      </c>
      <c r="C677" s="293" t="s">
        <v>142</v>
      </c>
      <c r="D677" s="297"/>
      <c r="E677" s="297"/>
      <c r="F677" s="297"/>
      <c r="G677" s="297"/>
      <c r="H677" s="297"/>
      <c r="I677" s="297"/>
      <c r="J677" s="297"/>
      <c r="K677" s="297"/>
      <c r="L677" s="297"/>
      <c r="M677" s="297"/>
      <c r="N677" s="297"/>
      <c r="O677" s="297"/>
      <c r="P677" s="297"/>
      <c r="Q677" s="297"/>
      <c r="R677" s="297"/>
      <c r="S677" s="297"/>
      <c r="T677" s="297"/>
      <c r="U677" s="297"/>
      <c r="V677" s="297"/>
      <c r="W677" s="297"/>
      <c r="X677" s="297"/>
      <c r="Y677" s="297">
        <f>Y676</f>
        <v>12</v>
      </c>
      <c r="Z677" s="297"/>
      <c r="AA677" s="297"/>
      <c r="AB677" s="297"/>
      <c r="AC677" s="297"/>
      <c r="AD677" s="297"/>
      <c r="AE677" s="297"/>
      <c r="AF677" s="297"/>
      <c r="AG677" s="297"/>
      <c r="AH677" s="297"/>
      <c r="AI677" s="297"/>
      <c r="AJ677" s="297"/>
      <c r="AK677" s="297"/>
      <c r="AL677" s="297"/>
      <c r="AM677" s="297"/>
      <c r="AN677" s="297"/>
      <c r="AO677" s="297"/>
      <c r="AP677" s="297"/>
      <c r="AQ677" s="297"/>
      <c r="AR677" s="297"/>
      <c r="AS677" s="297"/>
      <c r="AT677" s="297"/>
      <c r="AU677" s="413">
        <f>AU676</f>
        <v>0</v>
      </c>
      <c r="AV677" s="413">
        <f t="shared" ref="AV677" si="1935">AV676</f>
        <v>0</v>
      </c>
      <c r="AW677" s="413">
        <f t="shared" ref="AW677" si="1936">AW676</f>
        <v>0</v>
      </c>
      <c r="AX677" s="413">
        <f t="shared" ref="AX677" si="1937">AX676</f>
        <v>0</v>
      </c>
      <c r="AY677" s="413">
        <f t="shared" ref="AY677" si="1938">AY676</f>
        <v>0</v>
      </c>
      <c r="AZ677" s="413">
        <f t="shared" ref="AZ677" si="1939">AZ676</f>
        <v>0</v>
      </c>
      <c r="BA677" s="413">
        <f t="shared" ref="BA677" si="1940">BA676</f>
        <v>0</v>
      </c>
      <c r="BB677" s="413">
        <f t="shared" ref="BB677" si="1941">BB676</f>
        <v>0</v>
      </c>
      <c r="BC677" s="413">
        <f t="shared" ref="BC677" si="1942">BC676</f>
        <v>0</v>
      </c>
      <c r="BD677" s="413">
        <f t="shared" ref="BD677" si="1943">BD676</f>
        <v>0</v>
      </c>
      <c r="BE677" s="413">
        <f t="shared" ref="BE677" si="1944">BE676</f>
        <v>0</v>
      </c>
      <c r="BF677" s="413">
        <f t="shared" ref="BF677" si="1945">BF676</f>
        <v>0</v>
      </c>
      <c r="BG677" s="413">
        <f t="shared" ref="BG677" si="1946">BG676</f>
        <v>0</v>
      </c>
      <c r="BH677" s="413">
        <f t="shared" ref="BH677" si="1947">BH676</f>
        <v>0</v>
      </c>
      <c r="BI677" s="308"/>
    </row>
    <row r="678" spans="1:61" hidden="1" outlineLevel="1">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293"/>
      <c r="Z678" s="293"/>
      <c r="AA678" s="293"/>
      <c r="AB678" s="293"/>
      <c r="AC678" s="293"/>
      <c r="AD678" s="293"/>
      <c r="AE678" s="293"/>
      <c r="AF678" s="293"/>
      <c r="AG678" s="293"/>
      <c r="AH678" s="293"/>
      <c r="AI678" s="293"/>
      <c r="AJ678" s="293"/>
      <c r="AK678" s="293"/>
      <c r="AL678" s="293"/>
      <c r="AM678" s="293"/>
      <c r="AN678" s="293"/>
      <c r="AO678" s="293"/>
      <c r="AP678" s="293"/>
      <c r="AQ678" s="293"/>
      <c r="AR678" s="293"/>
      <c r="AS678" s="293"/>
      <c r="AT678" s="293"/>
      <c r="AU678" s="414"/>
      <c r="AV678" s="427"/>
      <c r="AW678" s="427"/>
      <c r="AX678" s="427"/>
      <c r="AY678" s="427"/>
      <c r="AZ678" s="427"/>
      <c r="BA678" s="427"/>
      <c r="BB678" s="427"/>
      <c r="BC678" s="427"/>
      <c r="BD678" s="427"/>
      <c r="BE678" s="427"/>
      <c r="BF678" s="427"/>
      <c r="BG678" s="427"/>
      <c r="BH678" s="427"/>
      <c r="BI678" s="308"/>
    </row>
    <row r="679" spans="1:61" hidden="1" outlineLevel="1">
      <c r="A679" s="521">
        <v>99</v>
      </c>
      <c r="B679" s="519" t="str">
        <f>VLOOKUP(A679,'9. IESO programs'!$D$3:$E$91,2)</f>
        <v>Not used</v>
      </c>
      <c r="C679" s="293" t="s">
        <v>25</v>
      </c>
      <c r="D679" s="297"/>
      <c r="E679" s="297"/>
      <c r="F679" s="297"/>
      <c r="G679" s="297"/>
      <c r="H679" s="297"/>
      <c r="I679" s="297"/>
      <c r="J679" s="297"/>
      <c r="K679" s="297"/>
      <c r="L679" s="297"/>
      <c r="M679" s="297"/>
      <c r="N679" s="297"/>
      <c r="O679" s="297"/>
      <c r="P679" s="297"/>
      <c r="Q679" s="297"/>
      <c r="R679" s="297"/>
      <c r="S679" s="297"/>
      <c r="T679" s="297"/>
      <c r="U679" s="297"/>
      <c r="V679" s="297"/>
      <c r="W679" s="297"/>
      <c r="X679" s="297"/>
      <c r="Y679" s="297">
        <v>12</v>
      </c>
      <c r="Z679" s="297"/>
      <c r="AA679" s="297"/>
      <c r="AB679" s="297"/>
      <c r="AC679" s="297"/>
      <c r="AD679" s="297"/>
      <c r="AE679" s="297"/>
      <c r="AF679" s="297"/>
      <c r="AG679" s="297"/>
      <c r="AH679" s="297"/>
      <c r="AI679" s="297"/>
      <c r="AJ679" s="297"/>
      <c r="AK679" s="297"/>
      <c r="AL679" s="297"/>
      <c r="AM679" s="297"/>
      <c r="AN679" s="297"/>
      <c r="AO679" s="297"/>
      <c r="AP679" s="297"/>
      <c r="AQ679" s="297"/>
      <c r="AR679" s="297"/>
      <c r="AS679" s="297"/>
      <c r="AT679" s="297"/>
      <c r="AU679" s="428"/>
      <c r="AV679" s="412"/>
      <c r="AW679" s="412"/>
      <c r="AX679" s="412"/>
      <c r="AY679" s="412"/>
      <c r="AZ679" s="412"/>
      <c r="BA679" s="412"/>
      <c r="BB679" s="417"/>
      <c r="BC679" s="417"/>
      <c r="BD679" s="417"/>
      <c r="BE679" s="417"/>
      <c r="BF679" s="417"/>
      <c r="BG679" s="417"/>
      <c r="BH679" s="417"/>
      <c r="BI679" s="298">
        <f>SUM(AU679:BH679)</f>
        <v>0</v>
      </c>
    </row>
    <row r="680" spans="1:61" hidden="1" outlineLevel="1">
      <c r="B680" s="296" t="s">
        <v>267</v>
      </c>
      <c r="C680" s="293" t="s">
        <v>142</v>
      </c>
      <c r="D680" s="297"/>
      <c r="E680" s="297"/>
      <c r="F680" s="297"/>
      <c r="G680" s="297"/>
      <c r="H680" s="297"/>
      <c r="I680" s="297"/>
      <c r="J680" s="297"/>
      <c r="K680" s="297"/>
      <c r="L680" s="297"/>
      <c r="M680" s="297"/>
      <c r="N680" s="297"/>
      <c r="O680" s="297"/>
      <c r="P680" s="297"/>
      <c r="Q680" s="297"/>
      <c r="R680" s="297"/>
      <c r="S680" s="297"/>
      <c r="T680" s="297"/>
      <c r="U680" s="297"/>
      <c r="V680" s="297"/>
      <c r="W680" s="297"/>
      <c r="X680" s="297"/>
      <c r="Y680" s="297">
        <f>Y679</f>
        <v>12</v>
      </c>
      <c r="Z680" s="297"/>
      <c r="AA680" s="297"/>
      <c r="AB680" s="297"/>
      <c r="AC680" s="297"/>
      <c r="AD680" s="297"/>
      <c r="AE680" s="297"/>
      <c r="AF680" s="297"/>
      <c r="AG680" s="297"/>
      <c r="AH680" s="297"/>
      <c r="AI680" s="297"/>
      <c r="AJ680" s="297"/>
      <c r="AK680" s="297"/>
      <c r="AL680" s="297"/>
      <c r="AM680" s="297"/>
      <c r="AN680" s="297"/>
      <c r="AO680" s="297"/>
      <c r="AP680" s="297"/>
      <c r="AQ680" s="297"/>
      <c r="AR680" s="297"/>
      <c r="AS680" s="297"/>
      <c r="AT680" s="297"/>
      <c r="AU680" s="413">
        <f>AU679</f>
        <v>0</v>
      </c>
      <c r="AV680" s="413">
        <f t="shared" ref="AV680" si="1948">AV679</f>
        <v>0</v>
      </c>
      <c r="AW680" s="413">
        <f t="shared" ref="AW680" si="1949">AW679</f>
        <v>0</v>
      </c>
      <c r="AX680" s="413">
        <f t="shared" ref="AX680" si="1950">AX679</f>
        <v>0</v>
      </c>
      <c r="AY680" s="413">
        <f t="shared" ref="AY680" si="1951">AY679</f>
        <v>0</v>
      </c>
      <c r="AZ680" s="413">
        <f t="shared" ref="AZ680" si="1952">AZ679</f>
        <v>0</v>
      </c>
      <c r="BA680" s="413">
        <f t="shared" ref="BA680" si="1953">BA679</f>
        <v>0</v>
      </c>
      <c r="BB680" s="413">
        <f t="shared" ref="BB680" si="1954">BB679</f>
        <v>0</v>
      </c>
      <c r="BC680" s="413">
        <f t="shared" ref="BC680" si="1955">BC679</f>
        <v>0</v>
      </c>
      <c r="BD680" s="413">
        <f t="shared" ref="BD680" si="1956">BD679</f>
        <v>0</v>
      </c>
      <c r="BE680" s="413">
        <f t="shared" ref="BE680" si="1957">BE679</f>
        <v>0</v>
      </c>
      <c r="BF680" s="413">
        <f t="shared" ref="BF680" si="1958">BF679</f>
        <v>0</v>
      </c>
      <c r="BG680" s="413">
        <f t="shared" ref="BG680" si="1959">BG679</f>
        <v>0</v>
      </c>
      <c r="BH680" s="413">
        <f t="shared" ref="BH680" si="1960">BH679</f>
        <v>0</v>
      </c>
      <c r="BI680" s="308"/>
    </row>
    <row r="681" spans="1:61" hidden="1" outlineLevel="1">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293"/>
      <c r="Z681" s="293"/>
      <c r="AA681" s="293"/>
      <c r="AB681" s="293"/>
      <c r="AC681" s="293"/>
      <c r="AD681" s="293"/>
      <c r="AE681" s="293"/>
      <c r="AF681" s="293"/>
      <c r="AG681" s="293"/>
      <c r="AH681" s="293"/>
      <c r="AI681" s="293"/>
      <c r="AJ681" s="293"/>
      <c r="AK681" s="293"/>
      <c r="AL681" s="293"/>
      <c r="AM681" s="293"/>
      <c r="AN681" s="293"/>
      <c r="AO681" s="293"/>
      <c r="AP681" s="293"/>
      <c r="AQ681" s="293"/>
      <c r="AR681" s="293"/>
      <c r="AS681" s="293"/>
      <c r="AT681" s="293"/>
      <c r="AU681" s="414"/>
      <c r="AV681" s="427"/>
      <c r="AW681" s="427"/>
      <c r="AX681" s="427"/>
      <c r="AY681" s="427"/>
      <c r="AZ681" s="427"/>
      <c r="BA681" s="427"/>
      <c r="BB681" s="427"/>
      <c r="BC681" s="427"/>
      <c r="BD681" s="427"/>
      <c r="BE681" s="427"/>
      <c r="BF681" s="427"/>
      <c r="BG681" s="427"/>
      <c r="BH681" s="427"/>
      <c r="BI681" s="308"/>
    </row>
    <row r="682" spans="1:61" hidden="1" outlineLevel="1">
      <c r="A682" s="521">
        <v>99</v>
      </c>
      <c r="B682" s="519" t="str">
        <f>VLOOKUP(A682,'9. IESO programs'!$D$3:$E$91,2)</f>
        <v>Not used</v>
      </c>
      <c r="C682" s="293" t="s">
        <v>25</v>
      </c>
      <c r="D682" s="297"/>
      <c r="E682" s="297"/>
      <c r="F682" s="297"/>
      <c r="G682" s="297"/>
      <c r="H682" s="297"/>
      <c r="I682" s="297"/>
      <c r="J682" s="297"/>
      <c r="K682" s="297"/>
      <c r="L682" s="297"/>
      <c r="M682" s="297"/>
      <c r="N682" s="297"/>
      <c r="O682" s="297"/>
      <c r="P682" s="297"/>
      <c r="Q682" s="297"/>
      <c r="R682" s="297"/>
      <c r="S682" s="297"/>
      <c r="T682" s="297"/>
      <c r="U682" s="297"/>
      <c r="V682" s="297"/>
      <c r="W682" s="297"/>
      <c r="X682" s="297"/>
      <c r="Y682" s="297">
        <v>3</v>
      </c>
      <c r="Z682" s="297"/>
      <c r="AA682" s="297"/>
      <c r="AB682" s="297"/>
      <c r="AC682" s="297"/>
      <c r="AD682" s="297"/>
      <c r="AE682" s="297"/>
      <c r="AF682" s="297"/>
      <c r="AG682" s="297"/>
      <c r="AH682" s="297"/>
      <c r="AI682" s="297"/>
      <c r="AJ682" s="297"/>
      <c r="AK682" s="297"/>
      <c r="AL682" s="297"/>
      <c r="AM682" s="297"/>
      <c r="AN682" s="297"/>
      <c r="AO682" s="297"/>
      <c r="AP682" s="297"/>
      <c r="AQ682" s="297"/>
      <c r="AR682" s="297"/>
      <c r="AS682" s="297"/>
      <c r="AT682" s="297"/>
      <c r="AU682" s="428"/>
      <c r="AV682" s="412"/>
      <c r="AW682" s="412"/>
      <c r="AX682" s="412"/>
      <c r="AY682" s="412"/>
      <c r="AZ682" s="412"/>
      <c r="BA682" s="412"/>
      <c r="BB682" s="417"/>
      <c r="BC682" s="417"/>
      <c r="BD682" s="417"/>
      <c r="BE682" s="417"/>
      <c r="BF682" s="417"/>
      <c r="BG682" s="417"/>
      <c r="BH682" s="417"/>
      <c r="BI682" s="298">
        <f>SUM(AU682:BH682)</f>
        <v>0</v>
      </c>
    </row>
    <row r="683" spans="1:61" hidden="1" outlineLevel="1">
      <c r="B683" s="296" t="s">
        <v>267</v>
      </c>
      <c r="C683" s="293" t="s">
        <v>142</v>
      </c>
      <c r="D683" s="297"/>
      <c r="E683" s="297"/>
      <c r="F683" s="297"/>
      <c r="G683" s="297"/>
      <c r="H683" s="297"/>
      <c r="I683" s="297"/>
      <c r="J683" s="297"/>
      <c r="K683" s="297"/>
      <c r="L683" s="297"/>
      <c r="M683" s="297"/>
      <c r="N683" s="297"/>
      <c r="O683" s="297"/>
      <c r="P683" s="297"/>
      <c r="Q683" s="297"/>
      <c r="R683" s="297"/>
      <c r="S683" s="297"/>
      <c r="T683" s="297"/>
      <c r="U683" s="297"/>
      <c r="V683" s="297"/>
      <c r="W683" s="297"/>
      <c r="X683" s="297"/>
      <c r="Y683" s="297">
        <f>Y682</f>
        <v>3</v>
      </c>
      <c r="Z683" s="297"/>
      <c r="AA683" s="297"/>
      <c r="AB683" s="297"/>
      <c r="AC683" s="297"/>
      <c r="AD683" s="297"/>
      <c r="AE683" s="297"/>
      <c r="AF683" s="297"/>
      <c r="AG683" s="297"/>
      <c r="AH683" s="297"/>
      <c r="AI683" s="297"/>
      <c r="AJ683" s="297"/>
      <c r="AK683" s="297"/>
      <c r="AL683" s="297"/>
      <c r="AM683" s="297"/>
      <c r="AN683" s="297"/>
      <c r="AO683" s="297"/>
      <c r="AP683" s="297"/>
      <c r="AQ683" s="297"/>
      <c r="AR683" s="297"/>
      <c r="AS683" s="297"/>
      <c r="AT683" s="297"/>
      <c r="AU683" s="413">
        <f>AU682</f>
        <v>0</v>
      </c>
      <c r="AV683" s="413">
        <f t="shared" ref="AV683" si="1961">AV682</f>
        <v>0</v>
      </c>
      <c r="AW683" s="413">
        <f t="shared" ref="AW683" si="1962">AW682</f>
        <v>0</v>
      </c>
      <c r="AX683" s="413">
        <f t="shared" ref="AX683" si="1963">AX682</f>
        <v>0</v>
      </c>
      <c r="AY683" s="413">
        <f t="shared" ref="AY683" si="1964">AY682</f>
        <v>0</v>
      </c>
      <c r="AZ683" s="413">
        <f t="shared" ref="AZ683" si="1965">AZ682</f>
        <v>0</v>
      </c>
      <c r="BA683" s="413">
        <f t="shared" ref="BA683" si="1966">BA682</f>
        <v>0</v>
      </c>
      <c r="BB683" s="413">
        <f t="shared" ref="BB683" si="1967">BB682</f>
        <v>0</v>
      </c>
      <c r="BC683" s="413">
        <f t="shared" ref="BC683" si="1968">BC682</f>
        <v>0</v>
      </c>
      <c r="BD683" s="413">
        <f t="shared" ref="BD683" si="1969">BD682</f>
        <v>0</v>
      </c>
      <c r="BE683" s="413">
        <f t="shared" ref="BE683" si="1970">BE682</f>
        <v>0</v>
      </c>
      <c r="BF683" s="413">
        <f t="shared" ref="BF683" si="1971">BF682</f>
        <v>0</v>
      </c>
      <c r="BG683" s="413">
        <f t="shared" ref="BG683" si="1972">BG682</f>
        <v>0</v>
      </c>
      <c r="BH683" s="413">
        <f t="shared" ref="BH683" si="1973">BH682</f>
        <v>0</v>
      </c>
      <c r="BI683" s="308"/>
    </row>
    <row r="684" spans="1:61" hidden="1" outlineLevel="1">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293"/>
      <c r="Z684" s="293"/>
      <c r="AA684" s="293"/>
      <c r="AB684" s="293"/>
      <c r="AC684" s="293"/>
      <c r="AD684" s="293"/>
      <c r="AE684" s="293"/>
      <c r="AF684" s="293"/>
      <c r="AG684" s="293"/>
      <c r="AH684" s="293"/>
      <c r="AI684" s="293"/>
      <c r="AJ684" s="293"/>
      <c r="AK684" s="293"/>
      <c r="AL684" s="293"/>
      <c r="AM684" s="293"/>
      <c r="AN684" s="293"/>
      <c r="AO684" s="293"/>
      <c r="AP684" s="293"/>
      <c r="AQ684" s="293"/>
      <c r="AR684" s="293"/>
      <c r="AS684" s="293"/>
      <c r="AT684" s="293"/>
      <c r="AU684" s="414"/>
      <c r="AV684" s="427"/>
      <c r="AW684" s="427"/>
      <c r="AX684" s="427"/>
      <c r="AY684" s="427"/>
      <c r="AZ684" s="427"/>
      <c r="BA684" s="427"/>
      <c r="BB684" s="427"/>
      <c r="BC684" s="427"/>
      <c r="BD684" s="427"/>
      <c r="BE684" s="427"/>
      <c r="BF684" s="427"/>
      <c r="BG684" s="427"/>
      <c r="BH684" s="427"/>
      <c r="BI684" s="308"/>
    </row>
    <row r="685" spans="1:61" hidden="1" outlineLevel="1">
      <c r="A685" s="521">
        <v>99</v>
      </c>
      <c r="B685" s="519" t="str">
        <f>VLOOKUP(A685,'9. IESO programs'!$D$3:$E$91,2)</f>
        <v>Not used</v>
      </c>
      <c r="C685" s="293" t="s">
        <v>25</v>
      </c>
      <c r="D685" s="297"/>
      <c r="E685" s="297"/>
      <c r="F685" s="297"/>
      <c r="G685" s="297"/>
      <c r="H685" s="297"/>
      <c r="I685" s="297"/>
      <c r="J685" s="297"/>
      <c r="K685" s="297"/>
      <c r="L685" s="297"/>
      <c r="M685" s="297"/>
      <c r="N685" s="297"/>
      <c r="O685" s="297"/>
      <c r="P685" s="297"/>
      <c r="Q685" s="297"/>
      <c r="R685" s="297"/>
      <c r="S685" s="297"/>
      <c r="T685" s="297"/>
      <c r="U685" s="297"/>
      <c r="V685" s="297"/>
      <c r="W685" s="297"/>
      <c r="X685" s="297"/>
      <c r="Y685" s="297">
        <v>12</v>
      </c>
      <c r="Z685" s="297"/>
      <c r="AA685" s="297"/>
      <c r="AB685" s="297"/>
      <c r="AC685" s="297"/>
      <c r="AD685" s="297"/>
      <c r="AE685" s="297"/>
      <c r="AF685" s="297"/>
      <c r="AG685" s="297"/>
      <c r="AH685" s="297"/>
      <c r="AI685" s="297"/>
      <c r="AJ685" s="297"/>
      <c r="AK685" s="297"/>
      <c r="AL685" s="297"/>
      <c r="AM685" s="297"/>
      <c r="AN685" s="297"/>
      <c r="AO685" s="297"/>
      <c r="AP685" s="297"/>
      <c r="AQ685" s="297"/>
      <c r="AR685" s="297"/>
      <c r="AS685" s="297"/>
      <c r="AT685" s="297"/>
      <c r="AU685" s="428"/>
      <c r="AV685" s="412"/>
      <c r="AW685" s="412"/>
      <c r="AX685" s="412"/>
      <c r="AY685" s="412"/>
      <c r="AZ685" s="412"/>
      <c r="BA685" s="412"/>
      <c r="BB685" s="417"/>
      <c r="BC685" s="417"/>
      <c r="BD685" s="417"/>
      <c r="BE685" s="417"/>
      <c r="BF685" s="417"/>
      <c r="BG685" s="417"/>
      <c r="BH685" s="417"/>
      <c r="BI685" s="298">
        <f>SUM(AU685:BH685)</f>
        <v>0</v>
      </c>
    </row>
    <row r="686" spans="1:61" hidden="1" outlineLevel="1">
      <c r="B686" s="296" t="s">
        <v>267</v>
      </c>
      <c r="C686" s="293" t="s">
        <v>142</v>
      </c>
      <c r="D686" s="297"/>
      <c r="E686" s="297"/>
      <c r="F686" s="297"/>
      <c r="G686" s="297"/>
      <c r="H686" s="297"/>
      <c r="I686" s="297"/>
      <c r="J686" s="297"/>
      <c r="K686" s="297"/>
      <c r="L686" s="297"/>
      <c r="M686" s="297"/>
      <c r="N686" s="297"/>
      <c r="O686" s="297"/>
      <c r="P686" s="297"/>
      <c r="Q686" s="297"/>
      <c r="R686" s="297"/>
      <c r="S686" s="297"/>
      <c r="T686" s="297"/>
      <c r="U686" s="297"/>
      <c r="V686" s="297"/>
      <c r="W686" s="297"/>
      <c r="X686" s="297"/>
      <c r="Y686" s="297">
        <f>Y685</f>
        <v>12</v>
      </c>
      <c r="Z686" s="297"/>
      <c r="AA686" s="297"/>
      <c r="AB686" s="297"/>
      <c r="AC686" s="297"/>
      <c r="AD686" s="297"/>
      <c r="AE686" s="297"/>
      <c r="AF686" s="297"/>
      <c r="AG686" s="297"/>
      <c r="AH686" s="297"/>
      <c r="AI686" s="297"/>
      <c r="AJ686" s="297"/>
      <c r="AK686" s="297"/>
      <c r="AL686" s="297"/>
      <c r="AM686" s="297"/>
      <c r="AN686" s="297"/>
      <c r="AO686" s="297"/>
      <c r="AP686" s="297"/>
      <c r="AQ686" s="297"/>
      <c r="AR686" s="297"/>
      <c r="AS686" s="297"/>
      <c r="AT686" s="297"/>
      <c r="AU686" s="413">
        <f>AU685</f>
        <v>0</v>
      </c>
      <c r="AV686" s="413">
        <f t="shared" ref="AV686" si="1974">AV685</f>
        <v>0</v>
      </c>
      <c r="AW686" s="413">
        <f t="shared" ref="AW686" si="1975">AW685</f>
        <v>0</v>
      </c>
      <c r="AX686" s="413">
        <f t="shared" ref="AX686" si="1976">AX685</f>
        <v>0</v>
      </c>
      <c r="AY686" s="413">
        <f t="shared" ref="AY686" si="1977">AY685</f>
        <v>0</v>
      </c>
      <c r="AZ686" s="413">
        <f t="shared" ref="AZ686" si="1978">AZ685</f>
        <v>0</v>
      </c>
      <c r="BA686" s="413">
        <f t="shared" ref="BA686" si="1979">BA685</f>
        <v>0</v>
      </c>
      <c r="BB686" s="413">
        <f t="shared" ref="BB686" si="1980">BB685</f>
        <v>0</v>
      </c>
      <c r="BC686" s="413">
        <f t="shared" ref="BC686" si="1981">BC685</f>
        <v>0</v>
      </c>
      <c r="BD686" s="413">
        <f t="shared" ref="BD686" si="1982">BD685</f>
        <v>0</v>
      </c>
      <c r="BE686" s="413">
        <f t="shared" ref="BE686" si="1983">BE685</f>
        <v>0</v>
      </c>
      <c r="BF686" s="413">
        <f t="shared" ref="BF686" si="1984">BF685</f>
        <v>0</v>
      </c>
      <c r="BG686" s="413">
        <f t="shared" ref="BG686" si="1985">BG685</f>
        <v>0</v>
      </c>
      <c r="BH686" s="413">
        <f t="shared" ref="BH686" si="1986">BH685</f>
        <v>0</v>
      </c>
      <c r="BI686" s="308"/>
    </row>
    <row r="687" spans="1:61" hidden="1" outlineLevel="1">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3"/>
      <c r="AA687" s="293"/>
      <c r="AB687" s="293"/>
      <c r="AC687" s="293"/>
      <c r="AD687" s="293"/>
      <c r="AE687" s="293"/>
      <c r="AF687" s="293"/>
      <c r="AG687" s="293"/>
      <c r="AH687" s="293"/>
      <c r="AI687" s="293"/>
      <c r="AJ687" s="293"/>
      <c r="AK687" s="293"/>
      <c r="AL687" s="293"/>
      <c r="AM687" s="293"/>
      <c r="AN687" s="293"/>
      <c r="AO687" s="293"/>
      <c r="AP687" s="293"/>
      <c r="AQ687" s="293"/>
      <c r="AR687" s="293"/>
      <c r="AS687" s="293"/>
      <c r="AT687" s="293"/>
      <c r="AU687" s="414"/>
      <c r="AV687" s="427"/>
      <c r="AW687" s="427"/>
      <c r="AX687" s="427"/>
      <c r="AY687" s="427"/>
      <c r="AZ687" s="427"/>
      <c r="BA687" s="427"/>
      <c r="BB687" s="427"/>
      <c r="BC687" s="427"/>
      <c r="BD687" s="427"/>
      <c r="BE687" s="427"/>
      <c r="BF687" s="427"/>
      <c r="BG687" s="427"/>
      <c r="BH687" s="427"/>
      <c r="BI687" s="308"/>
    </row>
    <row r="688" spans="1:61" hidden="1" outlineLevel="1">
      <c r="A688" s="521">
        <v>99</v>
      </c>
      <c r="B688" s="519" t="str">
        <f>VLOOKUP(A688,'9. IESO programs'!$D$3:$E$91,2)</f>
        <v>Not used</v>
      </c>
      <c r="C688" s="293" t="s">
        <v>25</v>
      </c>
      <c r="D688" s="297"/>
      <c r="E688" s="297"/>
      <c r="F688" s="297"/>
      <c r="G688" s="297"/>
      <c r="H688" s="297"/>
      <c r="I688" s="297"/>
      <c r="J688" s="297"/>
      <c r="K688" s="297"/>
      <c r="L688" s="297"/>
      <c r="M688" s="297"/>
      <c r="N688" s="297"/>
      <c r="O688" s="297"/>
      <c r="P688" s="297"/>
      <c r="Q688" s="297"/>
      <c r="R688" s="297"/>
      <c r="S688" s="297"/>
      <c r="T688" s="297"/>
      <c r="U688" s="297"/>
      <c r="V688" s="297"/>
      <c r="W688" s="297"/>
      <c r="X688" s="297"/>
      <c r="Y688" s="297">
        <v>12</v>
      </c>
      <c r="Z688" s="297"/>
      <c r="AA688" s="297"/>
      <c r="AB688" s="297"/>
      <c r="AC688" s="297"/>
      <c r="AD688" s="297"/>
      <c r="AE688" s="297"/>
      <c r="AF688" s="297"/>
      <c r="AG688" s="297"/>
      <c r="AH688" s="297"/>
      <c r="AI688" s="297"/>
      <c r="AJ688" s="297"/>
      <c r="AK688" s="297"/>
      <c r="AL688" s="297"/>
      <c r="AM688" s="297"/>
      <c r="AN688" s="297"/>
      <c r="AO688" s="297"/>
      <c r="AP688" s="297"/>
      <c r="AQ688" s="297"/>
      <c r="AR688" s="297"/>
      <c r="AS688" s="297"/>
      <c r="AT688" s="297"/>
      <c r="AU688" s="428"/>
      <c r="AV688" s="412"/>
      <c r="AW688" s="412"/>
      <c r="AX688" s="412"/>
      <c r="AY688" s="412"/>
      <c r="AZ688" s="412"/>
      <c r="BA688" s="412"/>
      <c r="BB688" s="417"/>
      <c r="BC688" s="417"/>
      <c r="BD688" s="417"/>
      <c r="BE688" s="417"/>
      <c r="BF688" s="417"/>
      <c r="BG688" s="417"/>
      <c r="BH688" s="417"/>
      <c r="BI688" s="298">
        <f>SUM(AU688:BH688)</f>
        <v>0</v>
      </c>
    </row>
    <row r="689" spans="1:61" hidden="1" outlineLevel="1">
      <c r="B689" s="296" t="s">
        <v>267</v>
      </c>
      <c r="C689" s="293" t="s">
        <v>142</v>
      </c>
      <c r="D689" s="297"/>
      <c r="E689" s="297"/>
      <c r="F689" s="297"/>
      <c r="G689" s="297"/>
      <c r="H689" s="297"/>
      <c r="I689" s="297"/>
      <c r="J689" s="297"/>
      <c r="K689" s="297"/>
      <c r="L689" s="297"/>
      <c r="M689" s="297"/>
      <c r="N689" s="297"/>
      <c r="O689" s="297"/>
      <c r="P689" s="297"/>
      <c r="Q689" s="297"/>
      <c r="R689" s="297"/>
      <c r="S689" s="297"/>
      <c r="T689" s="297"/>
      <c r="U689" s="297"/>
      <c r="V689" s="297"/>
      <c r="W689" s="297"/>
      <c r="X689" s="297"/>
      <c r="Y689" s="297">
        <f>Y688</f>
        <v>12</v>
      </c>
      <c r="Z689" s="297"/>
      <c r="AA689" s="297"/>
      <c r="AB689" s="297"/>
      <c r="AC689" s="297"/>
      <c r="AD689" s="297"/>
      <c r="AE689" s="297"/>
      <c r="AF689" s="297"/>
      <c r="AG689" s="297"/>
      <c r="AH689" s="297"/>
      <c r="AI689" s="297"/>
      <c r="AJ689" s="297"/>
      <c r="AK689" s="297"/>
      <c r="AL689" s="297"/>
      <c r="AM689" s="297"/>
      <c r="AN689" s="297"/>
      <c r="AO689" s="297"/>
      <c r="AP689" s="297"/>
      <c r="AQ689" s="297"/>
      <c r="AR689" s="297"/>
      <c r="AS689" s="297"/>
      <c r="AT689" s="297"/>
      <c r="AU689" s="413">
        <f>AU688</f>
        <v>0</v>
      </c>
      <c r="AV689" s="413">
        <f t="shared" ref="AV689" si="1987">AV688</f>
        <v>0</v>
      </c>
      <c r="AW689" s="413">
        <f t="shared" ref="AW689" si="1988">AW688</f>
        <v>0</v>
      </c>
      <c r="AX689" s="413">
        <f t="shared" ref="AX689" si="1989">AX688</f>
        <v>0</v>
      </c>
      <c r="AY689" s="413">
        <f t="shared" ref="AY689" si="1990">AY688</f>
        <v>0</v>
      </c>
      <c r="AZ689" s="413">
        <f t="shared" ref="AZ689" si="1991">AZ688</f>
        <v>0</v>
      </c>
      <c r="BA689" s="413">
        <f t="shared" ref="BA689" si="1992">BA688</f>
        <v>0</v>
      </c>
      <c r="BB689" s="413">
        <f t="shared" ref="BB689" si="1993">BB688</f>
        <v>0</v>
      </c>
      <c r="BC689" s="413">
        <f t="shared" ref="BC689" si="1994">BC688</f>
        <v>0</v>
      </c>
      <c r="BD689" s="413">
        <f t="shared" ref="BD689" si="1995">BD688</f>
        <v>0</v>
      </c>
      <c r="BE689" s="413">
        <f t="shared" ref="BE689" si="1996">BE688</f>
        <v>0</v>
      </c>
      <c r="BF689" s="413">
        <f t="shared" ref="BF689" si="1997">BF688</f>
        <v>0</v>
      </c>
      <c r="BG689" s="413">
        <f t="shared" ref="BG689" si="1998">BG688</f>
        <v>0</v>
      </c>
      <c r="BH689" s="413">
        <f t="shared" ref="BH689" si="1999">BH688</f>
        <v>0</v>
      </c>
      <c r="BI689" s="308"/>
    </row>
    <row r="690" spans="1:61" hidden="1" outlineLevel="1">
      <c r="B690" s="51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293"/>
      <c r="Z690" s="293"/>
      <c r="AA690" s="293"/>
      <c r="AB690" s="293"/>
      <c r="AC690" s="293"/>
      <c r="AD690" s="293"/>
      <c r="AE690" s="293"/>
      <c r="AF690" s="293"/>
      <c r="AG690" s="293"/>
      <c r="AH690" s="293"/>
      <c r="AI690" s="293"/>
      <c r="AJ690" s="293"/>
      <c r="AK690" s="293"/>
      <c r="AL690" s="293"/>
      <c r="AM690" s="293"/>
      <c r="AN690" s="293"/>
      <c r="AO690" s="293"/>
      <c r="AP690" s="293"/>
      <c r="AQ690" s="293"/>
      <c r="AR690" s="293"/>
      <c r="AS690" s="293"/>
      <c r="AT690" s="293"/>
      <c r="AU690" s="414"/>
      <c r="AV690" s="427"/>
      <c r="AW690" s="427"/>
      <c r="AX690" s="427"/>
      <c r="AY690" s="427"/>
      <c r="AZ690" s="427"/>
      <c r="BA690" s="427"/>
      <c r="BB690" s="427"/>
      <c r="BC690" s="427"/>
      <c r="BD690" s="427"/>
      <c r="BE690" s="427"/>
      <c r="BF690" s="427"/>
      <c r="BG690" s="427"/>
      <c r="BH690" s="427"/>
      <c r="BI690" s="308"/>
    </row>
    <row r="691" spans="1:61" hidden="1" outlineLevel="1">
      <c r="A691" s="521">
        <v>99</v>
      </c>
      <c r="B691" s="519" t="str">
        <f>VLOOKUP(A691,'9. IESO programs'!$D$3:$E$91,2)</f>
        <v>Not used</v>
      </c>
      <c r="C691" s="293" t="s">
        <v>25</v>
      </c>
      <c r="D691" s="297"/>
      <c r="E691" s="297"/>
      <c r="F691" s="297"/>
      <c r="G691" s="297"/>
      <c r="H691" s="297"/>
      <c r="I691" s="297"/>
      <c r="J691" s="297"/>
      <c r="K691" s="297"/>
      <c r="L691" s="297"/>
      <c r="M691" s="297"/>
      <c r="N691" s="297"/>
      <c r="O691" s="297"/>
      <c r="P691" s="297"/>
      <c r="Q691" s="297"/>
      <c r="R691" s="297"/>
      <c r="S691" s="297"/>
      <c r="T691" s="297"/>
      <c r="U691" s="297"/>
      <c r="V691" s="297"/>
      <c r="W691" s="297"/>
      <c r="X691" s="297"/>
      <c r="Y691" s="297">
        <v>12</v>
      </c>
      <c r="Z691" s="297"/>
      <c r="AA691" s="297"/>
      <c r="AB691" s="297"/>
      <c r="AC691" s="297"/>
      <c r="AD691" s="297"/>
      <c r="AE691" s="297"/>
      <c r="AF691" s="297"/>
      <c r="AG691" s="297"/>
      <c r="AH691" s="297"/>
      <c r="AI691" s="297"/>
      <c r="AJ691" s="297"/>
      <c r="AK691" s="297"/>
      <c r="AL691" s="297"/>
      <c r="AM691" s="297"/>
      <c r="AN691" s="297"/>
      <c r="AO691" s="297"/>
      <c r="AP691" s="297"/>
      <c r="AQ691" s="297"/>
      <c r="AR691" s="297"/>
      <c r="AS691" s="297"/>
      <c r="AT691" s="297"/>
      <c r="AU691" s="428"/>
      <c r="AV691" s="412"/>
      <c r="AW691" s="412"/>
      <c r="AX691" s="412"/>
      <c r="AY691" s="412"/>
      <c r="AZ691" s="412"/>
      <c r="BA691" s="412"/>
      <c r="BB691" s="417"/>
      <c r="BC691" s="417"/>
      <c r="BD691" s="417"/>
      <c r="BE691" s="417"/>
      <c r="BF691" s="417"/>
      <c r="BG691" s="417"/>
      <c r="BH691" s="417"/>
      <c r="BI691" s="298">
        <f>SUM(AU691:BH691)</f>
        <v>0</v>
      </c>
    </row>
    <row r="692" spans="1:61" hidden="1" outlineLevel="1">
      <c r="B692" s="296" t="s">
        <v>267</v>
      </c>
      <c r="C692" s="293" t="s">
        <v>142</v>
      </c>
      <c r="D692" s="297"/>
      <c r="E692" s="297"/>
      <c r="F692" s="297"/>
      <c r="G692" s="297"/>
      <c r="H692" s="297"/>
      <c r="I692" s="297"/>
      <c r="J692" s="297"/>
      <c r="K692" s="297"/>
      <c r="L692" s="297"/>
      <c r="M692" s="297"/>
      <c r="N692" s="297"/>
      <c r="O692" s="297"/>
      <c r="P692" s="297"/>
      <c r="Q692" s="297"/>
      <c r="R692" s="297"/>
      <c r="S692" s="297"/>
      <c r="T692" s="297"/>
      <c r="U692" s="297"/>
      <c r="V692" s="297"/>
      <c r="W692" s="297"/>
      <c r="X692" s="297"/>
      <c r="Y692" s="297">
        <f>Y691</f>
        <v>12</v>
      </c>
      <c r="Z692" s="297"/>
      <c r="AA692" s="297"/>
      <c r="AB692" s="297"/>
      <c r="AC692" s="297"/>
      <c r="AD692" s="297"/>
      <c r="AE692" s="297"/>
      <c r="AF692" s="297"/>
      <c r="AG692" s="297"/>
      <c r="AH692" s="297"/>
      <c r="AI692" s="297"/>
      <c r="AJ692" s="297"/>
      <c r="AK692" s="297"/>
      <c r="AL692" s="297"/>
      <c r="AM692" s="297"/>
      <c r="AN692" s="297"/>
      <c r="AO692" s="297"/>
      <c r="AP692" s="297"/>
      <c r="AQ692" s="297"/>
      <c r="AR692" s="297"/>
      <c r="AS692" s="297"/>
      <c r="AT692" s="297"/>
      <c r="AU692" s="413">
        <f>AU691</f>
        <v>0</v>
      </c>
      <c r="AV692" s="413">
        <f t="shared" ref="AV692" si="2000">AV691</f>
        <v>0</v>
      </c>
      <c r="AW692" s="413">
        <f t="shared" ref="AW692" si="2001">AW691</f>
        <v>0</v>
      </c>
      <c r="AX692" s="413">
        <f t="shared" ref="AX692" si="2002">AX691</f>
        <v>0</v>
      </c>
      <c r="AY692" s="413">
        <f t="shared" ref="AY692" si="2003">AY691</f>
        <v>0</v>
      </c>
      <c r="AZ692" s="413">
        <f t="shared" ref="AZ692" si="2004">AZ691</f>
        <v>0</v>
      </c>
      <c r="BA692" s="413">
        <f t="shared" ref="BA692" si="2005">BA691</f>
        <v>0</v>
      </c>
      <c r="BB692" s="413">
        <f t="shared" ref="BB692" si="2006">BB691</f>
        <v>0</v>
      </c>
      <c r="BC692" s="413">
        <f t="shared" ref="BC692" si="2007">BC691</f>
        <v>0</v>
      </c>
      <c r="BD692" s="413">
        <f t="shared" ref="BD692" si="2008">BD691</f>
        <v>0</v>
      </c>
      <c r="BE692" s="413">
        <f t="shared" ref="BE692" si="2009">BE691</f>
        <v>0</v>
      </c>
      <c r="BF692" s="413">
        <f t="shared" ref="BF692" si="2010">BF691</f>
        <v>0</v>
      </c>
      <c r="BG692" s="413">
        <f t="shared" ref="BG692" si="2011">BG691</f>
        <v>0</v>
      </c>
      <c r="BH692" s="413">
        <f t="shared" ref="BH692" si="2012">BH691</f>
        <v>0</v>
      </c>
      <c r="BI692" s="308"/>
    </row>
    <row r="693" spans="1:61" hidden="1" outlineLevel="1">
      <c r="B693" s="519"/>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293"/>
      <c r="Z693" s="293"/>
      <c r="AA693" s="293"/>
      <c r="AB693" s="293"/>
      <c r="AC693" s="293"/>
      <c r="AD693" s="293"/>
      <c r="AE693" s="293"/>
      <c r="AF693" s="293"/>
      <c r="AG693" s="293"/>
      <c r="AH693" s="293"/>
      <c r="AI693" s="293"/>
      <c r="AJ693" s="293"/>
      <c r="AK693" s="293"/>
      <c r="AL693" s="293"/>
      <c r="AM693" s="293"/>
      <c r="AN693" s="293"/>
      <c r="AO693" s="293"/>
      <c r="AP693" s="293"/>
      <c r="AQ693" s="293"/>
      <c r="AR693" s="293"/>
      <c r="AS693" s="293"/>
      <c r="AT693" s="293"/>
      <c r="AU693" s="414"/>
      <c r="AV693" s="427"/>
      <c r="AW693" s="427"/>
      <c r="AX693" s="427"/>
      <c r="AY693" s="427"/>
      <c r="AZ693" s="427"/>
      <c r="BA693" s="427"/>
      <c r="BB693" s="427"/>
      <c r="BC693" s="427"/>
      <c r="BD693" s="427"/>
      <c r="BE693" s="427"/>
      <c r="BF693" s="427"/>
      <c r="BG693" s="427"/>
      <c r="BH693" s="427"/>
      <c r="BI693" s="308"/>
    </row>
    <row r="694" spans="1:61" ht="15.75" hidden="1" outlineLevel="1">
      <c r="B694" s="290" t="s">
        <v>475</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293"/>
      <c r="Z694" s="293"/>
      <c r="AA694" s="293"/>
      <c r="AB694" s="293"/>
      <c r="AC694" s="293"/>
      <c r="AD694" s="293"/>
      <c r="AE694" s="293"/>
      <c r="AF694" s="293"/>
      <c r="AG694" s="293"/>
      <c r="AH694" s="293"/>
      <c r="AI694" s="293"/>
      <c r="AJ694" s="293"/>
      <c r="AK694" s="293"/>
      <c r="AL694" s="293"/>
      <c r="AM694" s="293"/>
      <c r="AN694" s="293"/>
      <c r="AO694" s="293"/>
      <c r="AP694" s="293"/>
      <c r="AQ694" s="293"/>
      <c r="AR694" s="293"/>
      <c r="AS694" s="293"/>
      <c r="AT694" s="293"/>
      <c r="AU694" s="414"/>
      <c r="AV694" s="427"/>
      <c r="AW694" s="427"/>
      <c r="AX694" s="427"/>
      <c r="AY694" s="427"/>
      <c r="AZ694" s="427"/>
      <c r="BA694" s="427"/>
      <c r="BB694" s="427"/>
      <c r="BC694" s="427"/>
      <c r="BD694" s="427"/>
      <c r="BE694" s="427"/>
      <c r="BF694" s="427"/>
      <c r="BG694" s="427"/>
      <c r="BH694" s="427"/>
      <c r="BI694" s="308"/>
    </row>
    <row r="695" spans="1:61" hidden="1" outlineLevel="1">
      <c r="A695" s="521">
        <v>99</v>
      </c>
      <c r="B695" s="519" t="str">
        <f>VLOOKUP(A695,'9. IESO programs'!$D$3:$E$91,2)</f>
        <v>Not used</v>
      </c>
      <c r="C695" s="293" t="s">
        <v>25</v>
      </c>
      <c r="D695" s="297"/>
      <c r="E695" s="297"/>
      <c r="F695" s="297"/>
      <c r="G695" s="297"/>
      <c r="H695" s="297"/>
      <c r="I695" s="297"/>
      <c r="J695" s="297"/>
      <c r="K695" s="297"/>
      <c r="L695" s="297"/>
      <c r="M695" s="297"/>
      <c r="N695" s="297"/>
      <c r="O695" s="297"/>
      <c r="P695" s="297"/>
      <c r="Q695" s="297"/>
      <c r="R695" s="297"/>
      <c r="S695" s="297"/>
      <c r="T695" s="297"/>
      <c r="U695" s="297"/>
      <c r="V695" s="297"/>
      <c r="W695" s="297"/>
      <c r="X695" s="297"/>
      <c r="Y695" s="297">
        <v>0</v>
      </c>
      <c r="Z695" s="297"/>
      <c r="AA695" s="297"/>
      <c r="AB695" s="297"/>
      <c r="AC695" s="297"/>
      <c r="AD695" s="297"/>
      <c r="AE695" s="297"/>
      <c r="AF695" s="297"/>
      <c r="AG695" s="297"/>
      <c r="AH695" s="297"/>
      <c r="AI695" s="297"/>
      <c r="AJ695" s="297"/>
      <c r="AK695" s="297"/>
      <c r="AL695" s="297"/>
      <c r="AM695" s="297"/>
      <c r="AN695" s="297"/>
      <c r="AO695" s="297"/>
      <c r="AP695" s="297"/>
      <c r="AQ695" s="297"/>
      <c r="AR695" s="297"/>
      <c r="AS695" s="297"/>
      <c r="AT695" s="297"/>
      <c r="AU695" s="428"/>
      <c r="AV695" s="412"/>
      <c r="AW695" s="412"/>
      <c r="AX695" s="412"/>
      <c r="AY695" s="412"/>
      <c r="AZ695" s="412"/>
      <c r="BA695" s="412"/>
      <c r="BB695" s="417"/>
      <c r="BC695" s="417"/>
      <c r="BD695" s="417"/>
      <c r="BE695" s="417"/>
      <c r="BF695" s="417"/>
      <c r="BG695" s="417"/>
      <c r="BH695" s="417"/>
      <c r="BI695" s="298">
        <f>SUM(AU695:BH695)</f>
        <v>0</v>
      </c>
    </row>
    <row r="696" spans="1:61" hidden="1" outlineLevel="1">
      <c r="B696" s="296" t="s">
        <v>267</v>
      </c>
      <c r="C696" s="293" t="s">
        <v>142</v>
      </c>
      <c r="D696" s="297"/>
      <c r="E696" s="297"/>
      <c r="F696" s="297"/>
      <c r="G696" s="297"/>
      <c r="H696" s="297"/>
      <c r="I696" s="297"/>
      <c r="J696" s="297"/>
      <c r="K696" s="297"/>
      <c r="L696" s="297"/>
      <c r="M696" s="297"/>
      <c r="N696" s="297"/>
      <c r="O696" s="297"/>
      <c r="P696" s="297"/>
      <c r="Q696" s="297"/>
      <c r="R696" s="297"/>
      <c r="S696" s="297"/>
      <c r="T696" s="297"/>
      <c r="U696" s="297"/>
      <c r="V696" s="297"/>
      <c r="W696" s="297"/>
      <c r="X696" s="297"/>
      <c r="Y696" s="297">
        <f>Y695</f>
        <v>0</v>
      </c>
      <c r="Z696" s="297"/>
      <c r="AA696" s="297"/>
      <c r="AB696" s="297"/>
      <c r="AC696" s="297"/>
      <c r="AD696" s="297"/>
      <c r="AE696" s="297"/>
      <c r="AF696" s="297"/>
      <c r="AG696" s="297"/>
      <c r="AH696" s="297"/>
      <c r="AI696" s="297"/>
      <c r="AJ696" s="297"/>
      <c r="AK696" s="297"/>
      <c r="AL696" s="297"/>
      <c r="AM696" s="297"/>
      <c r="AN696" s="297"/>
      <c r="AO696" s="297"/>
      <c r="AP696" s="297"/>
      <c r="AQ696" s="297"/>
      <c r="AR696" s="297"/>
      <c r="AS696" s="297"/>
      <c r="AT696" s="297"/>
      <c r="AU696" s="413">
        <f>AU695</f>
        <v>0</v>
      </c>
      <c r="AV696" s="413">
        <f t="shared" ref="AV696" si="2013">AV695</f>
        <v>0</v>
      </c>
      <c r="AW696" s="413">
        <f t="shared" ref="AW696" si="2014">AW695</f>
        <v>0</v>
      </c>
      <c r="AX696" s="413">
        <f t="shared" ref="AX696" si="2015">AX695</f>
        <v>0</v>
      </c>
      <c r="AY696" s="413">
        <f t="shared" ref="AY696" si="2016">AY695</f>
        <v>0</v>
      </c>
      <c r="AZ696" s="413">
        <f t="shared" ref="AZ696" si="2017">AZ695</f>
        <v>0</v>
      </c>
      <c r="BA696" s="413">
        <f t="shared" ref="BA696" si="2018">BA695</f>
        <v>0</v>
      </c>
      <c r="BB696" s="413">
        <f t="shared" ref="BB696" si="2019">BB695</f>
        <v>0</v>
      </c>
      <c r="BC696" s="413">
        <f t="shared" ref="BC696" si="2020">BC695</f>
        <v>0</v>
      </c>
      <c r="BD696" s="413">
        <f t="shared" ref="BD696" si="2021">BD695</f>
        <v>0</v>
      </c>
      <c r="BE696" s="413">
        <f t="shared" ref="BE696" si="2022">BE695</f>
        <v>0</v>
      </c>
      <c r="BF696" s="413">
        <f t="shared" ref="BF696" si="2023">BF695</f>
        <v>0</v>
      </c>
      <c r="BG696" s="413">
        <f t="shared" ref="BG696" si="2024">BG695</f>
        <v>0</v>
      </c>
      <c r="BH696" s="413">
        <f t="shared" ref="BH696" si="2025">BH695</f>
        <v>0</v>
      </c>
      <c r="BI696" s="308"/>
    </row>
    <row r="697" spans="1:61" hidden="1" outlineLevel="1">
      <c r="B697" s="51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293"/>
      <c r="Z697" s="293"/>
      <c r="AA697" s="293"/>
      <c r="AB697" s="293"/>
      <c r="AC697" s="293"/>
      <c r="AD697" s="293"/>
      <c r="AE697" s="293"/>
      <c r="AF697" s="293"/>
      <c r="AG697" s="293"/>
      <c r="AH697" s="293"/>
      <c r="AI697" s="293"/>
      <c r="AJ697" s="293"/>
      <c r="AK697" s="293"/>
      <c r="AL697" s="293"/>
      <c r="AM697" s="293"/>
      <c r="AN697" s="293"/>
      <c r="AO697" s="293"/>
      <c r="AP697" s="293"/>
      <c r="AQ697" s="293"/>
      <c r="AR697" s="293"/>
      <c r="AS697" s="293"/>
      <c r="AT697" s="293"/>
      <c r="AU697" s="414"/>
      <c r="AV697" s="427"/>
      <c r="AW697" s="427"/>
      <c r="AX697" s="427"/>
      <c r="AY697" s="427"/>
      <c r="AZ697" s="427"/>
      <c r="BA697" s="427"/>
      <c r="BB697" s="427"/>
      <c r="BC697" s="427"/>
      <c r="BD697" s="427"/>
      <c r="BE697" s="427"/>
      <c r="BF697" s="427"/>
      <c r="BG697" s="427"/>
      <c r="BH697" s="427"/>
      <c r="BI697" s="308"/>
    </row>
    <row r="698" spans="1:61" hidden="1" outlineLevel="1">
      <c r="A698" s="521">
        <v>99</v>
      </c>
      <c r="B698" s="519" t="str">
        <f>VLOOKUP(A698,'9. IESO programs'!$D$3:$E$91,2)</f>
        <v>Not used</v>
      </c>
      <c r="C698" s="293" t="s">
        <v>25</v>
      </c>
      <c r="D698" s="297"/>
      <c r="E698" s="297"/>
      <c r="F698" s="297"/>
      <c r="G698" s="297"/>
      <c r="H698" s="297"/>
      <c r="I698" s="297"/>
      <c r="J698" s="297"/>
      <c r="K698" s="297"/>
      <c r="L698" s="297"/>
      <c r="M698" s="297"/>
      <c r="N698" s="297"/>
      <c r="O698" s="297"/>
      <c r="P698" s="297"/>
      <c r="Q698" s="297"/>
      <c r="R698" s="297"/>
      <c r="S698" s="297"/>
      <c r="T698" s="297"/>
      <c r="U698" s="297"/>
      <c r="V698" s="297"/>
      <c r="W698" s="297"/>
      <c r="X698" s="297"/>
      <c r="Y698" s="297">
        <v>0</v>
      </c>
      <c r="Z698" s="297"/>
      <c r="AA698" s="297"/>
      <c r="AB698" s="297"/>
      <c r="AC698" s="297"/>
      <c r="AD698" s="297"/>
      <c r="AE698" s="297"/>
      <c r="AF698" s="297"/>
      <c r="AG698" s="297"/>
      <c r="AH698" s="297"/>
      <c r="AI698" s="297"/>
      <c r="AJ698" s="297"/>
      <c r="AK698" s="297"/>
      <c r="AL698" s="297"/>
      <c r="AM698" s="297"/>
      <c r="AN698" s="297"/>
      <c r="AO698" s="297"/>
      <c r="AP698" s="297"/>
      <c r="AQ698" s="297"/>
      <c r="AR698" s="297"/>
      <c r="AS698" s="297"/>
      <c r="AT698" s="297"/>
      <c r="AU698" s="428"/>
      <c r="AV698" s="412"/>
      <c r="AW698" s="412"/>
      <c r="AX698" s="412"/>
      <c r="AY698" s="412"/>
      <c r="AZ698" s="412"/>
      <c r="BA698" s="412"/>
      <c r="BB698" s="417"/>
      <c r="BC698" s="417"/>
      <c r="BD698" s="417"/>
      <c r="BE698" s="417"/>
      <c r="BF698" s="417"/>
      <c r="BG698" s="417"/>
      <c r="BH698" s="417"/>
      <c r="BI698" s="298">
        <f>SUM(AU698:BH698)</f>
        <v>0</v>
      </c>
    </row>
    <row r="699" spans="1:61" hidden="1" outlineLevel="1">
      <c r="B699" s="296" t="s">
        <v>267</v>
      </c>
      <c r="C699" s="293" t="s">
        <v>142</v>
      </c>
      <c r="D699" s="297"/>
      <c r="E699" s="297"/>
      <c r="F699" s="297"/>
      <c r="G699" s="297"/>
      <c r="H699" s="297"/>
      <c r="I699" s="297"/>
      <c r="J699" s="297"/>
      <c r="K699" s="297"/>
      <c r="L699" s="297"/>
      <c r="M699" s="297"/>
      <c r="N699" s="297"/>
      <c r="O699" s="297"/>
      <c r="P699" s="297"/>
      <c r="Q699" s="297"/>
      <c r="R699" s="297"/>
      <c r="S699" s="297"/>
      <c r="T699" s="297"/>
      <c r="U699" s="297"/>
      <c r="V699" s="297"/>
      <c r="W699" s="297"/>
      <c r="X699" s="297"/>
      <c r="Y699" s="297">
        <f>Y698</f>
        <v>0</v>
      </c>
      <c r="Z699" s="297"/>
      <c r="AA699" s="297"/>
      <c r="AB699" s="297"/>
      <c r="AC699" s="297"/>
      <c r="AD699" s="297"/>
      <c r="AE699" s="297"/>
      <c r="AF699" s="297"/>
      <c r="AG699" s="297"/>
      <c r="AH699" s="297"/>
      <c r="AI699" s="297"/>
      <c r="AJ699" s="297"/>
      <c r="AK699" s="297"/>
      <c r="AL699" s="297"/>
      <c r="AM699" s="297"/>
      <c r="AN699" s="297"/>
      <c r="AO699" s="297"/>
      <c r="AP699" s="297"/>
      <c r="AQ699" s="297"/>
      <c r="AR699" s="297"/>
      <c r="AS699" s="297"/>
      <c r="AT699" s="297"/>
      <c r="AU699" s="413">
        <f>AU698</f>
        <v>0</v>
      </c>
      <c r="AV699" s="413">
        <f t="shared" ref="AV699" si="2026">AV698</f>
        <v>0</v>
      </c>
      <c r="AW699" s="413">
        <f t="shared" ref="AW699" si="2027">AW698</f>
        <v>0</v>
      </c>
      <c r="AX699" s="413">
        <f t="shared" ref="AX699" si="2028">AX698</f>
        <v>0</v>
      </c>
      <c r="AY699" s="413">
        <f t="shared" ref="AY699" si="2029">AY698</f>
        <v>0</v>
      </c>
      <c r="AZ699" s="413">
        <f t="shared" ref="AZ699" si="2030">AZ698</f>
        <v>0</v>
      </c>
      <c r="BA699" s="413">
        <f t="shared" ref="BA699" si="2031">BA698</f>
        <v>0</v>
      </c>
      <c r="BB699" s="413">
        <f t="shared" ref="BB699" si="2032">BB698</f>
        <v>0</v>
      </c>
      <c r="BC699" s="413">
        <f t="shared" ref="BC699" si="2033">BC698</f>
        <v>0</v>
      </c>
      <c r="BD699" s="413">
        <f t="shared" ref="BD699" si="2034">BD698</f>
        <v>0</v>
      </c>
      <c r="BE699" s="413">
        <f t="shared" ref="BE699" si="2035">BE698</f>
        <v>0</v>
      </c>
      <c r="BF699" s="413">
        <f t="shared" ref="BF699" si="2036">BF698</f>
        <v>0</v>
      </c>
      <c r="BG699" s="413">
        <f t="shared" ref="BG699" si="2037">BG698</f>
        <v>0</v>
      </c>
      <c r="BH699" s="413">
        <f t="shared" ref="BH699" si="2038">BH698</f>
        <v>0</v>
      </c>
      <c r="BI699" s="308"/>
    </row>
    <row r="700" spans="1:61" hidden="1" outlineLevel="1">
      <c r="B700" s="519"/>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293"/>
      <c r="Z700" s="293"/>
      <c r="AA700" s="293"/>
      <c r="AB700" s="293"/>
      <c r="AC700" s="293"/>
      <c r="AD700" s="293"/>
      <c r="AE700" s="293"/>
      <c r="AF700" s="293"/>
      <c r="AG700" s="293"/>
      <c r="AH700" s="293"/>
      <c r="AI700" s="293"/>
      <c r="AJ700" s="293"/>
      <c r="AK700" s="293"/>
      <c r="AL700" s="293"/>
      <c r="AM700" s="293"/>
      <c r="AN700" s="293"/>
      <c r="AO700" s="293"/>
      <c r="AP700" s="293"/>
      <c r="AQ700" s="293"/>
      <c r="AR700" s="293"/>
      <c r="AS700" s="293"/>
      <c r="AT700" s="293"/>
      <c r="AU700" s="414"/>
      <c r="AV700" s="427"/>
      <c r="AW700" s="427"/>
      <c r="AX700" s="427"/>
      <c r="AY700" s="427"/>
      <c r="AZ700" s="427"/>
      <c r="BA700" s="427"/>
      <c r="BB700" s="427"/>
      <c r="BC700" s="427"/>
      <c r="BD700" s="427"/>
      <c r="BE700" s="427"/>
      <c r="BF700" s="427"/>
      <c r="BG700" s="427"/>
      <c r="BH700" s="427"/>
      <c r="BI700" s="308"/>
    </row>
    <row r="701" spans="1:61" hidden="1" outlineLevel="1">
      <c r="A701" s="521">
        <v>99</v>
      </c>
      <c r="B701" s="519" t="str">
        <f>VLOOKUP(A701,'9. IESO programs'!$D$3:$E$91,2)</f>
        <v>Not used</v>
      </c>
      <c r="C701" s="293" t="s">
        <v>25</v>
      </c>
      <c r="D701" s="297"/>
      <c r="E701" s="297"/>
      <c r="F701" s="297"/>
      <c r="G701" s="297"/>
      <c r="H701" s="297"/>
      <c r="I701" s="297"/>
      <c r="J701" s="297"/>
      <c r="K701" s="297"/>
      <c r="L701" s="297"/>
      <c r="M701" s="297"/>
      <c r="N701" s="297"/>
      <c r="O701" s="297"/>
      <c r="P701" s="297"/>
      <c r="Q701" s="297"/>
      <c r="R701" s="297"/>
      <c r="S701" s="297"/>
      <c r="T701" s="297"/>
      <c r="U701" s="297"/>
      <c r="V701" s="297"/>
      <c r="W701" s="297"/>
      <c r="X701" s="297"/>
      <c r="Y701" s="297">
        <v>0</v>
      </c>
      <c r="Z701" s="297"/>
      <c r="AA701" s="297"/>
      <c r="AB701" s="297"/>
      <c r="AC701" s="297"/>
      <c r="AD701" s="297"/>
      <c r="AE701" s="297"/>
      <c r="AF701" s="297"/>
      <c r="AG701" s="297"/>
      <c r="AH701" s="297"/>
      <c r="AI701" s="297"/>
      <c r="AJ701" s="297"/>
      <c r="AK701" s="297"/>
      <c r="AL701" s="297"/>
      <c r="AM701" s="297"/>
      <c r="AN701" s="297"/>
      <c r="AO701" s="297"/>
      <c r="AP701" s="297"/>
      <c r="AQ701" s="297"/>
      <c r="AR701" s="297"/>
      <c r="AS701" s="297"/>
      <c r="AT701" s="297"/>
      <c r="AU701" s="428"/>
      <c r="AV701" s="412"/>
      <c r="AW701" s="412"/>
      <c r="AX701" s="412"/>
      <c r="AY701" s="412"/>
      <c r="AZ701" s="412"/>
      <c r="BA701" s="412"/>
      <c r="BB701" s="417"/>
      <c r="BC701" s="417"/>
      <c r="BD701" s="417"/>
      <c r="BE701" s="417"/>
      <c r="BF701" s="417"/>
      <c r="BG701" s="417"/>
      <c r="BH701" s="417"/>
      <c r="BI701" s="298">
        <f>SUM(AU701:BH701)</f>
        <v>0</v>
      </c>
    </row>
    <row r="702" spans="1:61" hidden="1" outlineLevel="1">
      <c r="B702" s="296" t="s">
        <v>267</v>
      </c>
      <c r="C702" s="293" t="s">
        <v>142</v>
      </c>
      <c r="D702" s="297"/>
      <c r="E702" s="297"/>
      <c r="F702" s="297"/>
      <c r="G702" s="297"/>
      <c r="H702" s="297"/>
      <c r="I702" s="297"/>
      <c r="J702" s="297"/>
      <c r="K702" s="297"/>
      <c r="L702" s="297"/>
      <c r="M702" s="297"/>
      <c r="N702" s="297"/>
      <c r="O702" s="297"/>
      <c r="P702" s="297"/>
      <c r="Q702" s="297"/>
      <c r="R702" s="297"/>
      <c r="S702" s="297"/>
      <c r="T702" s="297"/>
      <c r="U702" s="297"/>
      <c r="V702" s="297"/>
      <c r="W702" s="297"/>
      <c r="X702" s="297"/>
      <c r="Y702" s="297">
        <f>Y701</f>
        <v>0</v>
      </c>
      <c r="Z702" s="297"/>
      <c r="AA702" s="297"/>
      <c r="AB702" s="297"/>
      <c r="AC702" s="297"/>
      <c r="AD702" s="297"/>
      <c r="AE702" s="297"/>
      <c r="AF702" s="297"/>
      <c r="AG702" s="297"/>
      <c r="AH702" s="297"/>
      <c r="AI702" s="297"/>
      <c r="AJ702" s="297"/>
      <c r="AK702" s="297"/>
      <c r="AL702" s="297"/>
      <c r="AM702" s="297"/>
      <c r="AN702" s="297"/>
      <c r="AO702" s="297"/>
      <c r="AP702" s="297"/>
      <c r="AQ702" s="297"/>
      <c r="AR702" s="297"/>
      <c r="AS702" s="297"/>
      <c r="AT702" s="297"/>
      <c r="AU702" s="413">
        <f>AU701</f>
        <v>0</v>
      </c>
      <c r="AV702" s="413">
        <f t="shared" ref="AV702" si="2039">AV701</f>
        <v>0</v>
      </c>
      <c r="AW702" s="413">
        <f t="shared" ref="AW702" si="2040">AW701</f>
        <v>0</v>
      </c>
      <c r="AX702" s="413">
        <f t="shared" ref="AX702" si="2041">AX701</f>
        <v>0</v>
      </c>
      <c r="AY702" s="413">
        <f t="shared" ref="AY702" si="2042">AY701</f>
        <v>0</v>
      </c>
      <c r="AZ702" s="413">
        <f t="shared" ref="AZ702" si="2043">AZ701</f>
        <v>0</v>
      </c>
      <c r="BA702" s="413">
        <f t="shared" ref="BA702" si="2044">BA701</f>
        <v>0</v>
      </c>
      <c r="BB702" s="413">
        <f t="shared" ref="BB702" si="2045">BB701</f>
        <v>0</v>
      </c>
      <c r="BC702" s="413">
        <f t="shared" ref="BC702" si="2046">BC701</f>
        <v>0</v>
      </c>
      <c r="BD702" s="413">
        <f t="shared" ref="BD702" si="2047">BD701</f>
        <v>0</v>
      </c>
      <c r="BE702" s="413">
        <f t="shared" ref="BE702" si="2048">BE701</f>
        <v>0</v>
      </c>
      <c r="BF702" s="413">
        <f t="shared" ref="BF702" si="2049">BF701</f>
        <v>0</v>
      </c>
      <c r="BG702" s="413">
        <f t="shared" ref="BG702" si="2050">BG701</f>
        <v>0</v>
      </c>
      <c r="BH702" s="413">
        <f t="shared" ref="BH702" si="2051">BH701</f>
        <v>0</v>
      </c>
      <c r="BI702" s="308"/>
    </row>
    <row r="703" spans="1:61" hidden="1" outlineLevel="1">
      <c r="B703" s="296"/>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293"/>
      <c r="Z703" s="293"/>
      <c r="AA703" s="293"/>
      <c r="AB703" s="293"/>
      <c r="AC703" s="293"/>
      <c r="AD703" s="293"/>
      <c r="AE703" s="293"/>
      <c r="AF703" s="293"/>
      <c r="AG703" s="293"/>
      <c r="AH703" s="293"/>
      <c r="AI703" s="293"/>
      <c r="AJ703" s="293"/>
      <c r="AK703" s="293"/>
      <c r="AL703" s="293"/>
      <c r="AM703" s="293"/>
      <c r="AN703" s="293"/>
      <c r="AO703" s="293"/>
      <c r="AP703" s="293"/>
      <c r="AQ703" s="293"/>
      <c r="AR703" s="293"/>
      <c r="AS703" s="293"/>
      <c r="AT703" s="293"/>
      <c r="AU703" s="414"/>
      <c r="AV703" s="427"/>
      <c r="AW703" s="427"/>
      <c r="AX703" s="427"/>
      <c r="AY703" s="427"/>
      <c r="AZ703" s="427"/>
      <c r="BA703" s="427"/>
      <c r="BB703" s="427"/>
      <c r="BC703" s="427"/>
      <c r="BD703" s="427"/>
      <c r="BE703" s="427"/>
      <c r="BF703" s="427"/>
      <c r="BG703" s="427"/>
      <c r="BH703" s="427"/>
      <c r="BI703" s="308"/>
    </row>
    <row r="704" spans="1:61" ht="15.75" hidden="1" outlineLevel="1">
      <c r="B704" s="290" t="s">
        <v>476</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293"/>
      <c r="Z704" s="293"/>
      <c r="AA704" s="293"/>
      <c r="AB704" s="293"/>
      <c r="AC704" s="293"/>
      <c r="AD704" s="293"/>
      <c r="AE704" s="293"/>
      <c r="AF704" s="293"/>
      <c r="AG704" s="293"/>
      <c r="AH704" s="293"/>
      <c r="AI704" s="293"/>
      <c r="AJ704" s="293"/>
      <c r="AK704" s="293"/>
      <c r="AL704" s="293"/>
      <c r="AM704" s="293"/>
      <c r="AN704" s="293"/>
      <c r="AO704" s="293"/>
      <c r="AP704" s="293"/>
      <c r="AQ704" s="293"/>
      <c r="AR704" s="293"/>
      <c r="AS704" s="293"/>
      <c r="AT704" s="293"/>
      <c r="AU704" s="414"/>
      <c r="AV704" s="427"/>
      <c r="AW704" s="427"/>
      <c r="AX704" s="427"/>
      <c r="AY704" s="427"/>
      <c r="AZ704" s="427"/>
      <c r="BA704" s="427"/>
      <c r="BB704" s="427"/>
      <c r="BC704" s="427"/>
      <c r="BD704" s="427"/>
      <c r="BE704" s="427"/>
      <c r="BF704" s="427"/>
      <c r="BG704" s="427"/>
      <c r="BH704" s="427"/>
      <c r="BI704" s="308"/>
    </row>
    <row r="705" spans="1:61" hidden="1" outlineLevel="1">
      <c r="A705" s="521">
        <v>99</v>
      </c>
      <c r="B705" s="519" t="str">
        <f>VLOOKUP(A705,'9. IESO programs'!$D$3:$E$91,2)</f>
        <v>Not used</v>
      </c>
      <c r="C705" s="293" t="s">
        <v>25</v>
      </c>
      <c r="D705" s="297"/>
      <c r="E705" s="297"/>
      <c r="F705" s="297"/>
      <c r="G705" s="297"/>
      <c r="H705" s="297"/>
      <c r="I705" s="297"/>
      <c r="J705" s="297"/>
      <c r="K705" s="297"/>
      <c r="L705" s="297"/>
      <c r="M705" s="297"/>
      <c r="N705" s="297"/>
      <c r="O705" s="297"/>
      <c r="P705" s="297"/>
      <c r="Q705" s="297"/>
      <c r="R705" s="297"/>
      <c r="S705" s="297"/>
      <c r="T705" s="297"/>
      <c r="U705" s="297"/>
      <c r="V705" s="297"/>
      <c r="W705" s="297"/>
      <c r="X705" s="297"/>
      <c r="Y705" s="297">
        <v>0</v>
      </c>
      <c r="Z705" s="297"/>
      <c r="AA705" s="297"/>
      <c r="AB705" s="297"/>
      <c r="AC705" s="297"/>
      <c r="AD705" s="297"/>
      <c r="AE705" s="297"/>
      <c r="AF705" s="297"/>
      <c r="AG705" s="297"/>
      <c r="AH705" s="297"/>
      <c r="AI705" s="297"/>
      <c r="AJ705" s="297"/>
      <c r="AK705" s="297"/>
      <c r="AL705" s="297"/>
      <c r="AM705" s="297"/>
      <c r="AN705" s="297"/>
      <c r="AO705" s="297"/>
      <c r="AP705" s="297"/>
      <c r="AQ705" s="297"/>
      <c r="AR705" s="297"/>
      <c r="AS705" s="297"/>
      <c r="AT705" s="297"/>
      <c r="AU705" s="428"/>
      <c r="AV705" s="412"/>
      <c r="AW705" s="412"/>
      <c r="AX705" s="412"/>
      <c r="AY705" s="412"/>
      <c r="AZ705" s="412"/>
      <c r="BA705" s="412"/>
      <c r="BB705" s="417"/>
      <c r="BC705" s="417"/>
      <c r="BD705" s="417"/>
      <c r="BE705" s="417"/>
      <c r="BF705" s="417"/>
      <c r="BG705" s="417"/>
      <c r="BH705" s="417"/>
      <c r="BI705" s="298">
        <f>SUM(AU705:BH705)</f>
        <v>0</v>
      </c>
    </row>
    <row r="706" spans="1:61" hidden="1" outlineLevel="1">
      <c r="B706" s="296" t="s">
        <v>267</v>
      </c>
      <c r="C706" s="293" t="s">
        <v>142</v>
      </c>
      <c r="D706" s="297"/>
      <c r="E706" s="297"/>
      <c r="F706" s="297"/>
      <c r="G706" s="297"/>
      <c r="H706" s="297"/>
      <c r="I706" s="297"/>
      <c r="J706" s="297"/>
      <c r="K706" s="297"/>
      <c r="L706" s="297"/>
      <c r="M706" s="297"/>
      <c r="N706" s="297"/>
      <c r="O706" s="297"/>
      <c r="P706" s="297"/>
      <c r="Q706" s="297"/>
      <c r="R706" s="297"/>
      <c r="S706" s="297"/>
      <c r="T706" s="297"/>
      <c r="U706" s="297"/>
      <c r="V706" s="297"/>
      <c r="W706" s="297"/>
      <c r="X706" s="297"/>
      <c r="Y706" s="297">
        <f>Y705</f>
        <v>0</v>
      </c>
      <c r="Z706" s="297"/>
      <c r="AA706" s="297"/>
      <c r="AB706" s="297"/>
      <c r="AC706" s="297"/>
      <c r="AD706" s="297"/>
      <c r="AE706" s="297"/>
      <c r="AF706" s="297"/>
      <c r="AG706" s="297"/>
      <c r="AH706" s="297"/>
      <c r="AI706" s="297"/>
      <c r="AJ706" s="297"/>
      <c r="AK706" s="297"/>
      <c r="AL706" s="297"/>
      <c r="AM706" s="297"/>
      <c r="AN706" s="297"/>
      <c r="AO706" s="297"/>
      <c r="AP706" s="297"/>
      <c r="AQ706" s="297"/>
      <c r="AR706" s="297"/>
      <c r="AS706" s="297"/>
      <c r="AT706" s="297"/>
      <c r="AU706" s="413">
        <f>AU705</f>
        <v>0</v>
      </c>
      <c r="AV706" s="413">
        <f t="shared" ref="AV706" si="2052">AV705</f>
        <v>0</v>
      </c>
      <c r="AW706" s="413">
        <f t="shared" ref="AW706" si="2053">AW705</f>
        <v>0</v>
      </c>
      <c r="AX706" s="413">
        <f t="shared" ref="AX706" si="2054">AX705</f>
        <v>0</v>
      </c>
      <c r="AY706" s="413">
        <f t="shared" ref="AY706" si="2055">AY705</f>
        <v>0</v>
      </c>
      <c r="AZ706" s="413">
        <f t="shared" ref="AZ706" si="2056">AZ705</f>
        <v>0</v>
      </c>
      <c r="BA706" s="413">
        <f t="shared" ref="BA706" si="2057">BA705</f>
        <v>0</v>
      </c>
      <c r="BB706" s="413">
        <f t="shared" ref="BB706" si="2058">BB705</f>
        <v>0</v>
      </c>
      <c r="BC706" s="413">
        <f t="shared" ref="BC706" si="2059">BC705</f>
        <v>0</v>
      </c>
      <c r="BD706" s="413">
        <f t="shared" ref="BD706" si="2060">BD705</f>
        <v>0</v>
      </c>
      <c r="BE706" s="413">
        <f t="shared" ref="BE706" si="2061">BE705</f>
        <v>0</v>
      </c>
      <c r="BF706" s="413">
        <f t="shared" ref="BF706" si="2062">BF705</f>
        <v>0</v>
      </c>
      <c r="BG706" s="413">
        <f t="shared" ref="BG706" si="2063">BG705</f>
        <v>0</v>
      </c>
      <c r="BH706" s="413">
        <f t="shared" ref="BH706" si="2064">BH705</f>
        <v>0</v>
      </c>
      <c r="BI706" s="308"/>
    </row>
    <row r="707" spans="1:61" hidden="1" outlineLevel="1">
      <c r="B707" s="51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293"/>
      <c r="Z707" s="293"/>
      <c r="AA707" s="293"/>
      <c r="AB707" s="293"/>
      <c r="AC707" s="293"/>
      <c r="AD707" s="293"/>
      <c r="AE707" s="293"/>
      <c r="AF707" s="293"/>
      <c r="AG707" s="293"/>
      <c r="AH707" s="293"/>
      <c r="AI707" s="293"/>
      <c r="AJ707" s="293"/>
      <c r="AK707" s="293"/>
      <c r="AL707" s="293"/>
      <c r="AM707" s="293"/>
      <c r="AN707" s="293"/>
      <c r="AO707" s="293"/>
      <c r="AP707" s="293"/>
      <c r="AQ707" s="293"/>
      <c r="AR707" s="293"/>
      <c r="AS707" s="293"/>
      <c r="AT707" s="293"/>
      <c r="AU707" s="414"/>
      <c r="AV707" s="427"/>
      <c r="AW707" s="427"/>
      <c r="AX707" s="427"/>
      <c r="AY707" s="427"/>
      <c r="AZ707" s="427"/>
      <c r="BA707" s="427"/>
      <c r="BB707" s="427"/>
      <c r="BC707" s="427"/>
      <c r="BD707" s="427"/>
      <c r="BE707" s="427"/>
      <c r="BF707" s="427"/>
      <c r="BG707" s="427"/>
      <c r="BH707" s="427"/>
      <c r="BI707" s="308"/>
    </row>
    <row r="708" spans="1:61" hidden="1" outlineLevel="1">
      <c r="A708" s="521">
        <v>99</v>
      </c>
      <c r="B708" s="519" t="str">
        <f>VLOOKUP(A708,'9. IESO programs'!$D$3:$E$91,2)</f>
        <v>Not used</v>
      </c>
      <c r="C708" s="293" t="s">
        <v>25</v>
      </c>
      <c r="D708" s="297"/>
      <c r="E708" s="297"/>
      <c r="F708" s="297"/>
      <c r="G708" s="297"/>
      <c r="H708" s="297"/>
      <c r="I708" s="297"/>
      <c r="J708" s="297"/>
      <c r="K708" s="297"/>
      <c r="L708" s="297"/>
      <c r="M708" s="297"/>
      <c r="N708" s="297"/>
      <c r="O708" s="297"/>
      <c r="P708" s="297"/>
      <c r="Q708" s="297"/>
      <c r="R708" s="297"/>
      <c r="S708" s="297"/>
      <c r="T708" s="297"/>
      <c r="U708" s="297"/>
      <c r="V708" s="297"/>
      <c r="W708" s="297"/>
      <c r="X708" s="297"/>
      <c r="Y708" s="297">
        <v>0</v>
      </c>
      <c r="Z708" s="297"/>
      <c r="AA708" s="297"/>
      <c r="AB708" s="297"/>
      <c r="AC708" s="297"/>
      <c r="AD708" s="297"/>
      <c r="AE708" s="297"/>
      <c r="AF708" s="297"/>
      <c r="AG708" s="297"/>
      <c r="AH708" s="297"/>
      <c r="AI708" s="297"/>
      <c r="AJ708" s="297"/>
      <c r="AK708" s="297"/>
      <c r="AL708" s="297"/>
      <c r="AM708" s="297"/>
      <c r="AN708" s="297"/>
      <c r="AO708" s="297"/>
      <c r="AP708" s="297"/>
      <c r="AQ708" s="297"/>
      <c r="AR708" s="297"/>
      <c r="AS708" s="297"/>
      <c r="AT708" s="297"/>
      <c r="AU708" s="428"/>
      <c r="AV708" s="412"/>
      <c r="AW708" s="412"/>
      <c r="AX708" s="412"/>
      <c r="AY708" s="412"/>
      <c r="AZ708" s="412"/>
      <c r="BA708" s="412"/>
      <c r="BB708" s="417"/>
      <c r="BC708" s="417"/>
      <c r="BD708" s="417"/>
      <c r="BE708" s="417"/>
      <c r="BF708" s="417"/>
      <c r="BG708" s="417"/>
      <c r="BH708" s="417"/>
      <c r="BI708" s="298">
        <f>SUM(AU708:BH708)</f>
        <v>0</v>
      </c>
    </row>
    <row r="709" spans="1:61" hidden="1" outlineLevel="1">
      <c r="B709" s="296" t="s">
        <v>267</v>
      </c>
      <c r="C709" s="293" t="s">
        <v>142</v>
      </c>
      <c r="D709" s="297"/>
      <c r="E709" s="297"/>
      <c r="F709" s="297"/>
      <c r="G709" s="297"/>
      <c r="H709" s="297"/>
      <c r="I709" s="297"/>
      <c r="J709" s="297"/>
      <c r="K709" s="297"/>
      <c r="L709" s="297"/>
      <c r="M709" s="297"/>
      <c r="N709" s="297"/>
      <c r="O709" s="297"/>
      <c r="P709" s="297"/>
      <c r="Q709" s="297"/>
      <c r="R709" s="297"/>
      <c r="S709" s="297"/>
      <c r="T709" s="297"/>
      <c r="U709" s="297"/>
      <c r="V709" s="297"/>
      <c r="W709" s="297"/>
      <c r="X709" s="297"/>
      <c r="Y709" s="297">
        <f>Y708</f>
        <v>0</v>
      </c>
      <c r="Z709" s="297"/>
      <c r="AA709" s="297"/>
      <c r="AB709" s="297"/>
      <c r="AC709" s="297"/>
      <c r="AD709" s="297"/>
      <c r="AE709" s="297"/>
      <c r="AF709" s="297"/>
      <c r="AG709" s="297"/>
      <c r="AH709" s="297"/>
      <c r="AI709" s="297"/>
      <c r="AJ709" s="297"/>
      <c r="AK709" s="297"/>
      <c r="AL709" s="297"/>
      <c r="AM709" s="297"/>
      <c r="AN709" s="297"/>
      <c r="AO709" s="297"/>
      <c r="AP709" s="297"/>
      <c r="AQ709" s="297"/>
      <c r="AR709" s="297"/>
      <c r="AS709" s="297"/>
      <c r="AT709" s="297"/>
      <c r="AU709" s="413">
        <f>AU708</f>
        <v>0</v>
      </c>
      <c r="AV709" s="413">
        <f t="shared" ref="AV709" si="2065">AV708</f>
        <v>0</v>
      </c>
      <c r="AW709" s="413">
        <f t="shared" ref="AW709" si="2066">AW708</f>
        <v>0</v>
      </c>
      <c r="AX709" s="413">
        <f t="shared" ref="AX709" si="2067">AX708</f>
        <v>0</v>
      </c>
      <c r="AY709" s="413">
        <f t="shared" ref="AY709" si="2068">AY708</f>
        <v>0</v>
      </c>
      <c r="AZ709" s="413">
        <f t="shared" ref="AZ709" si="2069">AZ708</f>
        <v>0</v>
      </c>
      <c r="BA709" s="413">
        <f t="shared" ref="BA709" si="2070">BA708</f>
        <v>0</v>
      </c>
      <c r="BB709" s="413">
        <f t="shared" ref="BB709" si="2071">BB708</f>
        <v>0</v>
      </c>
      <c r="BC709" s="413">
        <f t="shared" ref="BC709" si="2072">BC708</f>
        <v>0</v>
      </c>
      <c r="BD709" s="413">
        <f t="shared" ref="BD709" si="2073">BD708</f>
        <v>0</v>
      </c>
      <c r="BE709" s="413">
        <f t="shared" ref="BE709" si="2074">BE708</f>
        <v>0</v>
      </c>
      <c r="BF709" s="413">
        <f t="shared" ref="BF709" si="2075">BF708</f>
        <v>0</v>
      </c>
      <c r="BG709" s="413">
        <f t="shared" ref="BG709" si="2076">BG708</f>
        <v>0</v>
      </c>
      <c r="BH709" s="413">
        <f t="shared" ref="BH709" si="2077">BH708</f>
        <v>0</v>
      </c>
      <c r="BI709" s="308"/>
    </row>
    <row r="710" spans="1:61" hidden="1" outlineLevel="1">
      <c r="B710" s="51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293"/>
      <c r="Z710" s="293"/>
      <c r="AA710" s="293"/>
      <c r="AB710" s="293"/>
      <c r="AC710" s="293"/>
      <c r="AD710" s="293"/>
      <c r="AE710" s="293"/>
      <c r="AF710" s="293"/>
      <c r="AG710" s="293"/>
      <c r="AH710" s="293"/>
      <c r="AI710" s="293"/>
      <c r="AJ710" s="293"/>
      <c r="AK710" s="293"/>
      <c r="AL710" s="293"/>
      <c r="AM710" s="293"/>
      <c r="AN710" s="293"/>
      <c r="AO710" s="293"/>
      <c r="AP710" s="293"/>
      <c r="AQ710" s="293"/>
      <c r="AR710" s="293"/>
      <c r="AS710" s="293"/>
      <c r="AT710" s="293"/>
      <c r="AU710" s="414"/>
      <c r="AV710" s="427"/>
      <c r="AW710" s="427"/>
      <c r="AX710" s="427"/>
      <c r="AY710" s="427"/>
      <c r="AZ710" s="427"/>
      <c r="BA710" s="427"/>
      <c r="BB710" s="427"/>
      <c r="BC710" s="427"/>
      <c r="BD710" s="427"/>
      <c r="BE710" s="427"/>
      <c r="BF710" s="427"/>
      <c r="BG710" s="427"/>
      <c r="BH710" s="427"/>
      <c r="BI710" s="308"/>
    </row>
    <row r="711" spans="1:61" hidden="1" outlineLevel="1">
      <c r="A711" s="521">
        <v>99</v>
      </c>
      <c r="B711" s="519" t="str">
        <f>VLOOKUP(A711,'9. IESO programs'!$D$3:$E$91,2)</f>
        <v>Not used</v>
      </c>
      <c r="C711" s="293" t="s">
        <v>25</v>
      </c>
      <c r="D711" s="297"/>
      <c r="E711" s="297"/>
      <c r="F711" s="297"/>
      <c r="G711" s="297"/>
      <c r="H711" s="297"/>
      <c r="I711" s="297"/>
      <c r="J711" s="297"/>
      <c r="K711" s="297"/>
      <c r="L711" s="297"/>
      <c r="M711" s="297"/>
      <c r="N711" s="297"/>
      <c r="O711" s="297"/>
      <c r="P711" s="297"/>
      <c r="Q711" s="297"/>
      <c r="R711" s="297"/>
      <c r="S711" s="297"/>
      <c r="T711" s="297"/>
      <c r="U711" s="297"/>
      <c r="V711" s="297"/>
      <c r="W711" s="297"/>
      <c r="X711" s="297"/>
      <c r="Y711" s="297">
        <v>0</v>
      </c>
      <c r="Z711" s="297"/>
      <c r="AA711" s="297"/>
      <c r="AB711" s="297"/>
      <c r="AC711" s="297"/>
      <c r="AD711" s="297"/>
      <c r="AE711" s="297"/>
      <c r="AF711" s="297"/>
      <c r="AG711" s="297"/>
      <c r="AH711" s="297"/>
      <c r="AI711" s="297"/>
      <c r="AJ711" s="297"/>
      <c r="AK711" s="297"/>
      <c r="AL711" s="297"/>
      <c r="AM711" s="297"/>
      <c r="AN711" s="297"/>
      <c r="AO711" s="297"/>
      <c r="AP711" s="297"/>
      <c r="AQ711" s="297"/>
      <c r="AR711" s="297"/>
      <c r="AS711" s="297"/>
      <c r="AT711" s="297"/>
      <c r="AU711" s="428"/>
      <c r="AV711" s="412"/>
      <c r="AW711" s="412"/>
      <c r="AX711" s="412"/>
      <c r="AY711" s="412"/>
      <c r="AZ711" s="412"/>
      <c r="BA711" s="412"/>
      <c r="BB711" s="417"/>
      <c r="BC711" s="417"/>
      <c r="BD711" s="417"/>
      <c r="BE711" s="417"/>
      <c r="BF711" s="417"/>
      <c r="BG711" s="417"/>
      <c r="BH711" s="417"/>
      <c r="BI711" s="298">
        <f>SUM(AU711:BH711)</f>
        <v>0</v>
      </c>
    </row>
    <row r="712" spans="1:61" hidden="1" outlineLevel="1">
      <c r="B712" s="296" t="s">
        <v>267</v>
      </c>
      <c r="C712" s="293" t="s">
        <v>142</v>
      </c>
      <c r="D712" s="297"/>
      <c r="E712" s="297"/>
      <c r="F712" s="297"/>
      <c r="G712" s="297"/>
      <c r="H712" s="297"/>
      <c r="I712" s="297"/>
      <c r="J712" s="297"/>
      <c r="K712" s="297"/>
      <c r="L712" s="297"/>
      <c r="M712" s="297"/>
      <c r="N712" s="297"/>
      <c r="O712" s="297"/>
      <c r="P712" s="297"/>
      <c r="Q712" s="297"/>
      <c r="R712" s="297"/>
      <c r="S712" s="297"/>
      <c r="T712" s="297"/>
      <c r="U712" s="297"/>
      <c r="V712" s="297"/>
      <c r="W712" s="297"/>
      <c r="X712" s="297"/>
      <c r="Y712" s="297">
        <f>Y711</f>
        <v>0</v>
      </c>
      <c r="Z712" s="297"/>
      <c r="AA712" s="297"/>
      <c r="AB712" s="297"/>
      <c r="AC712" s="297"/>
      <c r="AD712" s="297"/>
      <c r="AE712" s="297"/>
      <c r="AF712" s="297"/>
      <c r="AG712" s="297"/>
      <c r="AH712" s="297"/>
      <c r="AI712" s="297"/>
      <c r="AJ712" s="297"/>
      <c r="AK712" s="297"/>
      <c r="AL712" s="297"/>
      <c r="AM712" s="297"/>
      <c r="AN712" s="297"/>
      <c r="AO712" s="297"/>
      <c r="AP712" s="297"/>
      <c r="AQ712" s="297"/>
      <c r="AR712" s="297"/>
      <c r="AS712" s="297"/>
      <c r="AT712" s="297"/>
      <c r="AU712" s="413">
        <f>AU711</f>
        <v>0</v>
      </c>
      <c r="AV712" s="413">
        <f t="shared" ref="AV712" si="2078">AV711</f>
        <v>0</v>
      </c>
      <c r="AW712" s="413">
        <f t="shared" ref="AW712" si="2079">AW711</f>
        <v>0</v>
      </c>
      <c r="AX712" s="413">
        <f t="shared" ref="AX712" si="2080">AX711</f>
        <v>0</v>
      </c>
      <c r="AY712" s="413">
        <f t="shared" ref="AY712" si="2081">AY711</f>
        <v>0</v>
      </c>
      <c r="AZ712" s="413">
        <f t="shared" ref="AZ712" si="2082">AZ711</f>
        <v>0</v>
      </c>
      <c r="BA712" s="413">
        <f t="shared" ref="BA712" si="2083">BA711</f>
        <v>0</v>
      </c>
      <c r="BB712" s="413">
        <f t="shared" ref="BB712" si="2084">BB711</f>
        <v>0</v>
      </c>
      <c r="BC712" s="413">
        <f t="shared" ref="BC712" si="2085">BC711</f>
        <v>0</v>
      </c>
      <c r="BD712" s="413">
        <f t="shared" ref="BD712" si="2086">BD711</f>
        <v>0</v>
      </c>
      <c r="BE712" s="413">
        <f t="shared" ref="BE712" si="2087">BE711</f>
        <v>0</v>
      </c>
      <c r="BF712" s="413">
        <f t="shared" ref="BF712" si="2088">BF711</f>
        <v>0</v>
      </c>
      <c r="BG712" s="413">
        <f t="shared" ref="BG712" si="2089">BG711</f>
        <v>0</v>
      </c>
      <c r="BH712" s="413">
        <f t="shared" ref="BH712" si="2090">BH711</f>
        <v>0</v>
      </c>
      <c r="BI712" s="308"/>
    </row>
    <row r="713" spans="1:61" hidden="1" outlineLevel="1">
      <c r="B713" s="51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293"/>
      <c r="Z713" s="293"/>
      <c r="AA713" s="293"/>
      <c r="AB713" s="293"/>
      <c r="AC713" s="293"/>
      <c r="AD713" s="293"/>
      <c r="AE713" s="293"/>
      <c r="AF713" s="293"/>
      <c r="AG713" s="293"/>
      <c r="AH713" s="293"/>
      <c r="AI713" s="293"/>
      <c r="AJ713" s="293"/>
      <c r="AK713" s="293"/>
      <c r="AL713" s="293"/>
      <c r="AM713" s="293"/>
      <c r="AN713" s="293"/>
      <c r="AO713" s="293"/>
      <c r="AP713" s="293"/>
      <c r="AQ713" s="293"/>
      <c r="AR713" s="293"/>
      <c r="AS713" s="293"/>
      <c r="AT713" s="293"/>
      <c r="AU713" s="414"/>
      <c r="AV713" s="427"/>
      <c r="AW713" s="427"/>
      <c r="AX713" s="427"/>
      <c r="AY713" s="427"/>
      <c r="AZ713" s="427"/>
      <c r="BA713" s="427"/>
      <c r="BB713" s="427"/>
      <c r="BC713" s="427"/>
      <c r="BD713" s="427"/>
      <c r="BE713" s="427"/>
      <c r="BF713" s="427"/>
      <c r="BG713" s="427"/>
      <c r="BH713" s="427"/>
      <c r="BI713" s="308"/>
    </row>
    <row r="714" spans="1:61" hidden="1" outlineLevel="1">
      <c r="A714" s="521">
        <v>99</v>
      </c>
      <c r="B714" s="519" t="str">
        <f>VLOOKUP(A714,'9. IESO programs'!$D$3:$E$91,2)</f>
        <v>Not used</v>
      </c>
      <c r="C714" s="293" t="s">
        <v>25</v>
      </c>
      <c r="D714" s="297"/>
      <c r="E714" s="297"/>
      <c r="F714" s="297"/>
      <c r="G714" s="297"/>
      <c r="H714" s="297"/>
      <c r="I714" s="297"/>
      <c r="J714" s="297"/>
      <c r="K714" s="297"/>
      <c r="L714" s="297"/>
      <c r="M714" s="297"/>
      <c r="N714" s="297"/>
      <c r="O714" s="297"/>
      <c r="P714" s="297"/>
      <c r="Q714" s="297"/>
      <c r="R714" s="297"/>
      <c r="S714" s="297"/>
      <c r="T714" s="297"/>
      <c r="U714" s="297"/>
      <c r="V714" s="297"/>
      <c r="W714" s="297"/>
      <c r="X714" s="297"/>
      <c r="Y714" s="297">
        <v>0</v>
      </c>
      <c r="Z714" s="297"/>
      <c r="AA714" s="297"/>
      <c r="AB714" s="297"/>
      <c r="AC714" s="297"/>
      <c r="AD714" s="297"/>
      <c r="AE714" s="297"/>
      <c r="AF714" s="297"/>
      <c r="AG714" s="297"/>
      <c r="AH714" s="297"/>
      <c r="AI714" s="297"/>
      <c r="AJ714" s="297"/>
      <c r="AK714" s="297"/>
      <c r="AL714" s="297"/>
      <c r="AM714" s="297"/>
      <c r="AN714" s="297"/>
      <c r="AO714" s="297"/>
      <c r="AP714" s="297"/>
      <c r="AQ714" s="297"/>
      <c r="AR714" s="297"/>
      <c r="AS714" s="297"/>
      <c r="AT714" s="297"/>
      <c r="AU714" s="428"/>
      <c r="AV714" s="412"/>
      <c r="AW714" s="412"/>
      <c r="AX714" s="412"/>
      <c r="AY714" s="412"/>
      <c r="AZ714" s="412"/>
      <c r="BA714" s="412"/>
      <c r="BB714" s="417"/>
      <c r="BC714" s="417"/>
      <c r="BD714" s="417"/>
      <c r="BE714" s="417"/>
      <c r="BF714" s="417"/>
      <c r="BG714" s="417"/>
      <c r="BH714" s="417"/>
      <c r="BI714" s="298">
        <f>SUM(AU714:BH714)</f>
        <v>0</v>
      </c>
    </row>
    <row r="715" spans="1:61" hidden="1" outlineLevel="1">
      <c r="B715" s="296" t="s">
        <v>267</v>
      </c>
      <c r="C715" s="293" t="s">
        <v>142</v>
      </c>
      <c r="D715" s="297"/>
      <c r="E715" s="297"/>
      <c r="F715" s="297"/>
      <c r="G715" s="297"/>
      <c r="H715" s="297"/>
      <c r="I715" s="297"/>
      <c r="J715" s="297"/>
      <c r="K715" s="297"/>
      <c r="L715" s="297"/>
      <c r="M715" s="297"/>
      <c r="N715" s="297"/>
      <c r="O715" s="297"/>
      <c r="P715" s="297"/>
      <c r="Q715" s="297"/>
      <c r="R715" s="297"/>
      <c r="S715" s="297"/>
      <c r="T715" s="297"/>
      <c r="U715" s="297"/>
      <c r="V715" s="297"/>
      <c r="W715" s="297"/>
      <c r="X715" s="297"/>
      <c r="Y715" s="297">
        <f>Y714</f>
        <v>0</v>
      </c>
      <c r="Z715" s="297"/>
      <c r="AA715" s="297"/>
      <c r="AB715" s="297"/>
      <c r="AC715" s="297"/>
      <c r="AD715" s="297"/>
      <c r="AE715" s="297"/>
      <c r="AF715" s="297"/>
      <c r="AG715" s="297"/>
      <c r="AH715" s="297"/>
      <c r="AI715" s="297"/>
      <c r="AJ715" s="297"/>
      <c r="AK715" s="297"/>
      <c r="AL715" s="297"/>
      <c r="AM715" s="297"/>
      <c r="AN715" s="297"/>
      <c r="AO715" s="297"/>
      <c r="AP715" s="297"/>
      <c r="AQ715" s="297"/>
      <c r="AR715" s="297"/>
      <c r="AS715" s="297"/>
      <c r="AT715" s="297"/>
      <c r="AU715" s="413">
        <f>AU714</f>
        <v>0</v>
      </c>
      <c r="AV715" s="413">
        <f t="shared" ref="AV715" si="2091">AV714</f>
        <v>0</v>
      </c>
      <c r="AW715" s="413">
        <f t="shared" ref="AW715" si="2092">AW714</f>
        <v>0</v>
      </c>
      <c r="AX715" s="413">
        <f t="shared" ref="AX715" si="2093">AX714</f>
        <v>0</v>
      </c>
      <c r="AY715" s="413">
        <f t="shared" ref="AY715" si="2094">AY714</f>
        <v>0</v>
      </c>
      <c r="AZ715" s="413">
        <f t="shared" ref="AZ715" si="2095">AZ714</f>
        <v>0</v>
      </c>
      <c r="BA715" s="413">
        <f t="shared" ref="BA715" si="2096">BA714</f>
        <v>0</v>
      </c>
      <c r="BB715" s="413">
        <f t="shared" ref="BB715" si="2097">BB714</f>
        <v>0</v>
      </c>
      <c r="BC715" s="413">
        <f t="shared" ref="BC715" si="2098">BC714</f>
        <v>0</v>
      </c>
      <c r="BD715" s="413">
        <f t="shared" ref="BD715" si="2099">BD714</f>
        <v>0</v>
      </c>
      <c r="BE715" s="413">
        <f t="shared" ref="BE715" si="2100">BE714</f>
        <v>0</v>
      </c>
      <c r="BF715" s="413">
        <f t="shared" ref="BF715" si="2101">BF714</f>
        <v>0</v>
      </c>
      <c r="BG715" s="413">
        <f t="shared" ref="BG715" si="2102">BG714</f>
        <v>0</v>
      </c>
      <c r="BH715" s="413">
        <f t="shared" ref="BH715" si="2103">BH714</f>
        <v>0</v>
      </c>
      <c r="BI715" s="308"/>
    </row>
    <row r="716" spans="1:61" hidden="1" outlineLevel="1">
      <c r="B716" s="51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293"/>
      <c r="Z716" s="293"/>
      <c r="AA716" s="293"/>
      <c r="AB716" s="293"/>
      <c r="AC716" s="293"/>
      <c r="AD716" s="293"/>
      <c r="AE716" s="293"/>
      <c r="AF716" s="293"/>
      <c r="AG716" s="293"/>
      <c r="AH716" s="293"/>
      <c r="AI716" s="293"/>
      <c r="AJ716" s="293"/>
      <c r="AK716" s="293"/>
      <c r="AL716" s="293"/>
      <c r="AM716" s="293"/>
      <c r="AN716" s="293"/>
      <c r="AO716" s="293"/>
      <c r="AP716" s="293"/>
      <c r="AQ716" s="293"/>
      <c r="AR716" s="293"/>
      <c r="AS716" s="293"/>
      <c r="AT716" s="293"/>
      <c r="AU716" s="414"/>
      <c r="AV716" s="427"/>
      <c r="AW716" s="427"/>
      <c r="AX716" s="427"/>
      <c r="AY716" s="427"/>
      <c r="AZ716" s="427"/>
      <c r="BA716" s="427"/>
      <c r="BB716" s="427"/>
      <c r="BC716" s="427"/>
      <c r="BD716" s="427"/>
      <c r="BE716" s="427"/>
      <c r="BF716" s="427"/>
      <c r="BG716" s="427"/>
      <c r="BH716" s="427"/>
      <c r="BI716" s="308"/>
    </row>
    <row r="717" spans="1:61" hidden="1" outlineLevel="1">
      <c r="A717" s="521">
        <v>99</v>
      </c>
      <c r="B717" s="519" t="str">
        <f>VLOOKUP(A717,'9. IESO programs'!$D$3:$E$91,2)</f>
        <v>Not used</v>
      </c>
      <c r="C717" s="293" t="s">
        <v>25</v>
      </c>
      <c r="D717" s="297"/>
      <c r="E717" s="297"/>
      <c r="F717" s="297"/>
      <c r="G717" s="297"/>
      <c r="H717" s="297"/>
      <c r="I717" s="297"/>
      <c r="J717" s="297"/>
      <c r="K717" s="297"/>
      <c r="L717" s="297"/>
      <c r="M717" s="297"/>
      <c r="N717" s="297"/>
      <c r="O717" s="297"/>
      <c r="P717" s="297"/>
      <c r="Q717" s="297"/>
      <c r="R717" s="297"/>
      <c r="S717" s="297"/>
      <c r="T717" s="297"/>
      <c r="U717" s="297"/>
      <c r="V717" s="297"/>
      <c r="W717" s="297"/>
      <c r="X717" s="297"/>
      <c r="Y717" s="297">
        <v>0</v>
      </c>
      <c r="Z717" s="297"/>
      <c r="AA717" s="297"/>
      <c r="AB717" s="297"/>
      <c r="AC717" s="297"/>
      <c r="AD717" s="297"/>
      <c r="AE717" s="297"/>
      <c r="AF717" s="297"/>
      <c r="AG717" s="297"/>
      <c r="AH717" s="297"/>
      <c r="AI717" s="297"/>
      <c r="AJ717" s="297"/>
      <c r="AK717" s="297"/>
      <c r="AL717" s="297"/>
      <c r="AM717" s="297"/>
      <c r="AN717" s="297"/>
      <c r="AO717" s="297"/>
      <c r="AP717" s="297"/>
      <c r="AQ717" s="297"/>
      <c r="AR717" s="297"/>
      <c r="AS717" s="297"/>
      <c r="AT717" s="297"/>
      <c r="AU717" s="428"/>
      <c r="AV717" s="412"/>
      <c r="AW717" s="412"/>
      <c r="AX717" s="412"/>
      <c r="AY717" s="412"/>
      <c r="AZ717" s="412"/>
      <c r="BA717" s="412"/>
      <c r="BB717" s="417"/>
      <c r="BC717" s="417"/>
      <c r="BD717" s="417"/>
      <c r="BE717" s="417"/>
      <c r="BF717" s="417"/>
      <c r="BG717" s="417"/>
      <c r="BH717" s="417"/>
      <c r="BI717" s="298">
        <f>SUM(AU717:BH717)</f>
        <v>0</v>
      </c>
    </row>
    <row r="718" spans="1:61" hidden="1" outlineLevel="1">
      <c r="B718" s="296" t="s">
        <v>267</v>
      </c>
      <c r="C718" s="293" t="s">
        <v>142</v>
      </c>
      <c r="D718" s="297"/>
      <c r="E718" s="297"/>
      <c r="F718" s="297"/>
      <c r="G718" s="297"/>
      <c r="H718" s="297"/>
      <c r="I718" s="297"/>
      <c r="J718" s="297"/>
      <c r="K718" s="297"/>
      <c r="L718" s="297"/>
      <c r="M718" s="297"/>
      <c r="N718" s="297"/>
      <c r="O718" s="297"/>
      <c r="P718" s="297"/>
      <c r="Q718" s="297"/>
      <c r="R718" s="297"/>
      <c r="S718" s="297"/>
      <c r="T718" s="297"/>
      <c r="U718" s="297"/>
      <c r="V718" s="297"/>
      <c r="W718" s="297"/>
      <c r="X718" s="297"/>
      <c r="Y718" s="297">
        <f>Y717</f>
        <v>0</v>
      </c>
      <c r="Z718" s="297"/>
      <c r="AA718" s="297"/>
      <c r="AB718" s="297"/>
      <c r="AC718" s="297"/>
      <c r="AD718" s="297"/>
      <c r="AE718" s="297"/>
      <c r="AF718" s="297"/>
      <c r="AG718" s="297"/>
      <c r="AH718" s="297"/>
      <c r="AI718" s="297"/>
      <c r="AJ718" s="297"/>
      <c r="AK718" s="297"/>
      <c r="AL718" s="297"/>
      <c r="AM718" s="297"/>
      <c r="AN718" s="297"/>
      <c r="AO718" s="297"/>
      <c r="AP718" s="297"/>
      <c r="AQ718" s="297"/>
      <c r="AR718" s="297"/>
      <c r="AS718" s="297"/>
      <c r="AT718" s="297"/>
      <c r="AU718" s="413">
        <f>AU717</f>
        <v>0</v>
      </c>
      <c r="AV718" s="413">
        <f t="shared" ref="AV718" si="2104">AV717</f>
        <v>0</v>
      </c>
      <c r="AW718" s="413">
        <f t="shared" ref="AW718" si="2105">AW717</f>
        <v>0</v>
      </c>
      <c r="AX718" s="413">
        <f t="shared" ref="AX718" si="2106">AX717</f>
        <v>0</v>
      </c>
      <c r="AY718" s="413">
        <f t="shared" ref="AY718" si="2107">AY717</f>
        <v>0</v>
      </c>
      <c r="AZ718" s="413">
        <f t="shared" ref="AZ718" si="2108">AZ717</f>
        <v>0</v>
      </c>
      <c r="BA718" s="413">
        <f t="shared" ref="BA718" si="2109">BA717</f>
        <v>0</v>
      </c>
      <c r="BB718" s="413">
        <f t="shared" ref="BB718" si="2110">BB717</f>
        <v>0</v>
      </c>
      <c r="BC718" s="413">
        <f t="shared" ref="BC718" si="2111">BC717</f>
        <v>0</v>
      </c>
      <c r="BD718" s="413">
        <f t="shared" ref="BD718" si="2112">BD717</f>
        <v>0</v>
      </c>
      <c r="BE718" s="413">
        <f t="shared" ref="BE718" si="2113">BE717</f>
        <v>0</v>
      </c>
      <c r="BF718" s="413">
        <f t="shared" ref="BF718" si="2114">BF717</f>
        <v>0</v>
      </c>
      <c r="BG718" s="413">
        <f t="shared" ref="BG718" si="2115">BG717</f>
        <v>0</v>
      </c>
      <c r="BH718" s="413">
        <f t="shared" ref="BH718" si="2116">BH717</f>
        <v>0</v>
      </c>
      <c r="BI718" s="308"/>
    </row>
    <row r="719" spans="1:61" hidden="1" outlineLevel="1">
      <c r="B719" s="51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293"/>
      <c r="Z719" s="293"/>
      <c r="AA719" s="293"/>
      <c r="AB719" s="293"/>
      <c r="AC719" s="293"/>
      <c r="AD719" s="293"/>
      <c r="AE719" s="293"/>
      <c r="AF719" s="293"/>
      <c r="AG719" s="293"/>
      <c r="AH719" s="293"/>
      <c r="AI719" s="293"/>
      <c r="AJ719" s="293"/>
      <c r="AK719" s="293"/>
      <c r="AL719" s="293"/>
      <c r="AM719" s="293"/>
      <c r="AN719" s="293"/>
      <c r="AO719" s="293"/>
      <c r="AP719" s="293"/>
      <c r="AQ719" s="293"/>
      <c r="AR719" s="293"/>
      <c r="AS719" s="293"/>
      <c r="AT719" s="293"/>
      <c r="AU719" s="414"/>
      <c r="AV719" s="427"/>
      <c r="AW719" s="427"/>
      <c r="AX719" s="427"/>
      <c r="AY719" s="427"/>
      <c r="AZ719" s="427"/>
      <c r="BA719" s="427"/>
      <c r="BB719" s="427"/>
      <c r="BC719" s="427"/>
      <c r="BD719" s="427"/>
      <c r="BE719" s="427"/>
      <c r="BF719" s="427"/>
      <c r="BG719" s="427"/>
      <c r="BH719" s="427"/>
      <c r="BI719" s="308"/>
    </row>
    <row r="720" spans="1:61" hidden="1" outlineLevel="1">
      <c r="A720" s="521">
        <v>99</v>
      </c>
      <c r="B720" s="519" t="str">
        <f>VLOOKUP(A720,'9. IESO programs'!$D$3:$E$91,2)</f>
        <v>Not used</v>
      </c>
      <c r="C720" s="293" t="s">
        <v>25</v>
      </c>
      <c r="D720" s="297"/>
      <c r="E720" s="297"/>
      <c r="F720" s="297"/>
      <c r="G720" s="297"/>
      <c r="H720" s="297"/>
      <c r="I720" s="297"/>
      <c r="J720" s="297"/>
      <c r="K720" s="297"/>
      <c r="L720" s="297"/>
      <c r="M720" s="297"/>
      <c r="N720" s="297"/>
      <c r="O720" s="297"/>
      <c r="P720" s="297"/>
      <c r="Q720" s="297"/>
      <c r="R720" s="297"/>
      <c r="S720" s="297"/>
      <c r="T720" s="297"/>
      <c r="U720" s="297"/>
      <c r="V720" s="297"/>
      <c r="W720" s="297"/>
      <c r="X720" s="297"/>
      <c r="Y720" s="297">
        <v>0</v>
      </c>
      <c r="Z720" s="297"/>
      <c r="AA720" s="297"/>
      <c r="AB720" s="297"/>
      <c r="AC720" s="297"/>
      <c r="AD720" s="297"/>
      <c r="AE720" s="297"/>
      <c r="AF720" s="297"/>
      <c r="AG720" s="297"/>
      <c r="AH720" s="297"/>
      <c r="AI720" s="297"/>
      <c r="AJ720" s="297"/>
      <c r="AK720" s="297"/>
      <c r="AL720" s="297"/>
      <c r="AM720" s="297"/>
      <c r="AN720" s="297"/>
      <c r="AO720" s="297"/>
      <c r="AP720" s="297"/>
      <c r="AQ720" s="297"/>
      <c r="AR720" s="297"/>
      <c r="AS720" s="297"/>
      <c r="AT720" s="297"/>
      <c r="AU720" s="428"/>
      <c r="AV720" s="412"/>
      <c r="AW720" s="412"/>
      <c r="AX720" s="412"/>
      <c r="AY720" s="412"/>
      <c r="AZ720" s="412"/>
      <c r="BA720" s="412"/>
      <c r="BB720" s="417"/>
      <c r="BC720" s="417"/>
      <c r="BD720" s="417"/>
      <c r="BE720" s="417"/>
      <c r="BF720" s="417"/>
      <c r="BG720" s="417"/>
      <c r="BH720" s="417"/>
      <c r="BI720" s="298">
        <f>SUM(AU720:BH720)</f>
        <v>0</v>
      </c>
    </row>
    <row r="721" spans="1:61" hidden="1" outlineLevel="1">
      <c r="B721" s="296" t="s">
        <v>267</v>
      </c>
      <c r="C721" s="293" t="s">
        <v>142</v>
      </c>
      <c r="D721" s="297"/>
      <c r="E721" s="297"/>
      <c r="F721" s="297"/>
      <c r="G721" s="297"/>
      <c r="H721" s="297"/>
      <c r="I721" s="297"/>
      <c r="J721" s="297"/>
      <c r="K721" s="297"/>
      <c r="L721" s="297"/>
      <c r="M721" s="297"/>
      <c r="N721" s="297"/>
      <c r="O721" s="297"/>
      <c r="P721" s="297"/>
      <c r="Q721" s="297"/>
      <c r="R721" s="297"/>
      <c r="S721" s="297"/>
      <c r="T721" s="297"/>
      <c r="U721" s="297"/>
      <c r="V721" s="297"/>
      <c r="W721" s="297"/>
      <c r="X721" s="297"/>
      <c r="Y721" s="297">
        <f>Y720</f>
        <v>0</v>
      </c>
      <c r="Z721" s="297"/>
      <c r="AA721" s="297"/>
      <c r="AB721" s="297"/>
      <c r="AC721" s="297"/>
      <c r="AD721" s="297"/>
      <c r="AE721" s="297"/>
      <c r="AF721" s="297"/>
      <c r="AG721" s="297"/>
      <c r="AH721" s="297"/>
      <c r="AI721" s="297"/>
      <c r="AJ721" s="297"/>
      <c r="AK721" s="297"/>
      <c r="AL721" s="297"/>
      <c r="AM721" s="297"/>
      <c r="AN721" s="297"/>
      <c r="AO721" s="297"/>
      <c r="AP721" s="297"/>
      <c r="AQ721" s="297"/>
      <c r="AR721" s="297"/>
      <c r="AS721" s="297"/>
      <c r="AT721" s="297"/>
      <c r="AU721" s="413">
        <f>AU720</f>
        <v>0</v>
      </c>
      <c r="AV721" s="413">
        <f t="shared" ref="AV721" si="2117">AV720</f>
        <v>0</v>
      </c>
      <c r="AW721" s="413">
        <f t="shared" ref="AW721" si="2118">AW720</f>
        <v>0</v>
      </c>
      <c r="AX721" s="413">
        <f t="shared" ref="AX721" si="2119">AX720</f>
        <v>0</v>
      </c>
      <c r="AY721" s="413">
        <f t="shared" ref="AY721" si="2120">AY720</f>
        <v>0</v>
      </c>
      <c r="AZ721" s="413">
        <f t="shared" ref="AZ721" si="2121">AZ720</f>
        <v>0</v>
      </c>
      <c r="BA721" s="413">
        <f t="shared" ref="BA721" si="2122">BA720</f>
        <v>0</v>
      </c>
      <c r="BB721" s="413">
        <f t="shared" ref="BB721" si="2123">BB720</f>
        <v>0</v>
      </c>
      <c r="BC721" s="413">
        <f t="shared" ref="BC721" si="2124">BC720</f>
        <v>0</v>
      </c>
      <c r="BD721" s="413">
        <f t="shared" ref="BD721" si="2125">BD720</f>
        <v>0</v>
      </c>
      <c r="BE721" s="413">
        <f t="shared" ref="BE721" si="2126">BE720</f>
        <v>0</v>
      </c>
      <c r="BF721" s="413">
        <f t="shared" ref="BF721" si="2127">BF720</f>
        <v>0</v>
      </c>
      <c r="BG721" s="413">
        <f t="shared" ref="BG721" si="2128">BG720</f>
        <v>0</v>
      </c>
      <c r="BH721" s="413">
        <f t="shared" ref="BH721" si="2129">BH720</f>
        <v>0</v>
      </c>
      <c r="BI721" s="308"/>
    </row>
    <row r="722" spans="1:61" hidden="1" outlineLevel="1">
      <c r="B722" s="51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c r="Z722" s="293"/>
      <c r="AA722" s="293"/>
      <c r="AB722" s="293"/>
      <c r="AC722" s="293"/>
      <c r="AD722" s="293"/>
      <c r="AE722" s="293"/>
      <c r="AF722" s="293"/>
      <c r="AG722" s="293"/>
      <c r="AH722" s="293"/>
      <c r="AI722" s="293"/>
      <c r="AJ722" s="293"/>
      <c r="AK722" s="293"/>
      <c r="AL722" s="293"/>
      <c r="AM722" s="293"/>
      <c r="AN722" s="293"/>
      <c r="AO722" s="293"/>
      <c r="AP722" s="293"/>
      <c r="AQ722" s="293"/>
      <c r="AR722" s="293"/>
      <c r="AS722" s="293"/>
      <c r="AT722" s="293"/>
      <c r="AU722" s="414"/>
      <c r="AV722" s="427"/>
      <c r="AW722" s="427"/>
      <c r="AX722" s="427"/>
      <c r="AY722" s="427"/>
      <c r="AZ722" s="427"/>
      <c r="BA722" s="427"/>
      <c r="BB722" s="427"/>
      <c r="BC722" s="427"/>
      <c r="BD722" s="427"/>
      <c r="BE722" s="427"/>
      <c r="BF722" s="427"/>
      <c r="BG722" s="427"/>
      <c r="BH722" s="427"/>
      <c r="BI722" s="308"/>
    </row>
    <row r="723" spans="1:61" hidden="1" outlineLevel="1">
      <c r="A723" s="521">
        <v>99</v>
      </c>
      <c r="B723" s="519" t="str">
        <f>VLOOKUP(A723,'9. IESO programs'!$D$3:$E$91,2)</f>
        <v>Not used</v>
      </c>
      <c r="C723" s="293" t="s">
        <v>25</v>
      </c>
      <c r="D723" s="297"/>
      <c r="E723" s="297"/>
      <c r="F723" s="297"/>
      <c r="G723" s="297"/>
      <c r="H723" s="297"/>
      <c r="I723" s="297"/>
      <c r="J723" s="297"/>
      <c r="K723" s="297"/>
      <c r="L723" s="297"/>
      <c r="M723" s="297"/>
      <c r="N723" s="297"/>
      <c r="O723" s="297"/>
      <c r="P723" s="297"/>
      <c r="Q723" s="297"/>
      <c r="R723" s="297"/>
      <c r="S723" s="297"/>
      <c r="T723" s="297"/>
      <c r="U723" s="297"/>
      <c r="V723" s="297"/>
      <c r="W723" s="297"/>
      <c r="X723" s="297"/>
      <c r="Y723" s="293"/>
      <c r="Z723" s="297"/>
      <c r="AA723" s="297"/>
      <c r="AB723" s="297"/>
      <c r="AC723" s="297"/>
      <c r="AD723" s="297"/>
      <c r="AE723" s="297"/>
      <c r="AF723" s="297"/>
      <c r="AG723" s="297"/>
      <c r="AH723" s="297"/>
      <c r="AI723" s="297"/>
      <c r="AJ723" s="297"/>
      <c r="AK723" s="297"/>
      <c r="AL723" s="297"/>
      <c r="AM723" s="297"/>
      <c r="AN723" s="297"/>
      <c r="AO723" s="297"/>
      <c r="AP723" s="297"/>
      <c r="AQ723" s="297"/>
      <c r="AR723" s="297"/>
      <c r="AS723" s="297"/>
      <c r="AT723" s="297"/>
      <c r="AU723" s="428"/>
      <c r="AV723" s="412"/>
      <c r="AW723" s="412"/>
      <c r="AX723" s="412"/>
      <c r="AY723" s="412"/>
      <c r="AZ723" s="412"/>
      <c r="BA723" s="412"/>
      <c r="BB723" s="417"/>
      <c r="BC723" s="417"/>
      <c r="BD723" s="417"/>
      <c r="BE723" s="417"/>
      <c r="BF723" s="417"/>
      <c r="BG723" s="417"/>
      <c r="BH723" s="417"/>
      <c r="BI723" s="298">
        <f>SUM(AU723:BH723)</f>
        <v>0</v>
      </c>
    </row>
    <row r="724" spans="1:61" hidden="1" outlineLevel="1">
      <c r="B724" s="296" t="s">
        <v>267</v>
      </c>
      <c r="C724" s="293" t="s">
        <v>142</v>
      </c>
      <c r="D724" s="297"/>
      <c r="E724" s="297"/>
      <c r="F724" s="297"/>
      <c r="G724" s="297"/>
      <c r="H724" s="297"/>
      <c r="I724" s="297"/>
      <c r="J724" s="297"/>
      <c r="K724" s="297"/>
      <c r="L724" s="297"/>
      <c r="M724" s="297"/>
      <c r="N724" s="297"/>
      <c r="O724" s="297"/>
      <c r="P724" s="297"/>
      <c r="Q724" s="297"/>
      <c r="R724" s="297"/>
      <c r="S724" s="297"/>
      <c r="T724" s="297"/>
      <c r="U724" s="297"/>
      <c r="V724" s="297"/>
      <c r="W724" s="297"/>
      <c r="X724" s="297"/>
      <c r="Y724" s="469"/>
      <c r="Z724" s="297"/>
      <c r="AA724" s="297"/>
      <c r="AB724" s="297"/>
      <c r="AC724" s="297"/>
      <c r="AD724" s="297"/>
      <c r="AE724" s="297"/>
      <c r="AF724" s="297"/>
      <c r="AG724" s="297"/>
      <c r="AH724" s="297"/>
      <c r="AI724" s="297"/>
      <c r="AJ724" s="297"/>
      <c r="AK724" s="297"/>
      <c r="AL724" s="297"/>
      <c r="AM724" s="297"/>
      <c r="AN724" s="297"/>
      <c r="AO724" s="297"/>
      <c r="AP724" s="297"/>
      <c r="AQ724" s="297"/>
      <c r="AR724" s="297"/>
      <c r="AS724" s="297"/>
      <c r="AT724" s="297"/>
      <c r="AU724" s="413">
        <f>AU723</f>
        <v>0</v>
      </c>
      <c r="AV724" s="413">
        <f t="shared" ref="AV724" si="2130">AV723</f>
        <v>0</v>
      </c>
      <c r="AW724" s="413">
        <f t="shared" ref="AW724" si="2131">AW723</f>
        <v>0</v>
      </c>
      <c r="AX724" s="413">
        <f t="shared" ref="AX724" si="2132">AX723</f>
        <v>0</v>
      </c>
      <c r="AY724" s="413">
        <f t="shared" ref="AY724" si="2133">AY723</f>
        <v>0</v>
      </c>
      <c r="AZ724" s="413">
        <f t="shared" ref="AZ724" si="2134">AZ723</f>
        <v>0</v>
      </c>
      <c r="BA724" s="413">
        <f t="shared" ref="BA724" si="2135">BA723</f>
        <v>0</v>
      </c>
      <c r="BB724" s="413">
        <f t="shared" ref="BB724" si="2136">BB723</f>
        <v>0</v>
      </c>
      <c r="BC724" s="413">
        <f t="shared" ref="BC724" si="2137">BC723</f>
        <v>0</v>
      </c>
      <c r="BD724" s="413">
        <f t="shared" ref="BD724" si="2138">BD723</f>
        <v>0</v>
      </c>
      <c r="BE724" s="413">
        <f t="shared" ref="BE724" si="2139">BE723</f>
        <v>0</v>
      </c>
      <c r="BF724" s="413">
        <f t="shared" ref="BF724" si="2140">BF723</f>
        <v>0</v>
      </c>
      <c r="BG724" s="413">
        <f t="shared" ref="BG724" si="2141">BG723</f>
        <v>0</v>
      </c>
      <c r="BH724" s="413">
        <f t="shared" ref="BH724" si="2142">BH723</f>
        <v>0</v>
      </c>
      <c r="BI724" s="308"/>
    </row>
    <row r="725" spans="1:61" hidden="1" outlineLevel="1">
      <c r="B725" s="51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293"/>
      <c r="Z725" s="293"/>
      <c r="AA725" s="293"/>
      <c r="AB725" s="293"/>
      <c r="AC725" s="293"/>
      <c r="AD725" s="293"/>
      <c r="AE725" s="293"/>
      <c r="AF725" s="293"/>
      <c r="AG725" s="293"/>
      <c r="AH725" s="293"/>
      <c r="AI725" s="293"/>
      <c r="AJ725" s="293"/>
      <c r="AK725" s="293"/>
      <c r="AL725" s="293"/>
      <c r="AM725" s="293"/>
      <c r="AN725" s="293"/>
      <c r="AO725" s="293"/>
      <c r="AP725" s="293"/>
      <c r="AQ725" s="293"/>
      <c r="AR725" s="293"/>
      <c r="AS725" s="293"/>
      <c r="AT725" s="293"/>
      <c r="AU725" s="414"/>
      <c r="AV725" s="427"/>
      <c r="AW725" s="427"/>
      <c r="AX725" s="427"/>
      <c r="AY725" s="427"/>
      <c r="AZ725" s="427"/>
      <c r="BA725" s="427"/>
      <c r="BB725" s="427"/>
      <c r="BC725" s="427"/>
      <c r="BD725" s="427"/>
      <c r="BE725" s="427"/>
      <c r="BF725" s="427"/>
      <c r="BG725" s="427"/>
      <c r="BH725" s="427"/>
      <c r="BI725" s="308"/>
    </row>
    <row r="726" spans="1:61" hidden="1" outlineLevel="1">
      <c r="A726" s="521">
        <v>99</v>
      </c>
      <c r="B726" s="519" t="str">
        <f>VLOOKUP(A726,'9. IESO programs'!$D$3:$E$91,2)</f>
        <v>Not used</v>
      </c>
      <c r="C726" s="293" t="s">
        <v>25</v>
      </c>
      <c r="D726" s="297"/>
      <c r="E726" s="297"/>
      <c r="F726" s="297"/>
      <c r="G726" s="297"/>
      <c r="H726" s="297"/>
      <c r="I726" s="297"/>
      <c r="J726" s="297"/>
      <c r="K726" s="297"/>
      <c r="L726" s="297"/>
      <c r="M726" s="297"/>
      <c r="N726" s="297"/>
      <c r="O726" s="297"/>
      <c r="P726" s="297"/>
      <c r="Q726" s="297"/>
      <c r="R726" s="297"/>
      <c r="S726" s="297"/>
      <c r="T726" s="297"/>
      <c r="U726" s="297"/>
      <c r="V726" s="297"/>
      <c r="W726" s="297"/>
      <c r="X726" s="297"/>
      <c r="Y726" s="297">
        <v>0</v>
      </c>
      <c r="Z726" s="297"/>
      <c r="AA726" s="297"/>
      <c r="AB726" s="297"/>
      <c r="AC726" s="297"/>
      <c r="AD726" s="297"/>
      <c r="AE726" s="297"/>
      <c r="AF726" s="297"/>
      <c r="AG726" s="297"/>
      <c r="AH726" s="297"/>
      <c r="AI726" s="297"/>
      <c r="AJ726" s="297"/>
      <c r="AK726" s="297"/>
      <c r="AL726" s="297"/>
      <c r="AM726" s="297"/>
      <c r="AN726" s="297"/>
      <c r="AO726" s="297"/>
      <c r="AP726" s="297"/>
      <c r="AQ726" s="297"/>
      <c r="AR726" s="297"/>
      <c r="AS726" s="297"/>
      <c r="AT726" s="297"/>
      <c r="AU726" s="428"/>
      <c r="AV726" s="412"/>
      <c r="AW726" s="412"/>
      <c r="AX726" s="412"/>
      <c r="AY726" s="412"/>
      <c r="AZ726" s="412"/>
      <c r="BA726" s="412"/>
      <c r="BB726" s="417"/>
      <c r="BC726" s="417"/>
      <c r="BD726" s="417"/>
      <c r="BE726" s="417"/>
      <c r="BF726" s="417"/>
      <c r="BG726" s="417"/>
      <c r="BH726" s="417"/>
      <c r="BI726" s="298">
        <f>SUM(AU726:BH726)</f>
        <v>0</v>
      </c>
    </row>
    <row r="727" spans="1:61" hidden="1" outlineLevel="1">
      <c r="B727" s="296" t="s">
        <v>267</v>
      </c>
      <c r="C727" s="293" t="s">
        <v>142</v>
      </c>
      <c r="D727" s="297"/>
      <c r="E727" s="297"/>
      <c r="F727" s="297"/>
      <c r="G727" s="297"/>
      <c r="H727" s="297"/>
      <c r="I727" s="297"/>
      <c r="J727" s="297"/>
      <c r="K727" s="297"/>
      <c r="L727" s="297"/>
      <c r="M727" s="297"/>
      <c r="N727" s="297"/>
      <c r="O727" s="297"/>
      <c r="P727" s="297"/>
      <c r="Q727" s="297"/>
      <c r="R727" s="297"/>
      <c r="S727" s="297"/>
      <c r="T727" s="297"/>
      <c r="U727" s="297"/>
      <c r="V727" s="297"/>
      <c r="W727" s="297"/>
      <c r="X727" s="297"/>
      <c r="Y727" s="297">
        <f>Y726</f>
        <v>0</v>
      </c>
      <c r="Z727" s="297"/>
      <c r="AA727" s="297"/>
      <c r="AB727" s="297"/>
      <c r="AC727" s="297"/>
      <c r="AD727" s="297"/>
      <c r="AE727" s="297"/>
      <c r="AF727" s="297"/>
      <c r="AG727" s="297"/>
      <c r="AH727" s="297"/>
      <c r="AI727" s="297"/>
      <c r="AJ727" s="297"/>
      <c r="AK727" s="297"/>
      <c r="AL727" s="297"/>
      <c r="AM727" s="297"/>
      <c r="AN727" s="297"/>
      <c r="AO727" s="297"/>
      <c r="AP727" s="297"/>
      <c r="AQ727" s="297"/>
      <c r="AR727" s="297"/>
      <c r="AS727" s="297"/>
      <c r="AT727" s="297"/>
      <c r="AU727" s="413">
        <f>AU726</f>
        <v>0</v>
      </c>
      <c r="AV727" s="413">
        <f t="shared" ref="AV727" si="2143">AV726</f>
        <v>0</v>
      </c>
      <c r="AW727" s="413">
        <f t="shared" ref="AW727" si="2144">AW726</f>
        <v>0</v>
      </c>
      <c r="AX727" s="413">
        <f t="shared" ref="AX727" si="2145">AX726</f>
        <v>0</v>
      </c>
      <c r="AY727" s="413">
        <f t="shared" ref="AY727" si="2146">AY726</f>
        <v>0</v>
      </c>
      <c r="AZ727" s="413">
        <f t="shared" ref="AZ727" si="2147">AZ726</f>
        <v>0</v>
      </c>
      <c r="BA727" s="413">
        <f t="shared" ref="BA727" si="2148">BA726</f>
        <v>0</v>
      </c>
      <c r="BB727" s="413">
        <f t="shared" ref="BB727" si="2149">BB726</f>
        <v>0</v>
      </c>
      <c r="BC727" s="413">
        <f t="shared" ref="BC727" si="2150">BC726</f>
        <v>0</v>
      </c>
      <c r="BD727" s="413">
        <f t="shared" ref="BD727" si="2151">BD726</f>
        <v>0</v>
      </c>
      <c r="BE727" s="413">
        <f t="shared" ref="BE727" si="2152">BE726</f>
        <v>0</v>
      </c>
      <c r="BF727" s="413">
        <f t="shared" ref="BF727" si="2153">BF726</f>
        <v>0</v>
      </c>
      <c r="BG727" s="413">
        <f t="shared" ref="BG727" si="2154">BG726</f>
        <v>0</v>
      </c>
      <c r="BH727" s="413">
        <f t="shared" ref="BH727" si="2155">BH726</f>
        <v>0</v>
      </c>
      <c r="BI727" s="308"/>
    </row>
    <row r="728" spans="1:61" hidden="1" outlineLevel="1">
      <c r="B728" s="51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c r="AA728" s="293"/>
      <c r="AB728" s="293"/>
      <c r="AC728" s="293"/>
      <c r="AD728" s="293"/>
      <c r="AE728" s="293"/>
      <c r="AF728" s="293"/>
      <c r="AG728" s="293"/>
      <c r="AH728" s="293"/>
      <c r="AI728" s="293"/>
      <c r="AJ728" s="293"/>
      <c r="AK728" s="293"/>
      <c r="AL728" s="293"/>
      <c r="AM728" s="293"/>
      <c r="AN728" s="293"/>
      <c r="AO728" s="293"/>
      <c r="AP728" s="293"/>
      <c r="AQ728" s="293"/>
      <c r="AR728" s="293"/>
      <c r="AS728" s="293"/>
      <c r="AT728" s="293"/>
      <c r="AU728" s="414"/>
      <c r="AV728" s="427"/>
      <c r="AW728" s="427"/>
      <c r="AX728" s="427"/>
      <c r="AY728" s="427"/>
      <c r="AZ728" s="427"/>
      <c r="BA728" s="427"/>
      <c r="BB728" s="427"/>
      <c r="BC728" s="427"/>
      <c r="BD728" s="427"/>
      <c r="BE728" s="427"/>
      <c r="BF728" s="427"/>
      <c r="BG728" s="427"/>
      <c r="BH728" s="427"/>
      <c r="BI728" s="308"/>
    </row>
    <row r="729" spans="1:61" hidden="1" outlineLevel="1">
      <c r="A729" s="521">
        <v>99</v>
      </c>
      <c r="B729" s="519" t="str">
        <f>VLOOKUP(A729,'9. IESO programs'!$D$3:$E$91,2)</f>
        <v>Not used</v>
      </c>
      <c r="C729" s="293" t="s">
        <v>25</v>
      </c>
      <c r="D729" s="297"/>
      <c r="E729" s="297"/>
      <c r="F729" s="297"/>
      <c r="G729" s="297"/>
      <c r="H729" s="297"/>
      <c r="I729" s="297"/>
      <c r="J729" s="297"/>
      <c r="K729" s="297"/>
      <c r="L729" s="297"/>
      <c r="M729" s="297"/>
      <c r="N729" s="297"/>
      <c r="O729" s="297"/>
      <c r="P729" s="297"/>
      <c r="Q729" s="297"/>
      <c r="R729" s="297"/>
      <c r="S729" s="297"/>
      <c r="T729" s="297"/>
      <c r="U729" s="297"/>
      <c r="V729" s="297"/>
      <c r="W729" s="297"/>
      <c r="X729" s="297"/>
      <c r="Y729" s="297">
        <v>0</v>
      </c>
      <c r="Z729" s="297"/>
      <c r="AA729" s="297"/>
      <c r="AB729" s="297"/>
      <c r="AC729" s="297"/>
      <c r="AD729" s="297"/>
      <c r="AE729" s="297"/>
      <c r="AF729" s="297"/>
      <c r="AG729" s="297"/>
      <c r="AH729" s="297"/>
      <c r="AI729" s="297"/>
      <c r="AJ729" s="297"/>
      <c r="AK729" s="297"/>
      <c r="AL729" s="297"/>
      <c r="AM729" s="297"/>
      <c r="AN729" s="297"/>
      <c r="AO729" s="297"/>
      <c r="AP729" s="297"/>
      <c r="AQ729" s="297"/>
      <c r="AR729" s="297"/>
      <c r="AS729" s="297"/>
      <c r="AT729" s="297"/>
      <c r="AU729" s="428"/>
      <c r="AV729" s="412"/>
      <c r="AW729" s="412"/>
      <c r="AX729" s="412"/>
      <c r="AY729" s="412"/>
      <c r="AZ729" s="412"/>
      <c r="BA729" s="412"/>
      <c r="BB729" s="417"/>
      <c r="BC729" s="417"/>
      <c r="BD729" s="417"/>
      <c r="BE729" s="417"/>
      <c r="BF729" s="417"/>
      <c r="BG729" s="417"/>
      <c r="BH729" s="417"/>
      <c r="BI729" s="298">
        <f>SUM(AU729:BH729)</f>
        <v>0</v>
      </c>
    </row>
    <row r="730" spans="1:61" hidden="1" outlineLevel="1">
      <c r="B730" s="296" t="s">
        <v>267</v>
      </c>
      <c r="C730" s="293" t="s">
        <v>142</v>
      </c>
      <c r="D730" s="297"/>
      <c r="E730" s="297"/>
      <c r="F730" s="297"/>
      <c r="G730" s="297"/>
      <c r="H730" s="297"/>
      <c r="I730" s="297"/>
      <c r="J730" s="297"/>
      <c r="K730" s="297"/>
      <c r="L730" s="297"/>
      <c r="M730" s="297"/>
      <c r="N730" s="297"/>
      <c r="O730" s="297"/>
      <c r="P730" s="297"/>
      <c r="Q730" s="297"/>
      <c r="R730" s="297"/>
      <c r="S730" s="297"/>
      <c r="T730" s="297"/>
      <c r="U730" s="297"/>
      <c r="V730" s="297"/>
      <c r="W730" s="297"/>
      <c r="X730" s="297"/>
      <c r="Y730" s="297">
        <f>Y729</f>
        <v>0</v>
      </c>
      <c r="Z730" s="297"/>
      <c r="AA730" s="297"/>
      <c r="AB730" s="297"/>
      <c r="AC730" s="297"/>
      <c r="AD730" s="297"/>
      <c r="AE730" s="297"/>
      <c r="AF730" s="297"/>
      <c r="AG730" s="297"/>
      <c r="AH730" s="297"/>
      <c r="AI730" s="297"/>
      <c r="AJ730" s="297"/>
      <c r="AK730" s="297"/>
      <c r="AL730" s="297"/>
      <c r="AM730" s="297"/>
      <c r="AN730" s="297"/>
      <c r="AO730" s="297"/>
      <c r="AP730" s="297"/>
      <c r="AQ730" s="297"/>
      <c r="AR730" s="297"/>
      <c r="AS730" s="297"/>
      <c r="AT730" s="297"/>
      <c r="AU730" s="413">
        <f>AU729</f>
        <v>0</v>
      </c>
      <c r="AV730" s="413">
        <f t="shared" ref="AV730" si="2156">AV729</f>
        <v>0</v>
      </c>
      <c r="AW730" s="413">
        <f t="shared" ref="AW730" si="2157">AW729</f>
        <v>0</v>
      </c>
      <c r="AX730" s="413">
        <f t="shared" ref="AX730" si="2158">AX729</f>
        <v>0</v>
      </c>
      <c r="AY730" s="413">
        <f t="shared" ref="AY730" si="2159">AY729</f>
        <v>0</v>
      </c>
      <c r="AZ730" s="413">
        <f t="shared" ref="AZ730" si="2160">AZ729</f>
        <v>0</v>
      </c>
      <c r="BA730" s="413">
        <f t="shared" ref="BA730" si="2161">BA729</f>
        <v>0</v>
      </c>
      <c r="BB730" s="413">
        <f t="shared" ref="BB730" si="2162">BB729</f>
        <v>0</v>
      </c>
      <c r="BC730" s="413">
        <f t="shared" ref="BC730" si="2163">BC729</f>
        <v>0</v>
      </c>
      <c r="BD730" s="413">
        <f t="shared" ref="BD730" si="2164">BD729</f>
        <v>0</v>
      </c>
      <c r="BE730" s="413">
        <f t="shared" ref="BE730" si="2165">BE729</f>
        <v>0</v>
      </c>
      <c r="BF730" s="413">
        <f t="shared" ref="BF730" si="2166">BF729</f>
        <v>0</v>
      </c>
      <c r="BG730" s="413">
        <f t="shared" ref="BG730" si="2167">BG729</f>
        <v>0</v>
      </c>
      <c r="BH730" s="413">
        <f t="shared" ref="BH730" si="2168">BH729</f>
        <v>0</v>
      </c>
      <c r="BI730" s="308"/>
    </row>
    <row r="731" spans="1:61" hidden="1" outlineLevel="1">
      <c r="B731" s="51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c r="Z731" s="293"/>
      <c r="AA731" s="293"/>
      <c r="AB731" s="293"/>
      <c r="AC731" s="293"/>
      <c r="AD731" s="293"/>
      <c r="AE731" s="293"/>
      <c r="AF731" s="293"/>
      <c r="AG731" s="293"/>
      <c r="AH731" s="293"/>
      <c r="AI731" s="293"/>
      <c r="AJ731" s="293"/>
      <c r="AK731" s="293"/>
      <c r="AL731" s="293"/>
      <c r="AM731" s="293"/>
      <c r="AN731" s="293"/>
      <c r="AO731" s="293"/>
      <c r="AP731" s="293"/>
      <c r="AQ731" s="293"/>
      <c r="AR731" s="293"/>
      <c r="AS731" s="293"/>
      <c r="AT731" s="293"/>
      <c r="AU731" s="414"/>
      <c r="AV731" s="427"/>
      <c r="AW731" s="427"/>
      <c r="AX731" s="427"/>
      <c r="AY731" s="427"/>
      <c r="AZ731" s="427"/>
      <c r="BA731" s="427"/>
      <c r="BB731" s="427"/>
      <c r="BC731" s="427"/>
      <c r="BD731" s="427"/>
      <c r="BE731" s="427"/>
      <c r="BF731" s="427"/>
      <c r="BG731" s="427"/>
      <c r="BH731" s="427"/>
      <c r="BI731" s="308"/>
    </row>
    <row r="732" spans="1:61" hidden="1" outlineLevel="1">
      <c r="A732" s="521">
        <v>99</v>
      </c>
      <c r="B732" s="519" t="str">
        <f>VLOOKUP(A732,'9. IESO programs'!$D$3:$E$91,2)</f>
        <v>Not used</v>
      </c>
      <c r="C732" s="293" t="s">
        <v>25</v>
      </c>
      <c r="D732" s="297"/>
      <c r="E732" s="297"/>
      <c r="F732" s="297"/>
      <c r="G732" s="297"/>
      <c r="H732" s="297"/>
      <c r="I732" s="297"/>
      <c r="J732" s="297"/>
      <c r="K732" s="297"/>
      <c r="L732" s="297"/>
      <c r="M732" s="297"/>
      <c r="N732" s="297"/>
      <c r="O732" s="297"/>
      <c r="P732" s="297"/>
      <c r="Q732" s="297"/>
      <c r="R732" s="297"/>
      <c r="S732" s="297"/>
      <c r="T732" s="297"/>
      <c r="U732" s="297"/>
      <c r="V732" s="297"/>
      <c r="W732" s="297"/>
      <c r="X732" s="297"/>
      <c r="Y732" s="297">
        <v>0</v>
      </c>
      <c r="Z732" s="297"/>
      <c r="AA732" s="297"/>
      <c r="AB732" s="297"/>
      <c r="AC732" s="297"/>
      <c r="AD732" s="297"/>
      <c r="AE732" s="297"/>
      <c r="AF732" s="297"/>
      <c r="AG732" s="297"/>
      <c r="AH732" s="297"/>
      <c r="AI732" s="297"/>
      <c r="AJ732" s="297"/>
      <c r="AK732" s="297"/>
      <c r="AL732" s="297"/>
      <c r="AM732" s="297"/>
      <c r="AN732" s="297"/>
      <c r="AO732" s="297"/>
      <c r="AP732" s="297"/>
      <c r="AQ732" s="297"/>
      <c r="AR732" s="297"/>
      <c r="AS732" s="297"/>
      <c r="AT732" s="297"/>
      <c r="AU732" s="428"/>
      <c r="AV732" s="412"/>
      <c r="AW732" s="412"/>
      <c r="AX732" s="412"/>
      <c r="AY732" s="412"/>
      <c r="AZ732" s="412"/>
      <c r="BA732" s="412"/>
      <c r="BB732" s="417"/>
      <c r="BC732" s="417"/>
      <c r="BD732" s="417"/>
      <c r="BE732" s="417"/>
      <c r="BF732" s="417"/>
      <c r="BG732" s="417"/>
      <c r="BH732" s="417"/>
      <c r="BI732" s="298">
        <f>SUM(AU732:BH732)</f>
        <v>0</v>
      </c>
    </row>
    <row r="733" spans="1:61" hidden="1" outlineLevel="1">
      <c r="B733" s="296" t="s">
        <v>267</v>
      </c>
      <c r="C733" s="293" t="s">
        <v>142</v>
      </c>
      <c r="D733" s="297"/>
      <c r="E733" s="297"/>
      <c r="F733" s="297"/>
      <c r="G733" s="297"/>
      <c r="H733" s="297"/>
      <c r="I733" s="297"/>
      <c r="J733" s="297"/>
      <c r="K733" s="297"/>
      <c r="L733" s="297"/>
      <c r="M733" s="297"/>
      <c r="N733" s="297"/>
      <c r="O733" s="297"/>
      <c r="P733" s="297"/>
      <c r="Q733" s="297"/>
      <c r="R733" s="297"/>
      <c r="S733" s="297"/>
      <c r="T733" s="297"/>
      <c r="U733" s="297"/>
      <c r="V733" s="297"/>
      <c r="W733" s="297"/>
      <c r="X733" s="297"/>
      <c r="Y733" s="297">
        <f>Y732</f>
        <v>0</v>
      </c>
      <c r="Z733" s="297"/>
      <c r="AA733" s="297"/>
      <c r="AB733" s="297"/>
      <c r="AC733" s="297"/>
      <c r="AD733" s="297"/>
      <c r="AE733" s="297"/>
      <c r="AF733" s="297"/>
      <c r="AG733" s="297"/>
      <c r="AH733" s="297"/>
      <c r="AI733" s="297"/>
      <c r="AJ733" s="297"/>
      <c r="AK733" s="297"/>
      <c r="AL733" s="297"/>
      <c r="AM733" s="297"/>
      <c r="AN733" s="297"/>
      <c r="AO733" s="297"/>
      <c r="AP733" s="297"/>
      <c r="AQ733" s="297"/>
      <c r="AR733" s="297"/>
      <c r="AS733" s="297"/>
      <c r="AT733" s="297"/>
      <c r="AU733" s="413">
        <f>AU732</f>
        <v>0</v>
      </c>
      <c r="AV733" s="413">
        <f t="shared" ref="AV733" si="2169">AV732</f>
        <v>0</v>
      </c>
      <c r="AW733" s="413">
        <f t="shared" ref="AW733" si="2170">AW732</f>
        <v>0</v>
      </c>
      <c r="AX733" s="413">
        <f t="shared" ref="AX733" si="2171">AX732</f>
        <v>0</v>
      </c>
      <c r="AY733" s="413">
        <f t="shared" ref="AY733" si="2172">AY732</f>
        <v>0</v>
      </c>
      <c r="AZ733" s="413">
        <f t="shared" ref="AZ733" si="2173">AZ732</f>
        <v>0</v>
      </c>
      <c r="BA733" s="413">
        <f t="shared" ref="BA733" si="2174">BA732</f>
        <v>0</v>
      </c>
      <c r="BB733" s="413">
        <f t="shared" ref="BB733" si="2175">BB732</f>
        <v>0</v>
      </c>
      <c r="BC733" s="413">
        <f t="shared" ref="BC733" si="2176">BC732</f>
        <v>0</v>
      </c>
      <c r="BD733" s="413">
        <f t="shared" ref="BD733" si="2177">BD732</f>
        <v>0</v>
      </c>
      <c r="BE733" s="413">
        <f t="shared" ref="BE733" si="2178">BE732</f>
        <v>0</v>
      </c>
      <c r="BF733" s="413">
        <f t="shared" ref="BF733" si="2179">BF732</f>
        <v>0</v>
      </c>
      <c r="BG733" s="413">
        <f t="shared" ref="BG733" si="2180">BG732</f>
        <v>0</v>
      </c>
      <c r="BH733" s="413">
        <f t="shared" ref="BH733" si="2181">BH732</f>
        <v>0</v>
      </c>
      <c r="BI733" s="308"/>
    </row>
    <row r="734" spans="1:61" hidden="1" outlineLevel="1">
      <c r="B734" s="51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293"/>
      <c r="Z734" s="293"/>
      <c r="AA734" s="293"/>
      <c r="AB734" s="293"/>
      <c r="AC734" s="293"/>
      <c r="AD734" s="293"/>
      <c r="AE734" s="293"/>
      <c r="AF734" s="293"/>
      <c r="AG734" s="293"/>
      <c r="AH734" s="293"/>
      <c r="AI734" s="293"/>
      <c r="AJ734" s="293"/>
      <c r="AK734" s="293"/>
      <c r="AL734" s="293"/>
      <c r="AM734" s="293"/>
      <c r="AN734" s="293"/>
      <c r="AO734" s="293"/>
      <c r="AP734" s="293"/>
      <c r="AQ734" s="293"/>
      <c r="AR734" s="293"/>
      <c r="AS734" s="293"/>
      <c r="AT734" s="293"/>
      <c r="AU734" s="414"/>
      <c r="AV734" s="427"/>
      <c r="AW734" s="427"/>
      <c r="AX734" s="427"/>
      <c r="AY734" s="427"/>
      <c r="AZ734" s="427"/>
      <c r="BA734" s="427"/>
      <c r="BB734" s="427"/>
      <c r="BC734" s="427"/>
      <c r="BD734" s="427"/>
      <c r="BE734" s="427"/>
      <c r="BF734" s="427"/>
      <c r="BG734" s="427"/>
      <c r="BH734" s="427"/>
      <c r="BI734" s="308"/>
    </row>
    <row r="735" spans="1:61" hidden="1" outlineLevel="1">
      <c r="A735" s="521">
        <v>99</v>
      </c>
      <c r="B735" s="519" t="str">
        <f>VLOOKUP(A735,'9. IESO programs'!$D$3:$E$91,2)</f>
        <v>Not used</v>
      </c>
      <c r="C735" s="293" t="s">
        <v>25</v>
      </c>
      <c r="D735" s="297"/>
      <c r="E735" s="297"/>
      <c r="F735" s="297"/>
      <c r="G735" s="297"/>
      <c r="H735" s="297"/>
      <c r="I735" s="297"/>
      <c r="J735" s="297"/>
      <c r="K735" s="297"/>
      <c r="L735" s="297"/>
      <c r="M735" s="297"/>
      <c r="N735" s="297"/>
      <c r="O735" s="297"/>
      <c r="P735" s="297"/>
      <c r="Q735" s="297"/>
      <c r="R735" s="297"/>
      <c r="S735" s="297"/>
      <c r="T735" s="297"/>
      <c r="U735" s="297"/>
      <c r="V735" s="297"/>
      <c r="W735" s="297"/>
      <c r="X735" s="297"/>
      <c r="Y735" s="297">
        <v>0</v>
      </c>
      <c r="Z735" s="297"/>
      <c r="AA735" s="297"/>
      <c r="AB735" s="297"/>
      <c r="AC735" s="297"/>
      <c r="AD735" s="297"/>
      <c r="AE735" s="297"/>
      <c r="AF735" s="297"/>
      <c r="AG735" s="297"/>
      <c r="AH735" s="297"/>
      <c r="AI735" s="297"/>
      <c r="AJ735" s="297"/>
      <c r="AK735" s="297"/>
      <c r="AL735" s="297"/>
      <c r="AM735" s="297"/>
      <c r="AN735" s="297"/>
      <c r="AO735" s="297"/>
      <c r="AP735" s="297"/>
      <c r="AQ735" s="297"/>
      <c r="AR735" s="297"/>
      <c r="AS735" s="297"/>
      <c r="AT735" s="297"/>
      <c r="AU735" s="428"/>
      <c r="AV735" s="412"/>
      <c r="AW735" s="412"/>
      <c r="AX735" s="412"/>
      <c r="AY735" s="412"/>
      <c r="AZ735" s="412"/>
      <c r="BA735" s="412"/>
      <c r="BB735" s="417"/>
      <c r="BC735" s="417"/>
      <c r="BD735" s="417"/>
      <c r="BE735" s="417"/>
      <c r="BF735" s="417"/>
      <c r="BG735" s="417"/>
      <c r="BH735" s="417"/>
      <c r="BI735" s="298">
        <f>SUM(AU735:BH735)</f>
        <v>0</v>
      </c>
    </row>
    <row r="736" spans="1:61" hidden="1" outlineLevel="1">
      <c r="B736" s="296" t="s">
        <v>267</v>
      </c>
      <c r="C736" s="293" t="s">
        <v>142</v>
      </c>
      <c r="D736" s="297"/>
      <c r="E736" s="297"/>
      <c r="F736" s="297"/>
      <c r="G736" s="297"/>
      <c r="H736" s="297"/>
      <c r="I736" s="297"/>
      <c r="J736" s="297"/>
      <c r="K736" s="297"/>
      <c r="L736" s="297"/>
      <c r="M736" s="297"/>
      <c r="N736" s="297"/>
      <c r="O736" s="297"/>
      <c r="P736" s="297"/>
      <c r="Q736" s="297"/>
      <c r="R736" s="297"/>
      <c r="S736" s="297"/>
      <c r="T736" s="297"/>
      <c r="U736" s="297"/>
      <c r="V736" s="297"/>
      <c r="W736" s="297"/>
      <c r="X736" s="297"/>
      <c r="Y736" s="297">
        <f>Y735</f>
        <v>0</v>
      </c>
      <c r="Z736" s="297"/>
      <c r="AA736" s="297"/>
      <c r="AB736" s="297"/>
      <c r="AC736" s="297"/>
      <c r="AD736" s="297"/>
      <c r="AE736" s="297"/>
      <c r="AF736" s="297"/>
      <c r="AG736" s="297"/>
      <c r="AH736" s="297"/>
      <c r="AI736" s="297"/>
      <c r="AJ736" s="297"/>
      <c r="AK736" s="297"/>
      <c r="AL736" s="297"/>
      <c r="AM736" s="297"/>
      <c r="AN736" s="297"/>
      <c r="AO736" s="297"/>
      <c r="AP736" s="297"/>
      <c r="AQ736" s="297"/>
      <c r="AR736" s="297"/>
      <c r="AS736" s="297"/>
      <c r="AT736" s="297"/>
      <c r="AU736" s="413">
        <f>AU735</f>
        <v>0</v>
      </c>
      <c r="AV736" s="413">
        <f t="shared" ref="AV736" si="2182">AV735</f>
        <v>0</v>
      </c>
      <c r="AW736" s="413">
        <f t="shared" ref="AW736" si="2183">AW735</f>
        <v>0</v>
      </c>
      <c r="AX736" s="413">
        <f t="shared" ref="AX736" si="2184">AX735</f>
        <v>0</v>
      </c>
      <c r="AY736" s="413">
        <f t="shared" ref="AY736" si="2185">AY735</f>
        <v>0</v>
      </c>
      <c r="AZ736" s="413">
        <f t="shared" ref="AZ736" si="2186">AZ735</f>
        <v>0</v>
      </c>
      <c r="BA736" s="413">
        <f t="shared" ref="BA736" si="2187">BA735</f>
        <v>0</v>
      </c>
      <c r="BB736" s="413">
        <f t="shared" ref="BB736" si="2188">BB735</f>
        <v>0</v>
      </c>
      <c r="BC736" s="413">
        <f t="shared" ref="BC736" si="2189">BC735</f>
        <v>0</v>
      </c>
      <c r="BD736" s="413">
        <f t="shared" ref="BD736" si="2190">BD735</f>
        <v>0</v>
      </c>
      <c r="BE736" s="413">
        <f t="shared" ref="BE736" si="2191">BE735</f>
        <v>0</v>
      </c>
      <c r="BF736" s="413">
        <f t="shared" ref="BF736" si="2192">BF735</f>
        <v>0</v>
      </c>
      <c r="BG736" s="413">
        <f t="shared" ref="BG736" si="2193">BG735</f>
        <v>0</v>
      </c>
      <c r="BH736" s="413">
        <f t="shared" ref="BH736" si="2194">BH735</f>
        <v>0</v>
      </c>
      <c r="BI736" s="308"/>
    </row>
    <row r="737" spans="1:62" hidden="1" outlineLevel="1">
      <c r="B737" s="51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293"/>
      <c r="Z737" s="293"/>
      <c r="AA737" s="293"/>
      <c r="AB737" s="293"/>
      <c r="AC737" s="293"/>
      <c r="AD737" s="293"/>
      <c r="AE737" s="293"/>
      <c r="AF737" s="293"/>
      <c r="AG737" s="293"/>
      <c r="AH737" s="293"/>
      <c r="AI737" s="293"/>
      <c r="AJ737" s="293"/>
      <c r="AK737" s="293"/>
      <c r="AL737" s="293"/>
      <c r="AM737" s="293"/>
      <c r="AN737" s="293"/>
      <c r="AO737" s="293"/>
      <c r="AP737" s="293"/>
      <c r="AQ737" s="293"/>
      <c r="AR737" s="293"/>
      <c r="AS737" s="293"/>
      <c r="AT737" s="293"/>
      <c r="AU737" s="414"/>
      <c r="AV737" s="427"/>
      <c r="AW737" s="427"/>
      <c r="AX737" s="427"/>
      <c r="AY737" s="427"/>
      <c r="AZ737" s="427"/>
      <c r="BA737" s="427"/>
      <c r="BB737" s="427"/>
      <c r="BC737" s="427"/>
      <c r="BD737" s="427"/>
      <c r="BE737" s="427"/>
      <c r="BF737" s="427"/>
      <c r="BG737" s="427"/>
      <c r="BH737" s="427"/>
      <c r="BI737" s="308"/>
    </row>
    <row r="738" spans="1:62" hidden="1" outlineLevel="1">
      <c r="A738" s="521">
        <v>99</v>
      </c>
      <c r="B738" s="519" t="str">
        <f>VLOOKUP(A738,'9. IESO programs'!$D$3:$E$91,2)</f>
        <v>Not used</v>
      </c>
      <c r="C738" s="293" t="s">
        <v>25</v>
      </c>
      <c r="D738" s="297"/>
      <c r="E738" s="297"/>
      <c r="F738" s="297"/>
      <c r="G738" s="297"/>
      <c r="H738" s="297"/>
      <c r="I738" s="297"/>
      <c r="J738" s="297"/>
      <c r="K738" s="297"/>
      <c r="L738" s="297"/>
      <c r="M738" s="297"/>
      <c r="N738" s="297"/>
      <c r="O738" s="297"/>
      <c r="P738" s="297"/>
      <c r="Q738" s="297"/>
      <c r="R738" s="297"/>
      <c r="S738" s="297"/>
      <c r="T738" s="297"/>
      <c r="U738" s="297"/>
      <c r="V738" s="297"/>
      <c r="W738" s="297"/>
      <c r="X738" s="297"/>
      <c r="Y738" s="297">
        <v>0</v>
      </c>
      <c r="Z738" s="297"/>
      <c r="AA738" s="297"/>
      <c r="AB738" s="297"/>
      <c r="AC738" s="297"/>
      <c r="AD738" s="297"/>
      <c r="AE738" s="297"/>
      <c r="AF738" s="297"/>
      <c r="AG738" s="297"/>
      <c r="AH738" s="297"/>
      <c r="AI738" s="297"/>
      <c r="AJ738" s="297"/>
      <c r="AK738" s="297"/>
      <c r="AL738" s="297"/>
      <c r="AM738" s="297"/>
      <c r="AN738" s="297"/>
      <c r="AO738" s="297"/>
      <c r="AP738" s="297"/>
      <c r="AQ738" s="297"/>
      <c r="AR738" s="297"/>
      <c r="AS738" s="297"/>
      <c r="AT738" s="297"/>
      <c r="AU738" s="428"/>
      <c r="AV738" s="412"/>
      <c r="AW738" s="412"/>
      <c r="AX738" s="412"/>
      <c r="AY738" s="412"/>
      <c r="AZ738" s="412"/>
      <c r="BA738" s="412"/>
      <c r="BB738" s="417"/>
      <c r="BC738" s="417"/>
      <c r="BD738" s="417"/>
      <c r="BE738" s="417"/>
      <c r="BF738" s="417"/>
      <c r="BG738" s="417"/>
      <c r="BH738" s="417"/>
      <c r="BI738" s="298">
        <f>SUM(AU738:BH738)</f>
        <v>0</v>
      </c>
    </row>
    <row r="739" spans="1:62" hidden="1" outlineLevel="1">
      <c r="B739" s="296" t="s">
        <v>267</v>
      </c>
      <c r="C739" s="293" t="s">
        <v>142</v>
      </c>
      <c r="D739" s="297"/>
      <c r="E739" s="297"/>
      <c r="F739" s="297"/>
      <c r="G739" s="297"/>
      <c r="H739" s="297"/>
      <c r="I739" s="297"/>
      <c r="J739" s="297"/>
      <c r="K739" s="297"/>
      <c r="L739" s="297"/>
      <c r="M739" s="297"/>
      <c r="N739" s="297"/>
      <c r="O739" s="297"/>
      <c r="P739" s="297"/>
      <c r="Q739" s="297"/>
      <c r="R739" s="297"/>
      <c r="S739" s="297"/>
      <c r="T739" s="297"/>
      <c r="U739" s="297"/>
      <c r="V739" s="297"/>
      <c r="W739" s="297"/>
      <c r="X739" s="297"/>
      <c r="Y739" s="297">
        <f>Y738</f>
        <v>0</v>
      </c>
      <c r="Z739" s="297"/>
      <c r="AA739" s="297"/>
      <c r="AB739" s="297"/>
      <c r="AC739" s="297"/>
      <c r="AD739" s="297"/>
      <c r="AE739" s="297"/>
      <c r="AF739" s="297"/>
      <c r="AG739" s="297"/>
      <c r="AH739" s="297"/>
      <c r="AI739" s="297"/>
      <c r="AJ739" s="297"/>
      <c r="AK739" s="297"/>
      <c r="AL739" s="297"/>
      <c r="AM739" s="297"/>
      <c r="AN739" s="297"/>
      <c r="AO739" s="297"/>
      <c r="AP739" s="297"/>
      <c r="AQ739" s="297"/>
      <c r="AR739" s="297"/>
      <c r="AS739" s="297"/>
      <c r="AT739" s="297"/>
      <c r="AU739" s="413">
        <f>AU738</f>
        <v>0</v>
      </c>
      <c r="AV739" s="413">
        <f t="shared" ref="AV739" si="2195">AV738</f>
        <v>0</v>
      </c>
      <c r="AW739" s="413">
        <f t="shared" ref="AW739" si="2196">AW738</f>
        <v>0</v>
      </c>
      <c r="AX739" s="413">
        <f t="shared" ref="AX739" si="2197">AX738</f>
        <v>0</v>
      </c>
      <c r="AY739" s="413">
        <f t="shared" ref="AY739" si="2198">AY738</f>
        <v>0</v>
      </c>
      <c r="AZ739" s="413">
        <f t="shared" ref="AZ739" si="2199">AZ738</f>
        <v>0</v>
      </c>
      <c r="BA739" s="413">
        <f t="shared" ref="BA739" si="2200">BA738</f>
        <v>0</v>
      </c>
      <c r="BB739" s="413">
        <f t="shared" ref="BB739" si="2201">BB738</f>
        <v>0</v>
      </c>
      <c r="BC739" s="413">
        <f t="shared" ref="BC739" si="2202">BC738</f>
        <v>0</v>
      </c>
      <c r="BD739" s="413">
        <f t="shared" ref="BD739" si="2203">BD738</f>
        <v>0</v>
      </c>
      <c r="BE739" s="413">
        <f t="shared" ref="BE739" si="2204">BE738</f>
        <v>0</v>
      </c>
      <c r="BF739" s="413">
        <f t="shared" ref="BF739" si="2205">BF738</f>
        <v>0</v>
      </c>
      <c r="BG739" s="413">
        <f t="shared" ref="BG739" si="2206">BG738</f>
        <v>0</v>
      </c>
      <c r="BH739" s="413">
        <f t="shared" ref="BH739" si="2207">BH738</f>
        <v>0</v>
      </c>
      <c r="BI739" s="308"/>
    </row>
    <row r="740" spans="1:62" hidden="1" outlineLevel="1">
      <c r="B740" s="51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293"/>
      <c r="Z740" s="293"/>
      <c r="AA740" s="293"/>
      <c r="AB740" s="293"/>
      <c r="AC740" s="293"/>
      <c r="AD740" s="293"/>
      <c r="AE740" s="293"/>
      <c r="AF740" s="293"/>
      <c r="AG740" s="293"/>
      <c r="AH740" s="293"/>
      <c r="AI740" s="293"/>
      <c r="AJ740" s="293"/>
      <c r="AK740" s="293"/>
      <c r="AL740" s="293"/>
      <c r="AM740" s="293"/>
      <c r="AN740" s="293"/>
      <c r="AO740" s="293"/>
      <c r="AP740" s="293"/>
      <c r="AQ740" s="293"/>
      <c r="AR740" s="293"/>
      <c r="AS740" s="293"/>
      <c r="AT740" s="293"/>
      <c r="AU740" s="414"/>
      <c r="AV740" s="427"/>
      <c r="AW740" s="427"/>
      <c r="AX740" s="427"/>
      <c r="AY740" s="427"/>
      <c r="AZ740" s="427"/>
      <c r="BA740" s="427"/>
      <c r="BB740" s="427"/>
      <c r="BC740" s="427"/>
      <c r="BD740" s="427"/>
      <c r="BE740" s="427"/>
      <c r="BF740" s="427"/>
      <c r="BG740" s="427"/>
      <c r="BH740" s="427"/>
      <c r="BI740" s="308"/>
    </row>
    <row r="741" spans="1:62" hidden="1" outlineLevel="1">
      <c r="A741" s="521">
        <v>99</v>
      </c>
      <c r="B741" s="519" t="str">
        <f>VLOOKUP(A741,'9. IESO programs'!$D$3:$E$91,2)</f>
        <v>Not used</v>
      </c>
      <c r="C741" s="293" t="s">
        <v>25</v>
      </c>
      <c r="D741" s="297"/>
      <c r="E741" s="297"/>
      <c r="F741" s="297"/>
      <c r="G741" s="297"/>
      <c r="H741" s="297"/>
      <c r="I741" s="297"/>
      <c r="J741" s="297"/>
      <c r="K741" s="297"/>
      <c r="L741" s="297"/>
      <c r="M741" s="297"/>
      <c r="N741" s="297"/>
      <c r="O741" s="297"/>
      <c r="P741" s="297"/>
      <c r="Q741" s="297"/>
      <c r="R741" s="297"/>
      <c r="S741" s="297"/>
      <c r="T741" s="297"/>
      <c r="U741" s="297"/>
      <c r="V741" s="297"/>
      <c r="W741" s="297"/>
      <c r="X741" s="297"/>
      <c r="Y741" s="297">
        <v>0</v>
      </c>
      <c r="Z741" s="297"/>
      <c r="AA741" s="297"/>
      <c r="AB741" s="297"/>
      <c r="AC741" s="297"/>
      <c r="AD741" s="297"/>
      <c r="AE741" s="297"/>
      <c r="AF741" s="297"/>
      <c r="AG741" s="297"/>
      <c r="AH741" s="297"/>
      <c r="AI741" s="297"/>
      <c r="AJ741" s="297"/>
      <c r="AK741" s="297"/>
      <c r="AL741" s="297"/>
      <c r="AM741" s="297"/>
      <c r="AN741" s="297"/>
      <c r="AO741" s="297"/>
      <c r="AP741" s="297"/>
      <c r="AQ741" s="297"/>
      <c r="AR741" s="297"/>
      <c r="AS741" s="297"/>
      <c r="AT741" s="297"/>
      <c r="AU741" s="428"/>
      <c r="AV741" s="412"/>
      <c r="AW741" s="412"/>
      <c r="AX741" s="412"/>
      <c r="AY741" s="412"/>
      <c r="AZ741" s="412"/>
      <c r="BA741" s="412"/>
      <c r="BB741" s="417"/>
      <c r="BC741" s="417"/>
      <c r="BD741" s="417"/>
      <c r="BE741" s="417"/>
      <c r="BF741" s="417"/>
      <c r="BG741" s="417"/>
      <c r="BH741" s="417"/>
      <c r="BI741" s="298">
        <f>SUM(AU741:BH741)</f>
        <v>0</v>
      </c>
    </row>
    <row r="742" spans="1:62" hidden="1" outlineLevel="1">
      <c r="B742" s="296" t="s">
        <v>267</v>
      </c>
      <c r="C742" s="293" t="s">
        <v>142</v>
      </c>
      <c r="D742" s="297"/>
      <c r="E742" s="297"/>
      <c r="F742" s="297"/>
      <c r="G742" s="297"/>
      <c r="H742" s="297"/>
      <c r="I742" s="297"/>
      <c r="J742" s="297"/>
      <c r="K742" s="297"/>
      <c r="L742" s="297"/>
      <c r="M742" s="297"/>
      <c r="N742" s="297"/>
      <c r="O742" s="297"/>
      <c r="P742" s="297"/>
      <c r="Q742" s="297"/>
      <c r="R742" s="297"/>
      <c r="S742" s="297"/>
      <c r="T742" s="297"/>
      <c r="U742" s="297"/>
      <c r="V742" s="297"/>
      <c r="W742" s="297"/>
      <c r="X742" s="297"/>
      <c r="Y742" s="297">
        <f>Y741</f>
        <v>0</v>
      </c>
      <c r="Z742" s="297"/>
      <c r="AA742" s="297"/>
      <c r="AB742" s="297"/>
      <c r="AC742" s="297"/>
      <c r="AD742" s="297"/>
      <c r="AE742" s="297"/>
      <c r="AF742" s="297"/>
      <c r="AG742" s="297"/>
      <c r="AH742" s="297"/>
      <c r="AI742" s="297"/>
      <c r="AJ742" s="297"/>
      <c r="AK742" s="297"/>
      <c r="AL742" s="297"/>
      <c r="AM742" s="297"/>
      <c r="AN742" s="297"/>
      <c r="AO742" s="297"/>
      <c r="AP742" s="297"/>
      <c r="AQ742" s="297"/>
      <c r="AR742" s="297"/>
      <c r="AS742" s="297"/>
      <c r="AT742" s="297"/>
      <c r="AU742" s="413">
        <f>AU741</f>
        <v>0</v>
      </c>
      <c r="AV742" s="413">
        <f t="shared" ref="AV742" si="2208">AV741</f>
        <v>0</v>
      </c>
      <c r="AW742" s="413">
        <f t="shared" ref="AW742" si="2209">AW741</f>
        <v>0</v>
      </c>
      <c r="AX742" s="413">
        <f t="shared" ref="AX742" si="2210">AX741</f>
        <v>0</v>
      </c>
      <c r="AY742" s="413">
        <f t="shared" ref="AY742" si="2211">AY741</f>
        <v>0</v>
      </c>
      <c r="AZ742" s="413">
        <f t="shared" ref="AZ742" si="2212">AZ741</f>
        <v>0</v>
      </c>
      <c r="BA742" s="413">
        <f t="shared" ref="BA742" si="2213">BA741</f>
        <v>0</v>
      </c>
      <c r="BB742" s="413">
        <f t="shared" ref="BB742" si="2214">BB741</f>
        <v>0</v>
      </c>
      <c r="BC742" s="413">
        <f t="shared" ref="BC742" si="2215">BC741</f>
        <v>0</v>
      </c>
      <c r="BD742" s="413">
        <f t="shared" ref="BD742" si="2216">BD741</f>
        <v>0</v>
      </c>
      <c r="BE742" s="413">
        <f t="shared" ref="BE742" si="2217">BE741</f>
        <v>0</v>
      </c>
      <c r="BF742" s="413">
        <f t="shared" ref="BF742" si="2218">BF741</f>
        <v>0</v>
      </c>
      <c r="BG742" s="413">
        <f t="shared" ref="BG742" si="2219">BG741</f>
        <v>0</v>
      </c>
      <c r="BH742" s="413">
        <f t="shared" ref="BH742" si="2220">BH741</f>
        <v>0</v>
      </c>
      <c r="BI742" s="308"/>
    </row>
    <row r="743" spans="1:62" hidden="1" outlineLevel="1">
      <c r="B743" s="519"/>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293"/>
      <c r="Z743" s="293"/>
      <c r="AA743" s="293"/>
      <c r="AB743" s="293"/>
      <c r="AC743" s="293"/>
      <c r="AD743" s="293"/>
      <c r="AE743" s="293"/>
      <c r="AF743" s="293"/>
      <c r="AG743" s="293"/>
      <c r="AH743" s="293"/>
      <c r="AI743" s="293"/>
      <c r="AJ743" s="293"/>
      <c r="AK743" s="293"/>
      <c r="AL743" s="293"/>
      <c r="AM743" s="293"/>
      <c r="AN743" s="293"/>
      <c r="AO743" s="293"/>
      <c r="AP743" s="293"/>
      <c r="AQ743" s="293"/>
      <c r="AR743" s="293"/>
      <c r="AS743" s="293"/>
      <c r="AT743" s="293"/>
      <c r="AU743" s="414"/>
      <c r="AV743" s="427"/>
      <c r="AW743" s="427"/>
      <c r="AX743" s="427"/>
      <c r="AY743" s="427"/>
      <c r="AZ743" s="427"/>
      <c r="BA743" s="427"/>
      <c r="BB743" s="427"/>
      <c r="BC743" s="427"/>
      <c r="BD743" s="427"/>
      <c r="BE743" s="427"/>
      <c r="BF743" s="427"/>
      <c r="BG743" s="427"/>
      <c r="BH743" s="427"/>
      <c r="BI743" s="308"/>
    </row>
    <row r="744" spans="1:62" hidden="1" outlineLevel="1">
      <c r="A744" s="521">
        <v>99</v>
      </c>
      <c r="B744" s="519" t="str">
        <f>VLOOKUP(A744,'9. IESO programs'!$D$3:$E$91,2)</f>
        <v>Not used</v>
      </c>
      <c r="C744" s="293" t="s">
        <v>25</v>
      </c>
      <c r="D744" s="297"/>
      <c r="E744" s="297"/>
      <c r="F744" s="297"/>
      <c r="G744" s="297"/>
      <c r="H744" s="297"/>
      <c r="I744" s="297"/>
      <c r="J744" s="297"/>
      <c r="K744" s="297"/>
      <c r="L744" s="297"/>
      <c r="M744" s="297"/>
      <c r="N744" s="297"/>
      <c r="O744" s="297"/>
      <c r="P744" s="297"/>
      <c r="Q744" s="297"/>
      <c r="R744" s="297"/>
      <c r="S744" s="297"/>
      <c r="T744" s="297"/>
      <c r="U744" s="297"/>
      <c r="V744" s="297"/>
      <c r="W744" s="297"/>
      <c r="X744" s="297"/>
      <c r="Y744" s="297">
        <v>0</v>
      </c>
      <c r="Z744" s="297"/>
      <c r="AA744" s="297"/>
      <c r="AB744" s="297"/>
      <c r="AC744" s="297"/>
      <c r="AD744" s="297"/>
      <c r="AE744" s="297"/>
      <c r="AF744" s="297"/>
      <c r="AG744" s="297"/>
      <c r="AH744" s="297"/>
      <c r="AI744" s="297"/>
      <c r="AJ744" s="297"/>
      <c r="AK744" s="297"/>
      <c r="AL744" s="297"/>
      <c r="AM744" s="297"/>
      <c r="AN744" s="297"/>
      <c r="AO744" s="297"/>
      <c r="AP744" s="297"/>
      <c r="AQ744" s="297"/>
      <c r="AR744" s="297"/>
      <c r="AS744" s="297"/>
      <c r="AT744" s="297"/>
      <c r="AU744" s="428"/>
      <c r="AV744" s="412"/>
      <c r="AW744" s="412"/>
      <c r="AX744" s="412"/>
      <c r="AY744" s="412"/>
      <c r="AZ744" s="412"/>
      <c r="BA744" s="412"/>
      <c r="BB744" s="417"/>
      <c r="BC744" s="417"/>
      <c r="BD744" s="417"/>
      <c r="BE744" s="417"/>
      <c r="BF744" s="417"/>
      <c r="BG744" s="417"/>
      <c r="BH744" s="417"/>
      <c r="BI744" s="298">
        <f>SUM(AU744:BH744)</f>
        <v>0</v>
      </c>
    </row>
    <row r="745" spans="1:62" hidden="1" outlineLevel="1">
      <c r="B745" s="296" t="s">
        <v>267</v>
      </c>
      <c r="C745" s="293" t="s">
        <v>142</v>
      </c>
      <c r="D745" s="297"/>
      <c r="E745" s="297"/>
      <c r="F745" s="297"/>
      <c r="G745" s="297"/>
      <c r="H745" s="297"/>
      <c r="I745" s="297"/>
      <c r="J745" s="297"/>
      <c r="K745" s="297"/>
      <c r="L745" s="297"/>
      <c r="M745" s="297"/>
      <c r="N745" s="297"/>
      <c r="O745" s="297"/>
      <c r="P745" s="297"/>
      <c r="Q745" s="297"/>
      <c r="R745" s="297"/>
      <c r="S745" s="297"/>
      <c r="T745" s="297"/>
      <c r="U745" s="297"/>
      <c r="V745" s="297"/>
      <c r="W745" s="297"/>
      <c r="X745" s="297"/>
      <c r="Y745" s="297">
        <f>Y744</f>
        <v>0</v>
      </c>
      <c r="Z745" s="297"/>
      <c r="AA745" s="297"/>
      <c r="AB745" s="297"/>
      <c r="AC745" s="297"/>
      <c r="AD745" s="297"/>
      <c r="AE745" s="297"/>
      <c r="AF745" s="297"/>
      <c r="AG745" s="297"/>
      <c r="AH745" s="297"/>
      <c r="AI745" s="297"/>
      <c r="AJ745" s="297"/>
      <c r="AK745" s="297"/>
      <c r="AL745" s="297"/>
      <c r="AM745" s="297"/>
      <c r="AN745" s="297"/>
      <c r="AO745" s="297"/>
      <c r="AP745" s="297"/>
      <c r="AQ745" s="297"/>
      <c r="AR745" s="297"/>
      <c r="AS745" s="297"/>
      <c r="AT745" s="297"/>
      <c r="AU745" s="413">
        <f>AU744</f>
        <v>0</v>
      </c>
      <c r="AV745" s="413">
        <f t="shared" ref="AV745" si="2221">AV744</f>
        <v>0</v>
      </c>
      <c r="AW745" s="413">
        <f t="shared" ref="AW745" si="2222">AW744</f>
        <v>0</v>
      </c>
      <c r="AX745" s="413">
        <f t="shared" ref="AX745" si="2223">AX744</f>
        <v>0</v>
      </c>
      <c r="AY745" s="413">
        <f t="shared" ref="AY745" si="2224">AY744</f>
        <v>0</v>
      </c>
      <c r="AZ745" s="413">
        <f t="shared" ref="AZ745" si="2225">AZ744</f>
        <v>0</v>
      </c>
      <c r="BA745" s="413">
        <f t="shared" ref="BA745" si="2226">BA744</f>
        <v>0</v>
      </c>
      <c r="BB745" s="413">
        <f t="shared" ref="BB745" si="2227">BB744</f>
        <v>0</v>
      </c>
      <c r="BC745" s="413">
        <f t="shared" ref="BC745" si="2228">BC744</f>
        <v>0</v>
      </c>
      <c r="BD745" s="413">
        <f t="shared" ref="BD745" si="2229">BD744</f>
        <v>0</v>
      </c>
      <c r="BE745" s="413">
        <f t="shared" ref="BE745" si="2230">BE744</f>
        <v>0</v>
      </c>
      <c r="BF745" s="413">
        <f t="shared" ref="BF745" si="2231">BF744</f>
        <v>0</v>
      </c>
      <c r="BG745" s="413">
        <f t="shared" ref="BG745" si="2232">BG744</f>
        <v>0</v>
      </c>
      <c r="BH745" s="413">
        <f t="shared" ref="BH745" si="2233">BH744</f>
        <v>0</v>
      </c>
      <c r="BI745" s="308"/>
    </row>
    <row r="746" spans="1:62" hidden="1" outlineLevel="1">
      <c r="A746" s="523"/>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293"/>
      <c r="Z746" s="293"/>
      <c r="AA746" s="293"/>
      <c r="AB746" s="293"/>
      <c r="AC746" s="293"/>
      <c r="AD746" s="293"/>
      <c r="AE746" s="293"/>
      <c r="AF746" s="293"/>
      <c r="AG746" s="293"/>
      <c r="AH746" s="293"/>
      <c r="AI746" s="293"/>
      <c r="AJ746" s="293"/>
      <c r="AK746" s="293"/>
      <c r="AL746" s="293"/>
      <c r="AM746" s="293"/>
      <c r="AN746" s="293"/>
      <c r="AO746" s="293"/>
      <c r="AP746" s="293"/>
      <c r="AQ746" s="293"/>
      <c r="AR746" s="293"/>
      <c r="AS746" s="293"/>
      <c r="AT746" s="293"/>
      <c r="AU746" s="414"/>
      <c r="AV746" s="414"/>
      <c r="AW746" s="414"/>
      <c r="AX746" s="414"/>
      <c r="AY746" s="414"/>
      <c r="AZ746" s="414"/>
      <c r="BA746" s="414"/>
      <c r="BB746" s="414"/>
      <c r="BC746" s="414"/>
      <c r="BD746" s="414"/>
      <c r="BE746" s="414"/>
      <c r="BF746" s="414"/>
      <c r="BG746" s="414"/>
      <c r="BH746" s="414"/>
      <c r="BI746" s="308"/>
    </row>
    <row r="747" spans="1:62" ht="15.75" collapsed="1">
      <c r="B747" s="329" t="s">
        <v>287</v>
      </c>
      <c r="C747" s="331"/>
      <c r="D747" s="331">
        <f>SUM(D590:D745)</f>
        <v>0</v>
      </c>
      <c r="E747" s="331"/>
      <c r="F747" s="331"/>
      <c r="G747" s="331"/>
      <c r="H747" s="331"/>
      <c r="I747" s="331"/>
      <c r="J747" s="331"/>
      <c r="K747" s="331"/>
      <c r="L747" s="331"/>
      <c r="M747" s="331"/>
      <c r="N747" s="331"/>
      <c r="O747" s="331"/>
      <c r="P747" s="331"/>
      <c r="Q747" s="331"/>
      <c r="R747" s="331"/>
      <c r="S747" s="331"/>
      <c r="T747" s="331"/>
      <c r="U747" s="331"/>
      <c r="V747" s="331"/>
      <c r="W747" s="331"/>
      <c r="X747" s="331"/>
      <c r="Y747" s="331"/>
      <c r="Z747" s="331">
        <f>SUM(Z590:Z745)</f>
        <v>0</v>
      </c>
      <c r="AA747" s="331"/>
      <c r="AB747" s="331"/>
      <c r="AC747" s="331"/>
      <c r="AD747" s="331"/>
      <c r="AE747" s="331"/>
      <c r="AF747" s="331"/>
      <c r="AG747" s="331"/>
      <c r="AH747" s="331"/>
      <c r="AI747" s="331"/>
      <c r="AJ747" s="331"/>
      <c r="AK747" s="331"/>
      <c r="AL747" s="331"/>
      <c r="AM747" s="331"/>
      <c r="AN747" s="331"/>
      <c r="AO747" s="331"/>
      <c r="AP747" s="331"/>
      <c r="AQ747" s="331"/>
      <c r="AR747" s="331"/>
      <c r="AS747" s="331"/>
      <c r="AT747" s="331"/>
      <c r="AU747" s="331">
        <f>IF(AU588="kWh",SUMPRODUCT(D590:D745,AU590:AU745))</f>
        <v>0</v>
      </c>
      <c r="AV747" s="331">
        <f>IF(AV588="kWh",SUMPRODUCT(D590:D745,AV590:AV745))</f>
        <v>0</v>
      </c>
      <c r="AW747" s="331">
        <f>IF(AW588="kw",SUMPRODUCT(Y590:Y745,Z590:Z745,AW590:AW745),SUMPRODUCT(D590:D745,AW590:AW745))</f>
        <v>0</v>
      </c>
      <c r="AX747" s="331">
        <f>IF(AX588="kw",SUMPRODUCT(Y590:Y745,Z590:Z745,AX590:AX745),SUMPRODUCT(D590:D745,AX590:AX745))</f>
        <v>0</v>
      </c>
      <c r="AY747" s="331">
        <f>IF(AY588="kw",SUMPRODUCT(Y590:Y745,Z590:Z745,AY590:AY745),SUMPRODUCT(D590:D745,AY590:AY745))</f>
        <v>0</v>
      </c>
      <c r="AZ747" s="331">
        <f>IF(AZ588="kw",SUMPRODUCT(Y590:Y745,Z590:Z745,AZ590:AZ745),SUMPRODUCT(D590:D745,AZ590:AZ745))</f>
        <v>0</v>
      </c>
      <c r="BA747" s="331">
        <f>IF(BA588="kw",SUMPRODUCT(Y590:Y745,Z590:Z745,BA590:BA745),SUMPRODUCT(D590:D745,BA590:BA745))</f>
        <v>0</v>
      </c>
      <c r="BB747" s="331">
        <f>IF(BB588="kw",SUMPRODUCT(Y590:Y745,Z590:Z745,BB590:BB745),SUMPRODUCT(D590:D745,BB590:BB745))</f>
        <v>0</v>
      </c>
      <c r="BC747" s="331">
        <f>IF(BC588="kw",SUMPRODUCT(Y590:Y745,Z590:Z745,BC590:BC745),SUMPRODUCT(D590:D745,BC590:BC745))</f>
        <v>0</v>
      </c>
      <c r="BD747" s="331">
        <f>IF(BD588="kw",SUMPRODUCT(Y590:Y745,Z590:Z745,BD590:BD745),SUMPRODUCT(D590:D745,BD590:BD745))</f>
        <v>0</v>
      </c>
      <c r="BE747" s="331">
        <f>IF(BE588="kw",SUMPRODUCT(Y590:Y745,Z590:Z745,BE590:BE745),SUMPRODUCT(D590:D745,BE590:BE745))</f>
        <v>0</v>
      </c>
      <c r="BF747" s="331">
        <f>IF(BF588="kw",SUMPRODUCT(Y590:Y745,Z590:Z745,BF590:BF745),SUMPRODUCT(D590:D745,BF590:BF745))</f>
        <v>0</v>
      </c>
      <c r="BG747" s="331">
        <f>IF(BG588="kw",SUMPRODUCT(Y590:Y745,Z590:Z745,BG590:BG745),SUMPRODUCT(D590:D745,BG590:BG745))</f>
        <v>0</v>
      </c>
      <c r="BH747" s="331">
        <f>IF(BH588="kw",SUMPRODUCT(Y590:Y745,Z590:Z745,BH590:BH745),SUMPRODUCT(D590:D745,BH590:BH745))</f>
        <v>0</v>
      </c>
      <c r="BI747" s="332"/>
    </row>
    <row r="748" spans="1:62" ht="15.75">
      <c r="B748" s="393" t="s">
        <v>288</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c r="Z748" s="394"/>
      <c r="AA748" s="394"/>
      <c r="AB748" s="394"/>
      <c r="AC748" s="394"/>
      <c r="AD748" s="394"/>
      <c r="AE748" s="394"/>
      <c r="AF748" s="394"/>
      <c r="AG748" s="394"/>
      <c r="AH748" s="394"/>
      <c r="AI748" s="394"/>
      <c r="AJ748" s="394"/>
      <c r="AK748" s="394"/>
      <c r="AL748" s="394"/>
      <c r="AM748" s="394"/>
      <c r="AN748" s="394"/>
      <c r="AO748" s="394"/>
      <c r="AP748" s="394"/>
      <c r="AQ748" s="394"/>
      <c r="AR748" s="394"/>
      <c r="AS748" s="394"/>
      <c r="AT748" s="394"/>
      <c r="AU748" s="394">
        <f>HLOOKUP(AU403,'2. LRAMVA Threshold'!$B$42:$Q$53,10,FALSE)</f>
        <v>0</v>
      </c>
      <c r="AV748" s="394">
        <f>HLOOKUP(AV403,'2. LRAMVA Threshold'!$B$42:$Q$53,10,FALSE)</f>
        <v>0</v>
      </c>
      <c r="AW748" s="394">
        <f>HLOOKUP(AW403,'2. LRAMVA Threshold'!$B$42:$Q$53,10,FALSE)</f>
        <v>0</v>
      </c>
      <c r="AX748" s="394">
        <f>HLOOKUP(AX403,'2. LRAMVA Threshold'!$B$42:$Q$53,10,FALSE)</f>
        <v>0</v>
      </c>
      <c r="AY748" s="394">
        <f>HLOOKUP(AY403,'2. LRAMVA Threshold'!$B$42:$Q$53,10,FALSE)</f>
        <v>0</v>
      </c>
      <c r="AZ748" s="394">
        <f>HLOOKUP(AZ403,'2. LRAMVA Threshold'!$B$42:$Q$53,10,FALSE)</f>
        <v>0</v>
      </c>
      <c r="BA748" s="394">
        <f>HLOOKUP(BA403,'2. LRAMVA Threshold'!$B$42:$Q$53,10,FALSE)</f>
        <v>0</v>
      </c>
      <c r="BB748" s="394">
        <f>HLOOKUP(BB403,'2. LRAMVA Threshold'!$B$42:$Q$53,10,FALSE)</f>
        <v>0</v>
      </c>
      <c r="BC748" s="394">
        <f>HLOOKUP(BC403,'2. LRAMVA Threshold'!$B$42:$Q$53,10,FALSE)</f>
        <v>0</v>
      </c>
      <c r="BD748" s="394">
        <f>HLOOKUP(BD403,'2. LRAMVA Threshold'!$B$42:$Q$53,10,FALSE)</f>
        <v>0</v>
      </c>
      <c r="BE748" s="394">
        <f>HLOOKUP(BE403,'2. LRAMVA Threshold'!$B$42:$Q$53,10,FALSE)</f>
        <v>0</v>
      </c>
      <c r="BF748" s="394">
        <f>HLOOKUP(BF403,'2. LRAMVA Threshold'!$B$42:$Q$53,10,FALSE)</f>
        <v>0</v>
      </c>
      <c r="BG748" s="394">
        <f>HLOOKUP(BG403,'2. LRAMVA Threshold'!$B$42:$Q$53,10,FALSE)</f>
        <v>0</v>
      </c>
      <c r="BH748" s="394">
        <f>HLOOKUP(BH403,'2. LRAMVA Threshold'!$B$42:$Q$53,10,FALSE)</f>
        <v>0</v>
      </c>
      <c r="BI748" s="443"/>
    </row>
    <row r="749" spans="1:62">
      <c r="B749" s="396"/>
      <c r="C749" s="433"/>
      <c r="D749" s="434"/>
      <c r="E749" s="434"/>
      <c r="F749" s="434"/>
      <c r="G749" s="434"/>
      <c r="H749" s="434"/>
      <c r="I749" s="434"/>
      <c r="J749" s="434"/>
      <c r="K749" s="434"/>
      <c r="L749" s="398"/>
      <c r="M749" s="398"/>
      <c r="N749" s="398"/>
      <c r="O749" s="398"/>
      <c r="P749" s="398"/>
      <c r="Q749" s="398"/>
      <c r="R749" s="398"/>
      <c r="S749" s="398"/>
      <c r="T749" s="398"/>
      <c r="U749" s="398"/>
      <c r="V749" s="398"/>
      <c r="W749" s="434"/>
      <c r="X749" s="398"/>
      <c r="Y749" s="434"/>
      <c r="Z749" s="435"/>
      <c r="AA749" s="434"/>
      <c r="AB749" s="434"/>
      <c r="AC749" s="434"/>
      <c r="AD749" s="436"/>
      <c r="AE749" s="436"/>
      <c r="AF749" s="436"/>
      <c r="AG749" s="436"/>
      <c r="AH749" s="434"/>
      <c r="AI749" s="398"/>
      <c r="AJ749" s="398"/>
      <c r="AK749" s="398"/>
      <c r="AL749" s="398"/>
      <c r="AM749" s="398"/>
      <c r="AN749" s="398"/>
      <c r="AO749" s="398"/>
      <c r="AP749" s="398"/>
      <c r="AQ749" s="398"/>
      <c r="AR749" s="398"/>
      <c r="AS749" s="398"/>
      <c r="AT749" s="398"/>
      <c r="AU749" s="437"/>
      <c r="AV749" s="437"/>
      <c r="AW749" s="437"/>
      <c r="AX749" s="437"/>
      <c r="AY749" s="437"/>
      <c r="AZ749" s="437"/>
      <c r="BA749" s="437"/>
      <c r="BB749" s="401"/>
      <c r="BC749" s="401"/>
      <c r="BD749" s="401"/>
      <c r="BE749" s="401"/>
      <c r="BF749" s="401"/>
      <c r="BG749" s="401"/>
      <c r="BH749" s="401"/>
      <c r="BI749" s="402"/>
    </row>
    <row r="750" spans="1:62">
      <c r="B750" s="326" t="s">
        <v>289</v>
      </c>
      <c r="C750" s="340"/>
      <c r="D750" s="340"/>
      <c r="E750" s="378"/>
      <c r="F750" s="378"/>
      <c r="G750" s="378"/>
      <c r="H750" s="378"/>
      <c r="I750" s="378"/>
      <c r="J750" s="378"/>
      <c r="K750" s="378"/>
      <c r="L750" s="378"/>
      <c r="M750" s="378"/>
      <c r="N750" s="378"/>
      <c r="O750" s="378"/>
      <c r="P750" s="378"/>
      <c r="Q750" s="378"/>
      <c r="R750" s="378"/>
      <c r="S750" s="378"/>
      <c r="T750" s="378"/>
      <c r="U750" s="378"/>
      <c r="V750" s="378"/>
      <c r="W750" s="378"/>
      <c r="X750" s="378"/>
      <c r="Y750" s="378"/>
      <c r="Z750" s="293"/>
      <c r="AA750" s="342"/>
      <c r="AB750" s="342"/>
      <c r="AC750" s="342"/>
      <c r="AD750" s="341"/>
      <c r="AE750" s="341"/>
      <c r="AF750" s="341"/>
      <c r="AG750" s="341"/>
      <c r="AH750" s="342"/>
      <c r="AI750" s="342"/>
      <c r="AJ750" s="342"/>
      <c r="AK750" s="342"/>
      <c r="AL750" s="342"/>
      <c r="AM750" s="342"/>
      <c r="AN750" s="342"/>
      <c r="AO750" s="342"/>
      <c r="AP750" s="342"/>
      <c r="AQ750" s="342"/>
      <c r="AR750" s="342"/>
      <c r="AS750" s="342"/>
      <c r="AT750" s="342"/>
      <c r="AU750" s="343">
        <f>HLOOKUP(AU$35,'3.  Distribution Rates'!$C$122:$P$133,10,FALSE)</f>
        <v>0</v>
      </c>
      <c r="AV750" s="343">
        <f>HLOOKUP(AV$35,'3.  Distribution Rates'!$C$122:$P$133,10,FALSE)</f>
        <v>0</v>
      </c>
      <c r="AW750" s="343">
        <f>HLOOKUP(AW$35,'3.  Distribution Rates'!$C$122:$P$133,10,FALSE)</f>
        <v>0</v>
      </c>
      <c r="AX750" s="343">
        <f>HLOOKUP(AX$35,'3.  Distribution Rates'!$C$122:$P$133,10,FALSE)</f>
        <v>0</v>
      </c>
      <c r="AY750" s="343">
        <f>HLOOKUP(AY$35,'3.  Distribution Rates'!$C$122:$P$133,10,FALSE)</f>
        <v>0</v>
      </c>
      <c r="AZ750" s="343">
        <f>HLOOKUP(AZ$35,'3.  Distribution Rates'!$C$122:$P$133,10,FALSE)</f>
        <v>0</v>
      </c>
      <c r="BA750" s="343">
        <f>HLOOKUP(BA$35,'3.  Distribution Rates'!$C$122:$P$133,10,FALSE)</f>
        <v>0</v>
      </c>
      <c r="BB750" s="343">
        <f>HLOOKUP(BB$35,'3.  Distribution Rates'!$C$122:$P$133,10,FALSE)</f>
        <v>0</v>
      </c>
      <c r="BC750" s="343">
        <f>HLOOKUP(BC$35,'3.  Distribution Rates'!$C$122:$P$133,10,FALSE)</f>
        <v>0</v>
      </c>
      <c r="BD750" s="343">
        <f>HLOOKUP(BD$35,'3.  Distribution Rates'!$C$122:$P$133,10,FALSE)</f>
        <v>0</v>
      </c>
      <c r="BE750" s="343">
        <f>HLOOKUP(BE$35,'3.  Distribution Rates'!$C$122:$P$133,10,FALSE)</f>
        <v>0</v>
      </c>
      <c r="BF750" s="343">
        <f>HLOOKUP(BF$35,'3.  Distribution Rates'!$C$122:$P$133,10,FALSE)</f>
        <v>0</v>
      </c>
      <c r="BG750" s="343">
        <f>HLOOKUP(BG$35,'3.  Distribution Rates'!$C$122:$P$133,10,FALSE)</f>
        <v>0</v>
      </c>
      <c r="BH750" s="343">
        <f>HLOOKUP(BH$35,'3.  Distribution Rates'!$C$122:$P$133,10,FALSE)</f>
        <v>0</v>
      </c>
      <c r="BI750" s="350"/>
      <c r="BJ750" s="444"/>
    </row>
    <row r="751" spans="1:62">
      <c r="B751" s="326" t="s">
        <v>290</v>
      </c>
      <c r="C751" s="347"/>
      <c r="D751" s="311"/>
      <c r="E751" s="281"/>
      <c r="F751" s="281"/>
      <c r="G751" s="281"/>
      <c r="H751" s="281"/>
      <c r="I751" s="281"/>
      <c r="J751" s="281"/>
      <c r="K751" s="281"/>
      <c r="L751" s="281"/>
      <c r="M751" s="281"/>
      <c r="N751" s="281"/>
      <c r="O751" s="281"/>
      <c r="P751" s="281"/>
      <c r="Q751" s="281"/>
      <c r="R751" s="281"/>
      <c r="S751" s="281"/>
      <c r="T751" s="281"/>
      <c r="U751" s="281"/>
      <c r="V751" s="281"/>
      <c r="W751" s="281"/>
      <c r="X751" s="281"/>
      <c r="Y751" s="281"/>
      <c r="Z751" s="293"/>
      <c r="AA751" s="281"/>
      <c r="AB751" s="281"/>
      <c r="AC751" s="281"/>
      <c r="AD751" s="311"/>
      <c r="AE751" s="311"/>
      <c r="AF751" s="311"/>
      <c r="AG751" s="311"/>
      <c r="AH751" s="281"/>
      <c r="AI751" s="281"/>
      <c r="AJ751" s="281"/>
      <c r="AK751" s="281"/>
      <c r="AL751" s="281"/>
      <c r="AM751" s="281"/>
      <c r="AN751" s="281"/>
      <c r="AO751" s="281"/>
      <c r="AP751" s="281"/>
      <c r="AQ751" s="281"/>
      <c r="AR751" s="281"/>
      <c r="AS751" s="281"/>
      <c r="AT751" s="281"/>
      <c r="AU751" s="380">
        <f>'4.  2011-2014 LRAM'!Y141*AU750</f>
        <v>0</v>
      </c>
      <c r="AV751" s="380">
        <f>'4.  2011-2014 LRAM'!Z141*AV750</f>
        <v>0</v>
      </c>
      <c r="AW751" s="380">
        <f>'4.  2011-2014 LRAM'!AA141*AW750</f>
        <v>0</v>
      </c>
      <c r="AX751" s="380">
        <f>'4.  2011-2014 LRAM'!AB141*AX750</f>
        <v>0</v>
      </c>
      <c r="AY751" s="380">
        <f>'4.  2011-2014 LRAM'!AC141*AY750</f>
        <v>0</v>
      </c>
      <c r="AZ751" s="380">
        <f>'4.  2011-2014 LRAM'!AD141*AZ750</f>
        <v>0</v>
      </c>
      <c r="BA751" s="380">
        <f>'4.  2011-2014 LRAM'!AE141*BA750</f>
        <v>0</v>
      </c>
      <c r="BB751" s="380">
        <f>'4.  2011-2014 LRAM'!AF141*BB750</f>
        <v>0</v>
      </c>
      <c r="BC751" s="380">
        <f>'4.  2011-2014 LRAM'!AG141*BC750</f>
        <v>0</v>
      </c>
      <c r="BD751" s="380">
        <f>'4.  2011-2014 LRAM'!AH141*BD750</f>
        <v>0</v>
      </c>
      <c r="BE751" s="380">
        <f>'4.  2011-2014 LRAM'!AI141*BE750</f>
        <v>0</v>
      </c>
      <c r="BF751" s="380">
        <f>'4.  2011-2014 LRAM'!AJ141*BF750</f>
        <v>0</v>
      </c>
      <c r="BG751" s="380">
        <f>'4.  2011-2014 LRAM'!AK141*BG750</f>
        <v>0</v>
      </c>
      <c r="BH751" s="380">
        <f>'4.  2011-2014 LRAM'!AL141*BH750</f>
        <v>0</v>
      </c>
      <c r="BI751" s="620">
        <f t="shared" ref="BI751:BI758" si="2234">SUM(AU751:BH751)</f>
        <v>0</v>
      </c>
      <c r="BJ751" s="444"/>
    </row>
    <row r="752" spans="1:62">
      <c r="B752" s="326" t="s">
        <v>291</v>
      </c>
      <c r="C752" s="347"/>
      <c r="D752" s="311"/>
      <c r="E752" s="281"/>
      <c r="F752" s="281"/>
      <c r="G752" s="281"/>
      <c r="H752" s="281"/>
      <c r="I752" s="281"/>
      <c r="J752" s="281"/>
      <c r="K752" s="281"/>
      <c r="L752" s="281"/>
      <c r="M752" s="281"/>
      <c r="N752" s="281"/>
      <c r="O752" s="281"/>
      <c r="P752" s="281"/>
      <c r="Q752" s="281"/>
      <c r="R752" s="281"/>
      <c r="S752" s="281"/>
      <c r="T752" s="281"/>
      <c r="U752" s="281"/>
      <c r="V752" s="281"/>
      <c r="W752" s="281"/>
      <c r="X752" s="281"/>
      <c r="Y752" s="281"/>
      <c r="Z752" s="293"/>
      <c r="AA752" s="281"/>
      <c r="AB752" s="281"/>
      <c r="AC752" s="281"/>
      <c r="AD752" s="311"/>
      <c r="AE752" s="311"/>
      <c r="AF752" s="311"/>
      <c r="AG752" s="311"/>
      <c r="AH752" s="281"/>
      <c r="AI752" s="281"/>
      <c r="AJ752" s="281"/>
      <c r="AK752" s="281"/>
      <c r="AL752" s="281"/>
      <c r="AM752" s="281"/>
      <c r="AN752" s="281"/>
      <c r="AO752" s="281"/>
      <c r="AP752" s="281"/>
      <c r="AQ752" s="281"/>
      <c r="AR752" s="281"/>
      <c r="AS752" s="281"/>
      <c r="AT752" s="281"/>
      <c r="AU752" s="380">
        <f>'4.  2011-2014 LRAM'!Y270*AU750</f>
        <v>0</v>
      </c>
      <c r="AV752" s="380">
        <f>'4.  2011-2014 LRAM'!Z270*AV750</f>
        <v>0</v>
      </c>
      <c r="AW752" s="380">
        <f>'4.  2011-2014 LRAM'!AA270*AW750</f>
        <v>0</v>
      </c>
      <c r="AX752" s="380">
        <f>'4.  2011-2014 LRAM'!AB270*AX750</f>
        <v>0</v>
      </c>
      <c r="AY752" s="380">
        <f>'4.  2011-2014 LRAM'!AC270*AY750</f>
        <v>0</v>
      </c>
      <c r="AZ752" s="380">
        <f>'4.  2011-2014 LRAM'!AD270*AZ750</f>
        <v>0</v>
      </c>
      <c r="BA752" s="380">
        <f>'4.  2011-2014 LRAM'!AE270*BA750</f>
        <v>0</v>
      </c>
      <c r="BB752" s="380">
        <f>'4.  2011-2014 LRAM'!AF270*BB750</f>
        <v>0</v>
      </c>
      <c r="BC752" s="380">
        <f>'4.  2011-2014 LRAM'!AG270*BC750</f>
        <v>0</v>
      </c>
      <c r="BD752" s="380">
        <f>'4.  2011-2014 LRAM'!AH270*BD750</f>
        <v>0</v>
      </c>
      <c r="BE752" s="380">
        <f>'4.  2011-2014 LRAM'!AI270*BE750</f>
        <v>0</v>
      </c>
      <c r="BF752" s="380">
        <f>'4.  2011-2014 LRAM'!AJ270*BF750</f>
        <v>0</v>
      </c>
      <c r="BG752" s="380">
        <f>'4.  2011-2014 LRAM'!AK270*BG750</f>
        <v>0</v>
      </c>
      <c r="BH752" s="380">
        <f>'4.  2011-2014 LRAM'!AL270*BH750</f>
        <v>0</v>
      </c>
      <c r="BI752" s="620">
        <f t="shared" si="2234"/>
        <v>0</v>
      </c>
      <c r="BJ752" s="444"/>
    </row>
    <row r="753" spans="2:62">
      <c r="B753" s="326" t="s">
        <v>292</v>
      </c>
      <c r="C753" s="347"/>
      <c r="D753" s="311"/>
      <c r="E753" s="281"/>
      <c r="F753" s="281"/>
      <c r="G753" s="281"/>
      <c r="H753" s="281"/>
      <c r="I753" s="281"/>
      <c r="J753" s="281"/>
      <c r="K753" s="281"/>
      <c r="L753" s="281"/>
      <c r="M753" s="281"/>
      <c r="N753" s="281"/>
      <c r="O753" s="281"/>
      <c r="P753" s="281"/>
      <c r="Q753" s="281"/>
      <c r="R753" s="281"/>
      <c r="S753" s="281"/>
      <c r="T753" s="281"/>
      <c r="U753" s="281"/>
      <c r="V753" s="281"/>
      <c r="W753" s="281"/>
      <c r="X753" s="281"/>
      <c r="Y753" s="281"/>
      <c r="Z753" s="293"/>
      <c r="AA753" s="281"/>
      <c r="AB753" s="281"/>
      <c r="AC753" s="281"/>
      <c r="AD753" s="311"/>
      <c r="AE753" s="311"/>
      <c r="AF753" s="311"/>
      <c r="AG753" s="311"/>
      <c r="AH753" s="281"/>
      <c r="AI753" s="281"/>
      <c r="AJ753" s="281"/>
      <c r="AK753" s="281"/>
      <c r="AL753" s="281"/>
      <c r="AM753" s="281"/>
      <c r="AN753" s="281"/>
      <c r="AO753" s="281"/>
      <c r="AP753" s="281"/>
      <c r="AQ753" s="281"/>
      <c r="AR753" s="281"/>
      <c r="AS753" s="281"/>
      <c r="AT753" s="281"/>
      <c r="AU753" s="380">
        <f>'4.  2011-2014 LRAM'!Y399*AU750</f>
        <v>0</v>
      </c>
      <c r="AV753" s="380">
        <f>'4.  2011-2014 LRAM'!Z399*AV750</f>
        <v>0</v>
      </c>
      <c r="AW753" s="380">
        <f>'4.  2011-2014 LRAM'!AA399*AW750</f>
        <v>0</v>
      </c>
      <c r="AX753" s="380">
        <f>'4.  2011-2014 LRAM'!AB399*AX750</f>
        <v>0</v>
      </c>
      <c r="AY753" s="380">
        <f>'4.  2011-2014 LRAM'!AC399*AY750</f>
        <v>0</v>
      </c>
      <c r="AZ753" s="380">
        <f>'4.  2011-2014 LRAM'!AD399*AZ750</f>
        <v>0</v>
      </c>
      <c r="BA753" s="380">
        <f>'4.  2011-2014 LRAM'!AE399*BA750</f>
        <v>0</v>
      </c>
      <c r="BB753" s="380">
        <f>'4.  2011-2014 LRAM'!AF399*BB750</f>
        <v>0</v>
      </c>
      <c r="BC753" s="380">
        <f>'4.  2011-2014 LRAM'!AG399*BC750</f>
        <v>0</v>
      </c>
      <c r="BD753" s="380">
        <f>'4.  2011-2014 LRAM'!AH399*BD750</f>
        <v>0</v>
      </c>
      <c r="BE753" s="380">
        <f>'4.  2011-2014 LRAM'!AI399*BE750</f>
        <v>0</v>
      </c>
      <c r="BF753" s="380">
        <f>'4.  2011-2014 LRAM'!AJ399*BF750</f>
        <v>0</v>
      </c>
      <c r="BG753" s="380">
        <f>'4.  2011-2014 LRAM'!AK399*BG750</f>
        <v>0</v>
      </c>
      <c r="BH753" s="380">
        <f>'4.  2011-2014 LRAM'!AL399*BH750</f>
        <v>0</v>
      </c>
      <c r="BI753" s="620">
        <f t="shared" si="2234"/>
        <v>0</v>
      </c>
      <c r="BJ753" s="444"/>
    </row>
    <row r="754" spans="2:62">
      <c r="B754" s="326" t="s">
        <v>293</v>
      </c>
      <c r="C754" s="347"/>
      <c r="D754" s="311"/>
      <c r="E754" s="281"/>
      <c r="F754" s="281"/>
      <c r="G754" s="281"/>
      <c r="H754" s="281"/>
      <c r="I754" s="281"/>
      <c r="J754" s="281"/>
      <c r="K754" s="281"/>
      <c r="L754" s="281"/>
      <c r="M754" s="281"/>
      <c r="N754" s="281"/>
      <c r="O754" s="281"/>
      <c r="P754" s="281"/>
      <c r="Q754" s="281"/>
      <c r="R754" s="281"/>
      <c r="S754" s="281"/>
      <c r="T754" s="281"/>
      <c r="U754" s="281"/>
      <c r="V754" s="281"/>
      <c r="W754" s="281"/>
      <c r="X754" s="281"/>
      <c r="Y754" s="281"/>
      <c r="Z754" s="293"/>
      <c r="AA754" s="281"/>
      <c r="AB754" s="281"/>
      <c r="AC754" s="281"/>
      <c r="AD754" s="311"/>
      <c r="AE754" s="311"/>
      <c r="AF754" s="311"/>
      <c r="AG754" s="311"/>
      <c r="AH754" s="281"/>
      <c r="AI754" s="281"/>
      <c r="AJ754" s="281"/>
      <c r="AK754" s="281"/>
      <c r="AL754" s="281"/>
      <c r="AM754" s="281"/>
      <c r="AN754" s="281"/>
      <c r="AO754" s="281"/>
      <c r="AP754" s="281"/>
      <c r="AQ754" s="281"/>
      <c r="AR754" s="281"/>
      <c r="AS754" s="281"/>
      <c r="AT754" s="281"/>
      <c r="AU754" s="380">
        <f>'4.  2011-2014 LRAM'!Y530*AU750</f>
        <v>0</v>
      </c>
      <c r="AV754" s="380">
        <f>'4.  2011-2014 LRAM'!Z530*AV750</f>
        <v>0</v>
      </c>
      <c r="AW754" s="380">
        <f>'4.  2011-2014 LRAM'!AA530*AW750</f>
        <v>0</v>
      </c>
      <c r="AX754" s="380">
        <f>'4.  2011-2014 LRAM'!AB530*AX750</f>
        <v>0</v>
      </c>
      <c r="AY754" s="380">
        <f>'4.  2011-2014 LRAM'!AC530*AY750</f>
        <v>0</v>
      </c>
      <c r="AZ754" s="380">
        <f>'4.  2011-2014 LRAM'!AD530*AZ750</f>
        <v>0</v>
      </c>
      <c r="BA754" s="380">
        <f>'4.  2011-2014 LRAM'!AE530*BA750</f>
        <v>0</v>
      </c>
      <c r="BB754" s="380">
        <f>'4.  2011-2014 LRAM'!AF530*BB750</f>
        <v>0</v>
      </c>
      <c r="BC754" s="380">
        <f>'4.  2011-2014 LRAM'!AG530*BC750</f>
        <v>0</v>
      </c>
      <c r="BD754" s="380">
        <f>'4.  2011-2014 LRAM'!AH530*BD750</f>
        <v>0</v>
      </c>
      <c r="BE754" s="380">
        <f>'4.  2011-2014 LRAM'!AI530*BE750</f>
        <v>0</v>
      </c>
      <c r="BF754" s="380">
        <f>'4.  2011-2014 LRAM'!AJ530*BF750</f>
        <v>0</v>
      </c>
      <c r="BG754" s="380">
        <f>'4.  2011-2014 LRAM'!AK530*BG750</f>
        <v>0</v>
      </c>
      <c r="BH754" s="380">
        <f>'4.  2011-2014 LRAM'!AL530*BH750</f>
        <v>0</v>
      </c>
      <c r="BI754" s="620">
        <f t="shared" si="2234"/>
        <v>0</v>
      </c>
      <c r="BJ754" s="444"/>
    </row>
    <row r="755" spans="2:62">
      <c r="B755" s="326" t="s">
        <v>294</v>
      </c>
      <c r="C755" s="347"/>
      <c r="D755" s="311"/>
      <c r="E755" s="281"/>
      <c r="F755" s="281"/>
      <c r="G755" s="281"/>
      <c r="H755" s="281"/>
      <c r="I755" s="281"/>
      <c r="J755" s="281"/>
      <c r="K755" s="281"/>
      <c r="L755" s="281"/>
      <c r="M755" s="281"/>
      <c r="N755" s="281"/>
      <c r="O755" s="281"/>
      <c r="P755" s="281"/>
      <c r="Q755" s="281"/>
      <c r="R755" s="281"/>
      <c r="S755" s="281"/>
      <c r="T755" s="281"/>
      <c r="U755" s="281"/>
      <c r="V755" s="281"/>
      <c r="W755" s="281"/>
      <c r="X755" s="281"/>
      <c r="Y755" s="281"/>
      <c r="Z755" s="293"/>
      <c r="AA755" s="281"/>
      <c r="AB755" s="281"/>
      <c r="AC755" s="281"/>
      <c r="AD755" s="311"/>
      <c r="AE755" s="311"/>
      <c r="AF755" s="311"/>
      <c r="AG755" s="311"/>
      <c r="AH755" s="281"/>
      <c r="AI755" s="281"/>
      <c r="AJ755" s="281"/>
      <c r="AK755" s="281"/>
      <c r="AL755" s="281"/>
      <c r="AM755" s="281"/>
      <c r="AN755" s="281"/>
      <c r="AO755" s="281"/>
      <c r="AP755" s="281"/>
      <c r="AQ755" s="281"/>
      <c r="AR755" s="281"/>
      <c r="AS755" s="281"/>
      <c r="AT755" s="281"/>
      <c r="AU755" s="380">
        <f t="shared" ref="AU755:BH755" si="2235">AU212*AU750</f>
        <v>0</v>
      </c>
      <c r="AV755" s="380">
        <f t="shared" si="2235"/>
        <v>0</v>
      </c>
      <c r="AW755" s="380">
        <f t="shared" si="2235"/>
        <v>0</v>
      </c>
      <c r="AX755" s="380">
        <f t="shared" si="2235"/>
        <v>0</v>
      </c>
      <c r="AY755" s="380">
        <f t="shared" si="2235"/>
        <v>0</v>
      </c>
      <c r="AZ755" s="380">
        <f t="shared" si="2235"/>
        <v>0</v>
      </c>
      <c r="BA755" s="380">
        <f t="shared" si="2235"/>
        <v>0</v>
      </c>
      <c r="BB755" s="380">
        <f t="shared" si="2235"/>
        <v>0</v>
      </c>
      <c r="BC755" s="380">
        <f t="shared" si="2235"/>
        <v>0</v>
      </c>
      <c r="BD755" s="380">
        <f t="shared" si="2235"/>
        <v>0</v>
      </c>
      <c r="BE755" s="380">
        <f t="shared" si="2235"/>
        <v>0</v>
      </c>
      <c r="BF755" s="380">
        <f t="shared" si="2235"/>
        <v>0</v>
      </c>
      <c r="BG755" s="380">
        <f t="shared" si="2235"/>
        <v>0</v>
      </c>
      <c r="BH755" s="380">
        <f t="shared" si="2235"/>
        <v>0</v>
      </c>
      <c r="BI755" s="620">
        <f t="shared" si="2234"/>
        <v>0</v>
      </c>
      <c r="BJ755" s="444"/>
    </row>
    <row r="756" spans="2:62">
      <c r="B756" s="326" t="s">
        <v>295</v>
      </c>
      <c r="C756" s="347"/>
      <c r="D756" s="311"/>
      <c r="E756" s="281"/>
      <c r="F756" s="281"/>
      <c r="G756" s="281"/>
      <c r="H756" s="281"/>
      <c r="I756" s="281"/>
      <c r="J756" s="281"/>
      <c r="K756" s="281"/>
      <c r="L756" s="281"/>
      <c r="M756" s="281"/>
      <c r="N756" s="281"/>
      <c r="O756" s="281"/>
      <c r="P756" s="281"/>
      <c r="Q756" s="281"/>
      <c r="R756" s="281"/>
      <c r="S756" s="281"/>
      <c r="T756" s="281"/>
      <c r="U756" s="281"/>
      <c r="V756" s="281"/>
      <c r="W756" s="281"/>
      <c r="X756" s="281"/>
      <c r="Y756" s="281"/>
      <c r="Z756" s="293"/>
      <c r="AA756" s="281"/>
      <c r="AB756" s="281"/>
      <c r="AC756" s="281"/>
      <c r="AD756" s="311"/>
      <c r="AE756" s="311"/>
      <c r="AF756" s="311"/>
      <c r="AG756" s="311"/>
      <c r="AH756" s="281"/>
      <c r="AI756" s="281"/>
      <c r="AJ756" s="281"/>
      <c r="AK756" s="281"/>
      <c r="AL756" s="281"/>
      <c r="AM756" s="281"/>
      <c r="AN756" s="281"/>
      <c r="AO756" s="281"/>
      <c r="AP756" s="281"/>
      <c r="AQ756" s="281"/>
      <c r="AR756" s="281"/>
      <c r="AS756" s="281"/>
      <c r="AT756" s="281"/>
      <c r="AU756" s="380">
        <f t="shared" ref="AU756:BH756" si="2236">AU395*AU750</f>
        <v>0</v>
      </c>
      <c r="AV756" s="380">
        <f t="shared" si="2236"/>
        <v>0</v>
      </c>
      <c r="AW756" s="380">
        <f t="shared" si="2236"/>
        <v>0</v>
      </c>
      <c r="AX756" s="380">
        <f t="shared" si="2236"/>
        <v>0</v>
      </c>
      <c r="AY756" s="380">
        <f t="shared" si="2236"/>
        <v>0</v>
      </c>
      <c r="AZ756" s="380">
        <f t="shared" si="2236"/>
        <v>0</v>
      </c>
      <c r="BA756" s="380">
        <f t="shared" si="2236"/>
        <v>0</v>
      </c>
      <c r="BB756" s="380">
        <f t="shared" si="2236"/>
        <v>0</v>
      </c>
      <c r="BC756" s="380">
        <f t="shared" si="2236"/>
        <v>0</v>
      </c>
      <c r="BD756" s="380">
        <f t="shared" si="2236"/>
        <v>0</v>
      </c>
      <c r="BE756" s="380">
        <f t="shared" si="2236"/>
        <v>0</v>
      </c>
      <c r="BF756" s="380">
        <f t="shared" si="2236"/>
        <v>0</v>
      </c>
      <c r="BG756" s="380">
        <f t="shared" si="2236"/>
        <v>0</v>
      </c>
      <c r="BH756" s="380">
        <f t="shared" si="2236"/>
        <v>0</v>
      </c>
      <c r="BI756" s="620">
        <f t="shared" si="2234"/>
        <v>0</v>
      </c>
      <c r="BJ756" s="444"/>
    </row>
    <row r="757" spans="2:62">
      <c r="B757" s="326" t="s">
        <v>296</v>
      </c>
      <c r="C757" s="347"/>
      <c r="D757" s="311"/>
      <c r="E757" s="281"/>
      <c r="F757" s="281"/>
      <c r="G757" s="281"/>
      <c r="H757" s="281"/>
      <c r="I757" s="281"/>
      <c r="J757" s="281"/>
      <c r="K757" s="281"/>
      <c r="L757" s="281"/>
      <c r="M757" s="281"/>
      <c r="N757" s="281"/>
      <c r="O757" s="281"/>
      <c r="P757" s="281"/>
      <c r="Q757" s="281"/>
      <c r="R757" s="281"/>
      <c r="S757" s="281"/>
      <c r="T757" s="281"/>
      <c r="U757" s="281"/>
      <c r="V757" s="281"/>
      <c r="W757" s="281"/>
      <c r="X757" s="281"/>
      <c r="Y757" s="281"/>
      <c r="Z757" s="293"/>
      <c r="AA757" s="281"/>
      <c r="AB757" s="281"/>
      <c r="AC757" s="281"/>
      <c r="AD757" s="311"/>
      <c r="AE757" s="311"/>
      <c r="AF757" s="311"/>
      <c r="AG757" s="311"/>
      <c r="AH757" s="281"/>
      <c r="AI757" s="281"/>
      <c r="AJ757" s="281"/>
      <c r="AK757" s="281"/>
      <c r="AL757" s="281"/>
      <c r="AM757" s="281"/>
      <c r="AN757" s="281"/>
      <c r="AO757" s="281"/>
      <c r="AP757" s="281"/>
      <c r="AQ757" s="281"/>
      <c r="AR757" s="281"/>
      <c r="AS757" s="281"/>
      <c r="AT757" s="281"/>
      <c r="AU757" s="380">
        <f t="shared" ref="AU757:BH757" si="2237">AU579*AU750</f>
        <v>0</v>
      </c>
      <c r="AV757" s="380">
        <f t="shared" si="2237"/>
        <v>0</v>
      </c>
      <c r="AW757" s="380">
        <f t="shared" si="2237"/>
        <v>0</v>
      </c>
      <c r="AX757" s="380">
        <f t="shared" si="2237"/>
        <v>0</v>
      </c>
      <c r="AY757" s="380">
        <f t="shared" si="2237"/>
        <v>0</v>
      </c>
      <c r="AZ757" s="380">
        <f t="shared" si="2237"/>
        <v>0</v>
      </c>
      <c r="BA757" s="380">
        <f t="shared" si="2237"/>
        <v>0</v>
      </c>
      <c r="BB757" s="380">
        <f t="shared" si="2237"/>
        <v>0</v>
      </c>
      <c r="BC757" s="380">
        <f t="shared" si="2237"/>
        <v>0</v>
      </c>
      <c r="BD757" s="380">
        <f t="shared" si="2237"/>
        <v>0</v>
      </c>
      <c r="BE757" s="380">
        <f t="shared" si="2237"/>
        <v>0</v>
      </c>
      <c r="BF757" s="380">
        <f t="shared" si="2237"/>
        <v>0</v>
      </c>
      <c r="BG757" s="380">
        <f t="shared" si="2237"/>
        <v>0</v>
      </c>
      <c r="BH757" s="380">
        <f t="shared" si="2237"/>
        <v>0</v>
      </c>
      <c r="BI757" s="620">
        <f t="shared" si="2234"/>
        <v>0</v>
      </c>
      <c r="BJ757" s="444"/>
    </row>
    <row r="758" spans="2:62">
      <c r="B758" s="326" t="s">
        <v>297</v>
      </c>
      <c r="C758" s="347"/>
      <c r="D758" s="311"/>
      <c r="E758" s="281"/>
      <c r="F758" s="281"/>
      <c r="G758" s="281"/>
      <c r="H758" s="281"/>
      <c r="I758" s="281"/>
      <c r="J758" s="281"/>
      <c r="K758" s="281"/>
      <c r="L758" s="281"/>
      <c r="M758" s="281"/>
      <c r="N758" s="281"/>
      <c r="O758" s="281"/>
      <c r="P758" s="281"/>
      <c r="Q758" s="281"/>
      <c r="R758" s="281"/>
      <c r="S758" s="281"/>
      <c r="T758" s="281"/>
      <c r="U758" s="281"/>
      <c r="V758" s="281"/>
      <c r="W758" s="281"/>
      <c r="X758" s="281"/>
      <c r="Y758" s="281"/>
      <c r="Z758" s="293"/>
      <c r="AA758" s="281"/>
      <c r="AB758" s="281"/>
      <c r="AC758" s="281"/>
      <c r="AD758" s="311"/>
      <c r="AE758" s="311"/>
      <c r="AF758" s="311"/>
      <c r="AG758" s="311"/>
      <c r="AH758" s="281"/>
      <c r="AI758" s="281"/>
      <c r="AJ758" s="281"/>
      <c r="AK758" s="281"/>
      <c r="AL758" s="281"/>
      <c r="AM758" s="281"/>
      <c r="AN758" s="281"/>
      <c r="AO758" s="281"/>
      <c r="AP758" s="281"/>
      <c r="AQ758" s="281"/>
      <c r="AR758" s="281"/>
      <c r="AS758" s="281"/>
      <c r="AT758" s="281"/>
      <c r="AU758" s="380">
        <f>AU747*AU750</f>
        <v>0</v>
      </c>
      <c r="AV758" s="380">
        <f t="shared" ref="AV758:BH758" si="2238">AV747*AV750</f>
        <v>0</v>
      </c>
      <c r="AW758" s="380">
        <f t="shared" si="2238"/>
        <v>0</v>
      </c>
      <c r="AX758" s="380">
        <f t="shared" si="2238"/>
        <v>0</v>
      </c>
      <c r="AY758" s="380">
        <f t="shared" si="2238"/>
        <v>0</v>
      </c>
      <c r="AZ758" s="380">
        <f t="shared" si="2238"/>
        <v>0</v>
      </c>
      <c r="BA758" s="380">
        <f t="shared" si="2238"/>
        <v>0</v>
      </c>
      <c r="BB758" s="380">
        <f t="shared" si="2238"/>
        <v>0</v>
      </c>
      <c r="BC758" s="380">
        <f t="shared" si="2238"/>
        <v>0</v>
      </c>
      <c r="BD758" s="380">
        <f t="shared" si="2238"/>
        <v>0</v>
      </c>
      <c r="BE758" s="380">
        <f t="shared" si="2238"/>
        <v>0</v>
      </c>
      <c r="BF758" s="380">
        <f t="shared" si="2238"/>
        <v>0</v>
      </c>
      <c r="BG758" s="380">
        <f t="shared" si="2238"/>
        <v>0</v>
      </c>
      <c r="BH758" s="380">
        <f t="shared" si="2238"/>
        <v>0</v>
      </c>
      <c r="BI758" s="620">
        <f t="shared" si="2234"/>
        <v>0</v>
      </c>
      <c r="BJ758" s="444"/>
    </row>
    <row r="759" spans="2:62" ht="15.75">
      <c r="B759" s="351" t="s">
        <v>298</v>
      </c>
      <c r="C759" s="347"/>
      <c r="D759" s="338"/>
      <c r="E759" s="336"/>
      <c r="F759" s="336"/>
      <c r="G759" s="336"/>
      <c r="H759" s="336"/>
      <c r="I759" s="336"/>
      <c r="J759" s="336"/>
      <c r="K759" s="336"/>
      <c r="L759" s="336"/>
      <c r="M759" s="336"/>
      <c r="N759" s="336"/>
      <c r="O759" s="336"/>
      <c r="P759" s="336"/>
      <c r="Q759" s="336"/>
      <c r="R759" s="336"/>
      <c r="S759" s="336"/>
      <c r="T759" s="336"/>
      <c r="U759" s="336"/>
      <c r="V759" s="336"/>
      <c r="W759" s="336"/>
      <c r="X759" s="336"/>
      <c r="Y759" s="336"/>
      <c r="Z759" s="302"/>
      <c r="AA759" s="336"/>
      <c r="AB759" s="336"/>
      <c r="AC759" s="336"/>
      <c r="AD759" s="338"/>
      <c r="AE759" s="338"/>
      <c r="AF759" s="338"/>
      <c r="AG759" s="338"/>
      <c r="AH759" s="336"/>
      <c r="AI759" s="336"/>
      <c r="AJ759" s="336"/>
      <c r="AK759" s="336"/>
      <c r="AL759" s="336"/>
      <c r="AM759" s="336"/>
      <c r="AN759" s="336"/>
      <c r="AO759" s="336"/>
      <c r="AP759" s="336"/>
      <c r="AQ759" s="336"/>
      <c r="AR759" s="336"/>
      <c r="AS759" s="336"/>
      <c r="AT759" s="336"/>
      <c r="AU759" s="348">
        <f>SUM(AU751:AU758)</f>
        <v>0</v>
      </c>
      <c r="AV759" s="348">
        <f t="shared" ref="AV759:BA759" si="2239">SUM(AV751:AV758)</f>
        <v>0</v>
      </c>
      <c r="AW759" s="348">
        <f t="shared" si="2239"/>
        <v>0</v>
      </c>
      <c r="AX759" s="348">
        <f t="shared" si="2239"/>
        <v>0</v>
      </c>
      <c r="AY759" s="348">
        <f t="shared" si="2239"/>
        <v>0</v>
      </c>
      <c r="AZ759" s="348">
        <f t="shared" si="2239"/>
        <v>0</v>
      </c>
      <c r="BA759" s="348">
        <f t="shared" si="2239"/>
        <v>0</v>
      </c>
      <c r="BB759" s="348">
        <f t="shared" ref="BB759:BH759" si="2240">SUM(BB751:BB758)</f>
        <v>0</v>
      </c>
      <c r="BC759" s="348">
        <f t="shared" si="2240"/>
        <v>0</v>
      </c>
      <c r="BD759" s="348">
        <f t="shared" si="2240"/>
        <v>0</v>
      </c>
      <c r="BE759" s="348">
        <f t="shared" si="2240"/>
        <v>0</v>
      </c>
      <c r="BF759" s="348">
        <f t="shared" si="2240"/>
        <v>0</v>
      </c>
      <c r="BG759" s="348">
        <f t="shared" si="2240"/>
        <v>0</v>
      </c>
      <c r="BH759" s="348">
        <f t="shared" si="2240"/>
        <v>0</v>
      </c>
      <c r="BI759" s="409">
        <f>SUM(BI751:BI758)</f>
        <v>0</v>
      </c>
      <c r="BJ759" s="444"/>
    </row>
    <row r="760" spans="2:62" ht="15.75">
      <c r="B760" s="351" t="s">
        <v>299</v>
      </c>
      <c r="C760" s="347"/>
      <c r="D760" s="352"/>
      <c r="E760" s="336"/>
      <c r="F760" s="336"/>
      <c r="G760" s="336"/>
      <c r="H760" s="336"/>
      <c r="I760" s="336"/>
      <c r="J760" s="336"/>
      <c r="K760" s="336"/>
      <c r="L760" s="336"/>
      <c r="M760" s="336"/>
      <c r="N760" s="336"/>
      <c r="O760" s="336"/>
      <c r="P760" s="336"/>
      <c r="Q760" s="336"/>
      <c r="R760" s="336"/>
      <c r="S760" s="336"/>
      <c r="T760" s="336"/>
      <c r="U760" s="336"/>
      <c r="V760" s="336"/>
      <c r="W760" s="336"/>
      <c r="X760" s="336"/>
      <c r="Y760" s="336"/>
      <c r="Z760" s="302"/>
      <c r="AA760" s="336"/>
      <c r="AB760" s="336"/>
      <c r="AC760" s="336"/>
      <c r="AD760" s="338"/>
      <c r="AE760" s="338"/>
      <c r="AF760" s="338"/>
      <c r="AG760" s="338"/>
      <c r="AH760" s="336"/>
      <c r="AI760" s="336"/>
      <c r="AJ760" s="336"/>
      <c r="AK760" s="336"/>
      <c r="AL760" s="336"/>
      <c r="AM760" s="336"/>
      <c r="AN760" s="336"/>
      <c r="AO760" s="336"/>
      <c r="AP760" s="336"/>
      <c r="AQ760" s="336"/>
      <c r="AR760" s="336"/>
      <c r="AS760" s="336"/>
      <c r="AT760" s="336"/>
      <c r="AU760" s="349">
        <f>AU748*AU750</f>
        <v>0</v>
      </c>
      <c r="AV760" s="349">
        <f t="shared" ref="AV760:BA760" si="2241">AV748*AV750</f>
        <v>0</v>
      </c>
      <c r="AW760" s="349">
        <f t="shared" si="2241"/>
        <v>0</v>
      </c>
      <c r="AX760" s="349">
        <f t="shared" si="2241"/>
        <v>0</v>
      </c>
      <c r="AY760" s="349">
        <f t="shared" si="2241"/>
        <v>0</v>
      </c>
      <c r="AZ760" s="349">
        <f t="shared" si="2241"/>
        <v>0</v>
      </c>
      <c r="BA760" s="349">
        <f t="shared" si="2241"/>
        <v>0</v>
      </c>
      <c r="BB760" s="349">
        <f t="shared" ref="BB760:BH760" si="2242">BB748*BB750</f>
        <v>0</v>
      </c>
      <c r="BC760" s="349">
        <f t="shared" si="2242"/>
        <v>0</v>
      </c>
      <c r="BD760" s="349">
        <f t="shared" si="2242"/>
        <v>0</v>
      </c>
      <c r="BE760" s="349">
        <f t="shared" si="2242"/>
        <v>0</v>
      </c>
      <c r="BF760" s="349">
        <f t="shared" si="2242"/>
        <v>0</v>
      </c>
      <c r="BG760" s="349">
        <f t="shared" si="2242"/>
        <v>0</v>
      </c>
      <c r="BH760" s="349">
        <f t="shared" si="2242"/>
        <v>0</v>
      </c>
      <c r="BI760" s="409">
        <f>SUM(AU760:BH760)</f>
        <v>0</v>
      </c>
      <c r="BJ760" s="444"/>
    </row>
    <row r="761" spans="2:62" ht="15.75">
      <c r="B761" s="351" t="s">
        <v>300</v>
      </c>
      <c r="C761" s="347"/>
      <c r="D761" s="352"/>
      <c r="E761" s="336"/>
      <c r="F761" s="336"/>
      <c r="G761" s="336"/>
      <c r="H761" s="336"/>
      <c r="I761" s="336"/>
      <c r="J761" s="336"/>
      <c r="K761" s="336"/>
      <c r="L761" s="336"/>
      <c r="M761" s="336"/>
      <c r="N761" s="336"/>
      <c r="O761" s="336"/>
      <c r="P761" s="336"/>
      <c r="Q761" s="336"/>
      <c r="R761" s="336"/>
      <c r="S761" s="336"/>
      <c r="T761" s="336"/>
      <c r="U761" s="336"/>
      <c r="V761" s="336"/>
      <c r="W761" s="336"/>
      <c r="X761" s="336"/>
      <c r="Y761" s="336"/>
      <c r="Z761" s="302"/>
      <c r="AA761" s="336"/>
      <c r="AB761" s="336"/>
      <c r="AC761" s="336"/>
      <c r="AD761" s="352"/>
      <c r="AE761" s="352"/>
      <c r="AF761" s="352"/>
      <c r="AG761" s="352"/>
      <c r="AH761" s="336"/>
      <c r="AI761" s="336"/>
      <c r="AJ761" s="336"/>
      <c r="AK761" s="336"/>
      <c r="AL761" s="336"/>
      <c r="AM761" s="336"/>
      <c r="AN761" s="336"/>
      <c r="AO761" s="336"/>
      <c r="AP761" s="336"/>
      <c r="AQ761" s="336"/>
      <c r="AR761" s="336"/>
      <c r="AS761" s="336"/>
      <c r="AT761" s="336"/>
      <c r="AU761" s="353"/>
      <c r="AV761" s="353"/>
      <c r="AW761" s="353"/>
      <c r="AX761" s="353"/>
      <c r="AY761" s="353"/>
      <c r="AZ761" s="353"/>
      <c r="BA761" s="353"/>
      <c r="BB761" s="353"/>
      <c r="BC761" s="353"/>
      <c r="BD761" s="353"/>
      <c r="BE761" s="353"/>
      <c r="BF761" s="353"/>
      <c r="BG761" s="353"/>
      <c r="BH761" s="353"/>
      <c r="BI761" s="409">
        <f>BI759-BI760</f>
        <v>0</v>
      </c>
      <c r="BJ761" s="444"/>
    </row>
    <row r="762" spans="2:62">
      <c r="B762" s="326"/>
      <c r="C762" s="352"/>
      <c r="D762" s="352"/>
      <c r="E762" s="336"/>
      <c r="F762" s="336"/>
      <c r="G762" s="336"/>
      <c r="H762" s="336"/>
      <c r="I762" s="336"/>
      <c r="J762" s="336"/>
      <c r="K762" s="336"/>
      <c r="L762" s="336"/>
      <c r="M762" s="336"/>
      <c r="N762" s="336"/>
      <c r="O762" s="336"/>
      <c r="P762" s="336"/>
      <c r="Q762" s="336"/>
      <c r="R762" s="336"/>
      <c r="S762" s="336"/>
      <c r="T762" s="336"/>
      <c r="U762" s="336"/>
      <c r="V762" s="336"/>
      <c r="W762" s="336"/>
      <c r="X762" s="336"/>
      <c r="Y762" s="336"/>
      <c r="Z762" s="302"/>
      <c r="AA762" s="336"/>
      <c r="AB762" s="336"/>
      <c r="AC762" s="336"/>
      <c r="AD762" s="352"/>
      <c r="AE762" s="347"/>
      <c r="AF762" s="352"/>
      <c r="AG762" s="352"/>
      <c r="AH762" s="336"/>
      <c r="AI762" s="336"/>
      <c r="AJ762" s="336"/>
      <c r="AK762" s="336"/>
      <c r="AL762" s="336"/>
      <c r="AM762" s="336"/>
      <c r="AN762" s="336"/>
      <c r="AO762" s="336"/>
      <c r="AP762" s="336"/>
      <c r="AQ762" s="336"/>
      <c r="AR762" s="336"/>
      <c r="AS762" s="336"/>
      <c r="AT762" s="336"/>
      <c r="AU762" s="354"/>
      <c r="AV762" s="354"/>
      <c r="AW762" s="354"/>
      <c r="AX762" s="354"/>
      <c r="AY762" s="354"/>
      <c r="AZ762" s="354"/>
      <c r="BA762" s="354"/>
      <c r="BB762" s="354"/>
      <c r="BC762" s="354"/>
      <c r="BD762" s="354"/>
      <c r="BE762" s="354"/>
      <c r="BF762" s="354"/>
      <c r="BG762" s="354"/>
      <c r="BH762" s="354"/>
      <c r="BI762" s="350"/>
      <c r="BJ762" s="444"/>
    </row>
    <row r="763" spans="2:62">
      <c r="B763" s="440" t="s">
        <v>301</v>
      </c>
      <c r="C763" s="306"/>
      <c r="D763" s="281"/>
      <c r="E763" s="281"/>
      <c r="F763" s="281"/>
      <c r="G763" s="281"/>
      <c r="H763" s="281"/>
      <c r="I763" s="281"/>
      <c r="J763" s="281"/>
      <c r="K763" s="281"/>
      <c r="L763" s="281"/>
      <c r="M763" s="281"/>
      <c r="N763" s="281"/>
      <c r="O763" s="281"/>
      <c r="P763" s="281"/>
      <c r="Q763" s="281"/>
      <c r="R763" s="281"/>
      <c r="S763" s="281"/>
      <c r="T763" s="281"/>
      <c r="U763" s="281"/>
      <c r="V763" s="281"/>
      <c r="W763" s="281"/>
      <c r="X763" s="281"/>
      <c r="Y763" s="281"/>
      <c r="Z763" s="359"/>
      <c r="AA763" s="281"/>
      <c r="AB763" s="281"/>
      <c r="AC763" s="281"/>
      <c r="AD763" s="306"/>
      <c r="AE763" s="311"/>
      <c r="AF763" s="311"/>
      <c r="AG763" s="281"/>
      <c r="AH763" s="281"/>
      <c r="AI763" s="281"/>
      <c r="AJ763" s="281"/>
      <c r="AK763" s="281"/>
      <c r="AL763" s="281"/>
      <c r="AM763" s="281"/>
      <c r="AN763" s="281"/>
      <c r="AO763" s="281"/>
      <c r="AP763" s="281"/>
      <c r="AQ763" s="281"/>
      <c r="AR763" s="281"/>
      <c r="AS763" s="281"/>
      <c r="AT763" s="281"/>
      <c r="AU763" s="293">
        <f>SUMPRODUCT(E590:E745,AU590:AU745)</f>
        <v>0</v>
      </c>
      <c r="AV763" s="293">
        <f>SUMPRODUCT(E590:E745,AV590:AV745)</f>
        <v>0</v>
      </c>
      <c r="AW763" s="293">
        <f t="shared" ref="AW763:BH763" si="2243">IF(AW588="kw",SUMPRODUCT($Y$590:$Y$745,$AA$590:$AA$745,AW590:AW745),SUMPRODUCT($E$590:$E$745,AW590:AW745))</f>
        <v>0</v>
      </c>
      <c r="AX763" s="293">
        <f t="shared" si="2243"/>
        <v>0</v>
      </c>
      <c r="AY763" s="293">
        <f t="shared" si="2243"/>
        <v>0</v>
      </c>
      <c r="AZ763" s="293">
        <f t="shared" si="2243"/>
        <v>0</v>
      </c>
      <c r="BA763" s="293">
        <f t="shared" si="2243"/>
        <v>0</v>
      </c>
      <c r="BB763" s="293">
        <f t="shared" si="2243"/>
        <v>0</v>
      </c>
      <c r="BC763" s="293">
        <f t="shared" si="2243"/>
        <v>0</v>
      </c>
      <c r="BD763" s="293">
        <f t="shared" si="2243"/>
        <v>0</v>
      </c>
      <c r="BE763" s="293">
        <f t="shared" si="2243"/>
        <v>0</v>
      </c>
      <c r="BF763" s="293">
        <f t="shared" si="2243"/>
        <v>0</v>
      </c>
      <c r="BG763" s="293">
        <f t="shared" si="2243"/>
        <v>0</v>
      </c>
      <c r="BH763" s="293">
        <f t="shared" si="2243"/>
        <v>0</v>
      </c>
      <c r="BI763" s="339"/>
    </row>
    <row r="764" spans="2:62">
      <c r="B764" s="441" t="s">
        <v>302</v>
      </c>
      <c r="C764" s="366"/>
      <c r="D764" s="386"/>
      <c r="E764" s="386"/>
      <c r="F764" s="386"/>
      <c r="G764" s="386"/>
      <c r="H764" s="386"/>
      <c r="I764" s="386"/>
      <c r="J764" s="386"/>
      <c r="K764" s="386"/>
      <c r="L764" s="386"/>
      <c r="M764" s="386"/>
      <c r="N764" s="386"/>
      <c r="O764" s="386"/>
      <c r="P764" s="386"/>
      <c r="Q764" s="386"/>
      <c r="R764" s="386"/>
      <c r="S764" s="386"/>
      <c r="T764" s="386"/>
      <c r="U764" s="386"/>
      <c r="V764" s="386"/>
      <c r="W764" s="386"/>
      <c r="X764" s="386"/>
      <c r="Y764" s="386"/>
      <c r="Z764" s="385"/>
      <c r="AA764" s="386"/>
      <c r="AB764" s="386"/>
      <c r="AC764" s="386"/>
      <c r="AD764" s="366"/>
      <c r="AE764" s="387"/>
      <c r="AF764" s="387"/>
      <c r="AG764" s="386"/>
      <c r="AH764" s="386"/>
      <c r="AI764" s="386"/>
      <c r="AJ764" s="386"/>
      <c r="AK764" s="386"/>
      <c r="AL764" s="386"/>
      <c r="AM764" s="386"/>
      <c r="AN764" s="386"/>
      <c r="AO764" s="386"/>
      <c r="AP764" s="386"/>
      <c r="AQ764" s="386"/>
      <c r="AR764" s="386"/>
      <c r="AS764" s="386"/>
      <c r="AT764" s="386"/>
      <c r="AU764" s="328">
        <f>SUMPRODUCT(F590:F745,AU590:AU745)</f>
        <v>0</v>
      </c>
      <c r="AV764" s="328">
        <f>SUMPRODUCT(F590:F745,AV590:AV745)</f>
        <v>0</v>
      </c>
      <c r="AW764" s="328">
        <f t="shared" ref="AW764:BH764" si="2244">IF(AW588="kw",SUMPRODUCT($Y$590:$Y$745,$AB$590:$AB$745,AW590:AW745),SUMPRODUCT($F$590:$F$745,AW590:AW745))</f>
        <v>0</v>
      </c>
      <c r="AX764" s="328">
        <f t="shared" si="2244"/>
        <v>0</v>
      </c>
      <c r="AY764" s="328">
        <f t="shared" si="2244"/>
        <v>0</v>
      </c>
      <c r="AZ764" s="328">
        <f t="shared" si="2244"/>
        <v>0</v>
      </c>
      <c r="BA764" s="328">
        <f t="shared" si="2244"/>
        <v>0</v>
      </c>
      <c r="BB764" s="328">
        <f t="shared" si="2244"/>
        <v>0</v>
      </c>
      <c r="BC764" s="328">
        <f t="shared" si="2244"/>
        <v>0</v>
      </c>
      <c r="BD764" s="328">
        <f t="shared" si="2244"/>
        <v>0</v>
      </c>
      <c r="BE764" s="328">
        <f t="shared" si="2244"/>
        <v>0</v>
      </c>
      <c r="BF764" s="328">
        <f t="shared" si="2244"/>
        <v>0</v>
      </c>
      <c r="BG764" s="328">
        <f t="shared" si="2244"/>
        <v>0</v>
      </c>
      <c r="BH764" s="328">
        <f t="shared" si="2244"/>
        <v>0</v>
      </c>
      <c r="BI764" s="388"/>
    </row>
    <row r="765" spans="2:62" ht="20.25" customHeight="1">
      <c r="B765" s="370" t="s">
        <v>565</v>
      </c>
      <c r="C765" s="389"/>
      <c r="D765" s="390"/>
      <c r="E765" s="390"/>
      <c r="F765" s="390"/>
      <c r="G765" s="390"/>
      <c r="H765" s="390"/>
      <c r="I765" s="390"/>
      <c r="J765" s="390"/>
      <c r="K765" s="390"/>
      <c r="L765" s="390"/>
      <c r="M765" s="390"/>
      <c r="N765" s="390"/>
      <c r="O765" s="390"/>
      <c r="P765" s="390"/>
      <c r="Q765" s="390"/>
      <c r="R765" s="390"/>
      <c r="S765" s="390"/>
      <c r="T765" s="390"/>
      <c r="U765" s="390"/>
      <c r="V765" s="390"/>
      <c r="W765" s="390"/>
      <c r="X765" s="390"/>
      <c r="Y765" s="390"/>
      <c r="Z765" s="390"/>
      <c r="AA765" s="390"/>
      <c r="AB765" s="390"/>
      <c r="AC765" s="390"/>
      <c r="AD765" s="373"/>
      <c r="AE765" s="374"/>
      <c r="AF765" s="390"/>
      <c r="AG765" s="390"/>
      <c r="AH765" s="390"/>
      <c r="AI765" s="390"/>
      <c r="AJ765" s="390"/>
      <c r="AK765" s="390"/>
      <c r="AL765" s="390"/>
      <c r="AM765" s="390"/>
      <c r="AN765" s="390"/>
      <c r="AO765" s="390"/>
      <c r="AP765" s="390"/>
      <c r="AQ765" s="390"/>
      <c r="AR765" s="390"/>
      <c r="AS765" s="390"/>
      <c r="AT765" s="390"/>
      <c r="AU765" s="411"/>
      <c r="AV765" s="411"/>
      <c r="AW765" s="411"/>
      <c r="AX765" s="411"/>
      <c r="AY765" s="411"/>
      <c r="AZ765" s="411"/>
      <c r="BA765" s="411"/>
      <c r="BB765" s="411"/>
      <c r="BC765" s="411"/>
      <c r="BD765" s="411"/>
      <c r="BE765" s="411"/>
      <c r="BF765" s="411"/>
      <c r="BG765" s="411"/>
      <c r="BH765" s="411"/>
      <c r="BI765" s="391"/>
    </row>
    <row r="768" spans="2:62" ht="15.75">
      <c r="B768" s="282" t="s">
        <v>303</v>
      </c>
      <c r="C768" s="283"/>
      <c r="D768" s="581" t="s">
        <v>500</v>
      </c>
      <c r="E768" s="255"/>
      <c r="F768" s="581"/>
      <c r="G768" s="255"/>
      <c r="H768" s="255"/>
      <c r="I768" s="255"/>
      <c r="J768" s="255"/>
      <c r="K768" s="255"/>
      <c r="L768" s="255"/>
      <c r="M768" s="255"/>
      <c r="N768" s="255"/>
      <c r="O768" s="255"/>
      <c r="P768" s="255"/>
      <c r="Q768" s="255"/>
      <c r="R768" s="255"/>
      <c r="S768" s="255"/>
      <c r="T768" s="255"/>
      <c r="U768" s="255"/>
      <c r="V768" s="255"/>
      <c r="W768" s="255"/>
      <c r="X768" s="255"/>
      <c r="Y768" s="255"/>
      <c r="Z768" s="283"/>
      <c r="AA768" s="255"/>
      <c r="AB768" s="255"/>
      <c r="AC768" s="255"/>
      <c r="AD768" s="255"/>
      <c r="AE768" s="255"/>
      <c r="AF768" s="255"/>
      <c r="AG768" s="255"/>
      <c r="AH768" s="255"/>
      <c r="AI768" s="255"/>
      <c r="AJ768" s="255"/>
      <c r="AK768" s="255"/>
      <c r="AL768" s="255"/>
      <c r="AM768" s="255"/>
      <c r="AN768" s="255"/>
      <c r="AO768" s="255"/>
      <c r="AP768" s="255"/>
      <c r="AQ768" s="255"/>
      <c r="AR768" s="255"/>
      <c r="AS768" s="255"/>
      <c r="AT768" s="255"/>
      <c r="AU768" s="272"/>
      <c r="AV768" s="269"/>
      <c r="AW768" s="269"/>
      <c r="AX768" s="269"/>
      <c r="AY768" s="269"/>
      <c r="AZ768" s="269"/>
      <c r="BA768" s="269"/>
      <c r="BB768" s="269"/>
      <c r="BC768" s="269"/>
      <c r="BD768" s="269"/>
      <c r="BE768" s="269"/>
      <c r="BF768" s="269"/>
      <c r="BG768" s="269"/>
      <c r="BH768" s="269"/>
    </row>
    <row r="769" spans="1:61" ht="33" customHeight="1">
      <c r="B769" s="924" t="s">
        <v>190</v>
      </c>
      <c r="C769" s="926" t="s">
        <v>33</v>
      </c>
      <c r="D769" s="286" t="s">
        <v>396</v>
      </c>
      <c r="E769" s="928" t="s">
        <v>188</v>
      </c>
      <c r="F769" s="929"/>
      <c r="G769" s="929"/>
      <c r="H769" s="929"/>
      <c r="I769" s="929"/>
      <c r="J769" s="929"/>
      <c r="K769" s="929"/>
      <c r="L769" s="929"/>
      <c r="M769" s="929"/>
      <c r="N769" s="929"/>
      <c r="O769" s="929"/>
      <c r="P769" s="929"/>
      <c r="Q769" s="929"/>
      <c r="R769" s="929"/>
      <c r="S769" s="929"/>
      <c r="T769" s="929"/>
      <c r="U769" s="929"/>
      <c r="V769" s="929"/>
      <c r="W769" s="929"/>
      <c r="X769" s="929"/>
      <c r="Y769" s="931" t="s">
        <v>192</v>
      </c>
      <c r="Z769" s="286" t="s">
        <v>397</v>
      </c>
      <c r="AA769" s="928" t="s">
        <v>191</v>
      </c>
      <c r="AB769" s="929"/>
      <c r="AC769" s="929"/>
      <c r="AD769" s="929"/>
      <c r="AE769" s="929"/>
      <c r="AF769" s="929"/>
      <c r="AG769" s="929"/>
      <c r="AH769" s="929"/>
      <c r="AI769" s="929"/>
      <c r="AJ769" s="929"/>
      <c r="AK769" s="929"/>
      <c r="AL769" s="929"/>
      <c r="AM769" s="929"/>
      <c r="AN769" s="929"/>
      <c r="AO769" s="929"/>
      <c r="AP769" s="929"/>
      <c r="AQ769" s="929"/>
      <c r="AR769" s="929"/>
      <c r="AS769" s="929"/>
      <c r="AT769" s="929"/>
      <c r="AU769" s="921" t="s">
        <v>222</v>
      </c>
      <c r="AV769" s="922"/>
      <c r="AW769" s="922"/>
      <c r="AX769" s="922"/>
      <c r="AY769" s="922"/>
      <c r="AZ769" s="922"/>
      <c r="BA769" s="922"/>
      <c r="BB769" s="922"/>
      <c r="BC769" s="922"/>
      <c r="BD769" s="922"/>
      <c r="BE769" s="922"/>
      <c r="BF769" s="922"/>
      <c r="BG769" s="922"/>
      <c r="BH769" s="922"/>
      <c r="BI769" s="923"/>
    </row>
    <row r="770" spans="1:61" ht="65.25" customHeight="1">
      <c r="B770" s="925"/>
      <c r="C770" s="927"/>
      <c r="D770" s="287">
        <v>2019</v>
      </c>
      <c r="E770" s="287">
        <v>2020</v>
      </c>
      <c r="F770" s="287">
        <v>2021</v>
      </c>
      <c r="G770" s="287">
        <v>2022</v>
      </c>
      <c r="H770" s="287">
        <v>2023</v>
      </c>
      <c r="I770" s="287">
        <v>2024</v>
      </c>
      <c r="J770" s="287">
        <v>2025</v>
      </c>
      <c r="K770" s="287">
        <v>2026</v>
      </c>
      <c r="L770" s="287"/>
      <c r="M770" s="287"/>
      <c r="N770" s="287"/>
      <c r="O770" s="287"/>
      <c r="P770" s="287"/>
      <c r="Q770" s="287"/>
      <c r="R770" s="287"/>
      <c r="S770" s="287"/>
      <c r="T770" s="287"/>
      <c r="U770" s="287"/>
      <c r="V770" s="287"/>
      <c r="W770" s="287">
        <v>2027</v>
      </c>
      <c r="X770" s="287"/>
      <c r="Y770" s="932"/>
      <c r="Z770" s="287">
        <v>2019</v>
      </c>
      <c r="AA770" s="287">
        <v>2020</v>
      </c>
      <c r="AB770" s="287">
        <v>2021</v>
      </c>
      <c r="AC770" s="287">
        <v>2022</v>
      </c>
      <c r="AD770" s="287">
        <v>2023</v>
      </c>
      <c r="AE770" s="287">
        <v>2024</v>
      </c>
      <c r="AF770" s="287">
        <v>2025</v>
      </c>
      <c r="AG770" s="287">
        <v>2026</v>
      </c>
      <c r="AH770" s="287">
        <v>2027</v>
      </c>
      <c r="AI770" s="287"/>
      <c r="AJ770" s="287"/>
      <c r="AK770" s="287"/>
      <c r="AL770" s="287"/>
      <c r="AM770" s="287"/>
      <c r="AN770" s="287"/>
      <c r="AO770" s="287"/>
      <c r="AP770" s="287"/>
      <c r="AQ770" s="287"/>
      <c r="AR770" s="287"/>
      <c r="AS770" s="287"/>
      <c r="AT770" s="287"/>
      <c r="AU770" s="287" t="str">
        <f>'1.  LRAMVA Summary'!D50</f>
        <v>Residential</v>
      </c>
      <c r="AV770" s="287" t="str">
        <f>'1.  LRAMVA Summary'!E50</f>
        <v>GS&lt; 50 kW</v>
      </c>
      <c r="AW770" s="287" t="str">
        <f>'1.  LRAMVA Summary'!F50</f>
        <v>GS 50 to 2,999 kW</v>
      </c>
      <c r="AX770" s="287" t="str">
        <f>'1.  LRAMVA Summary'!G50</f>
        <v>GS 50 to 2,999 kW with owned transformer</v>
      </c>
      <c r="AY770" s="287" t="str">
        <f>'1.  LRAMVA Summary'!H50</f>
        <v>GS 3,000 to 4,999 kW</v>
      </c>
      <c r="AZ770" s="287" t="str">
        <f>'1.  LRAMVA Summary'!I50</f>
        <v>GS 3,000 to 4,999 kW with owned transformer</v>
      </c>
      <c r="BA770" s="287" t="str">
        <f>'1.  LRAMVA Summary'!J50</f>
        <v>Large Use</v>
      </c>
      <c r="BB770" s="287" t="str">
        <f>'1.  LRAMVA Summary'!K50</f>
        <v>Large Use with owned transformer</v>
      </c>
      <c r="BC770" s="287" t="str">
        <f>'1.  LRAMVA Summary'!L50</f>
        <v>Unmetered Scattered Load</v>
      </c>
      <c r="BD770" s="287" t="str">
        <f>'1.  LRAMVA Summary'!M50</f>
        <v>Sentinel Lighting</v>
      </c>
      <c r="BE770" s="287" t="str">
        <f>'1.  LRAMVA Summary'!N50</f>
        <v>Street Lighting</v>
      </c>
      <c r="BF770" s="287" t="str">
        <f>'1.  LRAMVA Summary'!O50</f>
        <v/>
      </c>
      <c r="BG770" s="287" t="str">
        <f>'1.  LRAMVA Summary'!P50</f>
        <v/>
      </c>
      <c r="BH770" s="287" t="str">
        <f>'1.  LRAMVA Summary'!Q50</f>
        <v/>
      </c>
      <c r="BI770" s="289" t="str">
        <f>'1.  LRAMVA Summary'!R50</f>
        <v>Total</v>
      </c>
    </row>
    <row r="771" spans="1:61" ht="15.75" hidden="1" customHeight="1">
      <c r="B771" s="517" t="s">
        <v>478</v>
      </c>
      <c r="C771" s="291"/>
      <c r="D771" s="291"/>
      <c r="E771" s="291"/>
      <c r="F771" s="291"/>
      <c r="G771" s="291"/>
      <c r="H771" s="291"/>
      <c r="I771" s="291"/>
      <c r="J771" s="291"/>
      <c r="K771" s="291"/>
      <c r="L771" s="291"/>
      <c r="M771" s="291"/>
      <c r="N771" s="291"/>
      <c r="O771" s="291"/>
      <c r="P771" s="291"/>
      <c r="Q771" s="291"/>
      <c r="R771" s="291"/>
      <c r="S771" s="291"/>
      <c r="T771" s="291"/>
      <c r="U771" s="291"/>
      <c r="V771" s="291"/>
      <c r="W771" s="291"/>
      <c r="X771" s="291"/>
      <c r="Y771" s="292"/>
      <c r="Z771" s="291"/>
      <c r="AA771" s="291"/>
      <c r="AB771" s="291"/>
      <c r="AC771" s="291"/>
      <c r="AD771" s="291"/>
      <c r="AE771" s="291"/>
      <c r="AF771" s="291"/>
      <c r="AG771" s="291"/>
      <c r="AH771" s="291"/>
      <c r="AI771" s="291"/>
      <c r="AJ771" s="291"/>
      <c r="AK771" s="291"/>
      <c r="AL771" s="291"/>
      <c r="AM771" s="291"/>
      <c r="AN771" s="291"/>
      <c r="AO771" s="291"/>
      <c r="AP771" s="291"/>
      <c r="AQ771" s="291"/>
      <c r="AR771" s="291"/>
      <c r="AS771" s="291"/>
      <c r="AT771" s="291"/>
      <c r="AU771" s="293" t="str">
        <f>'1.  LRAMVA Summary'!D51</f>
        <v>kWh</v>
      </c>
      <c r="AV771" s="293" t="str">
        <f>'1.  LRAMVA Summary'!E51</f>
        <v>kWh</v>
      </c>
      <c r="AW771" s="293" t="str">
        <f>'1.  LRAMVA Summary'!F51</f>
        <v>kW</v>
      </c>
      <c r="AX771" s="293" t="str">
        <f>'1.  LRAMVA Summary'!G51</f>
        <v>kW</v>
      </c>
      <c r="AY771" s="293" t="str">
        <f>'1.  LRAMVA Summary'!H51</f>
        <v>kW</v>
      </c>
      <c r="AZ771" s="293" t="str">
        <f>'1.  LRAMVA Summary'!I51</f>
        <v>kW</v>
      </c>
      <c r="BA771" s="293" t="str">
        <f>'1.  LRAMVA Summary'!J51</f>
        <v>kW</v>
      </c>
      <c r="BB771" s="293" t="str">
        <f>'1.  LRAMVA Summary'!K51</f>
        <v>kW</v>
      </c>
      <c r="BC771" s="293" t="str">
        <f>'1.  LRAMVA Summary'!L51</f>
        <v>kWh</v>
      </c>
      <c r="BD771" s="293" t="str">
        <f>'1.  LRAMVA Summary'!M51</f>
        <v>kW</v>
      </c>
      <c r="BE771" s="293" t="str">
        <f>'1.  LRAMVA Summary'!N51</f>
        <v>kW</v>
      </c>
      <c r="BF771" s="293">
        <f>'1.  LRAMVA Summary'!O51</f>
        <v>0</v>
      </c>
      <c r="BG771" s="293">
        <f>'1.  LRAMVA Summary'!P51</f>
        <v>0</v>
      </c>
      <c r="BH771" s="293">
        <f>'1.  LRAMVA Summary'!Q51</f>
        <v>0</v>
      </c>
      <c r="BI771" s="294"/>
    </row>
    <row r="772" spans="1:61" ht="15.75" hidden="1" outlineLevel="1">
      <c r="B772" s="290" t="s">
        <v>471</v>
      </c>
      <c r="C772" s="291"/>
      <c r="D772" s="291"/>
      <c r="E772" s="291"/>
      <c r="F772" s="291"/>
      <c r="G772" s="291"/>
      <c r="H772" s="291"/>
      <c r="I772" s="291"/>
      <c r="J772" s="291"/>
      <c r="K772" s="291"/>
      <c r="L772" s="291"/>
      <c r="M772" s="291"/>
      <c r="N772" s="291"/>
      <c r="O772" s="291"/>
      <c r="P772" s="291"/>
      <c r="Q772" s="291"/>
      <c r="R772" s="291"/>
      <c r="S772" s="291"/>
      <c r="T772" s="291"/>
      <c r="U772" s="291"/>
      <c r="V772" s="291"/>
      <c r="W772" s="291"/>
      <c r="X772" s="291"/>
      <c r="Y772" s="292"/>
      <c r="Z772" s="291"/>
      <c r="AA772" s="291"/>
      <c r="AB772" s="291"/>
      <c r="AC772" s="291"/>
      <c r="AD772" s="291"/>
      <c r="AE772" s="291"/>
      <c r="AF772" s="291"/>
      <c r="AG772" s="291"/>
      <c r="AH772" s="291"/>
      <c r="AI772" s="291"/>
      <c r="AJ772" s="291"/>
      <c r="AK772" s="291"/>
      <c r="AL772" s="291"/>
      <c r="AM772" s="291"/>
      <c r="AN772" s="291"/>
      <c r="AO772" s="291"/>
      <c r="AP772" s="291"/>
      <c r="AQ772" s="291"/>
      <c r="AR772" s="291"/>
      <c r="AS772" s="291"/>
      <c r="AT772" s="291"/>
      <c r="AU772" s="293"/>
      <c r="AV772" s="293"/>
      <c r="AW772" s="293"/>
      <c r="AX772" s="293"/>
      <c r="AY772" s="293"/>
      <c r="AZ772" s="293"/>
      <c r="BA772" s="293"/>
      <c r="BB772" s="293"/>
      <c r="BC772" s="293"/>
      <c r="BD772" s="293"/>
      <c r="BE772" s="293"/>
      <c r="BF772" s="293"/>
      <c r="BG772" s="293"/>
      <c r="BH772" s="293"/>
      <c r="BI772" s="294"/>
    </row>
    <row r="773" spans="1:61" hidden="1" outlineLevel="1">
      <c r="A773" s="521">
        <v>1</v>
      </c>
      <c r="B773" s="519" t="str">
        <f>VLOOKUP(A773,'9. IESO programs'!$D$3:$E$91,2)</f>
        <v>Save on Energy Coupon Program</v>
      </c>
      <c r="C773" s="293" t="s">
        <v>25</v>
      </c>
      <c r="D773" s="297"/>
      <c r="E773" s="297"/>
      <c r="F773" s="297"/>
      <c r="G773" s="297"/>
      <c r="H773" s="297"/>
      <c r="I773" s="297"/>
      <c r="J773" s="297"/>
      <c r="K773" s="297"/>
      <c r="L773" s="297"/>
      <c r="M773" s="297"/>
      <c r="N773" s="297"/>
      <c r="O773" s="297"/>
      <c r="P773" s="297"/>
      <c r="Q773" s="297"/>
      <c r="R773" s="297"/>
      <c r="S773" s="297"/>
      <c r="T773" s="297"/>
      <c r="U773" s="297"/>
      <c r="V773" s="297"/>
      <c r="W773" s="297"/>
      <c r="X773" s="297"/>
      <c r="Y773" s="293"/>
      <c r="Z773" s="297"/>
      <c r="AA773" s="297"/>
      <c r="AB773" s="297"/>
      <c r="AC773" s="297"/>
      <c r="AD773" s="297"/>
      <c r="AE773" s="297"/>
      <c r="AF773" s="297"/>
      <c r="AG773" s="297"/>
      <c r="AH773" s="297"/>
      <c r="AI773" s="297"/>
      <c r="AJ773" s="297"/>
      <c r="AK773" s="297"/>
      <c r="AL773" s="297"/>
      <c r="AM773" s="297"/>
      <c r="AN773" s="297"/>
      <c r="AO773" s="297"/>
      <c r="AP773" s="297"/>
      <c r="AQ773" s="297"/>
      <c r="AR773" s="297"/>
      <c r="AS773" s="297"/>
      <c r="AT773" s="297"/>
      <c r="AU773" s="412"/>
      <c r="AV773" s="412"/>
      <c r="AW773" s="412"/>
      <c r="AX773" s="412"/>
      <c r="AY773" s="412"/>
      <c r="AZ773" s="412"/>
      <c r="BA773" s="412"/>
      <c r="BB773" s="412"/>
      <c r="BC773" s="412"/>
      <c r="BD773" s="412"/>
      <c r="BE773" s="412"/>
      <c r="BF773" s="412"/>
      <c r="BG773" s="412"/>
      <c r="BH773" s="412"/>
      <c r="BI773" s="298">
        <f>SUM(AU773:BH773)</f>
        <v>0</v>
      </c>
    </row>
    <row r="774" spans="1:61" hidden="1" outlineLevel="1">
      <c r="B774" s="296" t="s">
        <v>267</v>
      </c>
      <c r="C774" s="293" t="s">
        <v>142</v>
      </c>
      <c r="D774" s="297"/>
      <c r="E774" s="297"/>
      <c r="F774" s="297"/>
      <c r="G774" s="297"/>
      <c r="H774" s="297"/>
      <c r="I774" s="297"/>
      <c r="J774" s="297"/>
      <c r="K774" s="297"/>
      <c r="L774" s="297"/>
      <c r="M774" s="297"/>
      <c r="N774" s="297"/>
      <c r="O774" s="297"/>
      <c r="P774" s="297"/>
      <c r="Q774" s="297"/>
      <c r="R774" s="297"/>
      <c r="S774" s="297"/>
      <c r="T774" s="297"/>
      <c r="U774" s="297"/>
      <c r="V774" s="297"/>
      <c r="W774" s="297"/>
      <c r="X774" s="297"/>
      <c r="Y774" s="469"/>
      <c r="Z774" s="297"/>
      <c r="AA774" s="297"/>
      <c r="AB774" s="297"/>
      <c r="AC774" s="297"/>
      <c r="AD774" s="297"/>
      <c r="AE774" s="297"/>
      <c r="AF774" s="297"/>
      <c r="AG774" s="297"/>
      <c r="AH774" s="297"/>
      <c r="AI774" s="297"/>
      <c r="AJ774" s="297"/>
      <c r="AK774" s="297"/>
      <c r="AL774" s="297"/>
      <c r="AM774" s="297"/>
      <c r="AN774" s="297"/>
      <c r="AO774" s="297"/>
      <c r="AP774" s="297"/>
      <c r="AQ774" s="297"/>
      <c r="AR774" s="297"/>
      <c r="AS774" s="297"/>
      <c r="AT774" s="297"/>
      <c r="AU774" s="413">
        <f>AU773</f>
        <v>0</v>
      </c>
      <c r="AV774" s="413">
        <f t="shared" ref="AV774" si="2245">AV773</f>
        <v>0</v>
      </c>
      <c r="AW774" s="413">
        <f t="shared" ref="AW774" si="2246">AW773</f>
        <v>0</v>
      </c>
      <c r="AX774" s="413">
        <f t="shared" ref="AX774" si="2247">AX773</f>
        <v>0</v>
      </c>
      <c r="AY774" s="413">
        <f t="shared" ref="AY774" si="2248">AY773</f>
        <v>0</v>
      </c>
      <c r="AZ774" s="413">
        <f t="shared" ref="AZ774" si="2249">AZ773</f>
        <v>0</v>
      </c>
      <c r="BA774" s="413">
        <f t="shared" ref="BA774" si="2250">BA773</f>
        <v>0</v>
      </c>
      <c r="BB774" s="413">
        <f t="shared" ref="BB774" si="2251">BB773</f>
        <v>0</v>
      </c>
      <c r="BC774" s="413">
        <f t="shared" ref="BC774" si="2252">BC773</f>
        <v>0</v>
      </c>
      <c r="BD774" s="413">
        <f t="shared" ref="BD774" si="2253">BD773</f>
        <v>0</v>
      </c>
      <c r="BE774" s="413">
        <f t="shared" ref="BE774" si="2254">BE773</f>
        <v>0</v>
      </c>
      <c r="BF774" s="413">
        <f t="shared" ref="BF774" si="2255">BF773</f>
        <v>0</v>
      </c>
      <c r="BG774" s="413">
        <f t="shared" ref="BG774" si="2256">BG773</f>
        <v>0</v>
      </c>
      <c r="BH774" s="413">
        <f t="shared" ref="BH774" si="2257">BH773</f>
        <v>0</v>
      </c>
      <c r="BI774" s="299"/>
    </row>
    <row r="775" spans="1:61" ht="15.75" hidden="1" outlineLevel="1">
      <c r="B775" s="300"/>
      <c r="C775" s="301"/>
      <c r="D775" s="301"/>
      <c r="E775" s="301"/>
      <c r="F775" s="301"/>
      <c r="G775" s="301"/>
      <c r="H775" s="301"/>
      <c r="I775" s="301"/>
      <c r="J775" s="301"/>
      <c r="K775" s="301"/>
      <c r="L775" s="301"/>
      <c r="M775" s="301"/>
      <c r="N775" s="301"/>
      <c r="O775" s="301"/>
      <c r="P775" s="301"/>
      <c r="Q775" s="301"/>
      <c r="R775" s="301"/>
      <c r="S775" s="301"/>
      <c r="T775" s="301"/>
      <c r="U775" s="301"/>
      <c r="V775" s="301"/>
      <c r="W775" s="301"/>
      <c r="X775" s="301"/>
      <c r="Y775" s="302"/>
      <c r="Z775" s="301"/>
      <c r="AA775" s="301"/>
      <c r="AB775" s="301"/>
      <c r="AC775" s="301"/>
      <c r="AD775" s="301"/>
      <c r="AE775" s="301"/>
      <c r="AF775" s="301"/>
      <c r="AG775" s="301"/>
      <c r="AH775" s="301"/>
      <c r="AI775" s="301"/>
      <c r="AJ775" s="301"/>
      <c r="AK775" s="301"/>
      <c r="AL775" s="301"/>
      <c r="AM775" s="301"/>
      <c r="AN775" s="301"/>
      <c r="AO775" s="301"/>
      <c r="AP775" s="301"/>
      <c r="AQ775" s="301"/>
      <c r="AR775" s="301"/>
      <c r="AS775" s="301"/>
      <c r="AT775" s="301"/>
      <c r="AU775" s="414"/>
      <c r="AV775" s="415"/>
      <c r="AW775" s="415"/>
      <c r="AX775" s="415"/>
      <c r="AY775" s="415"/>
      <c r="AZ775" s="415"/>
      <c r="BA775" s="415"/>
      <c r="BB775" s="415"/>
      <c r="BC775" s="415"/>
      <c r="BD775" s="415"/>
      <c r="BE775" s="415"/>
      <c r="BF775" s="415"/>
      <c r="BG775" s="415"/>
      <c r="BH775" s="415"/>
      <c r="BI775" s="304"/>
    </row>
    <row r="776" spans="1:61" hidden="1" outlineLevel="1">
      <c r="A776" s="521">
        <v>2</v>
      </c>
      <c r="B776" s="519" t="str">
        <f>VLOOKUP(A776,'9. IESO programs'!$D$3:$E$91,2)</f>
        <v>Save on Energy Instant Discount Program</v>
      </c>
      <c r="C776" s="293" t="s">
        <v>25</v>
      </c>
      <c r="D776" s="297"/>
      <c r="E776" s="297"/>
      <c r="F776" s="297"/>
      <c r="G776" s="297"/>
      <c r="H776" s="297"/>
      <c r="I776" s="297"/>
      <c r="J776" s="297"/>
      <c r="K776" s="297"/>
      <c r="L776" s="297"/>
      <c r="M776" s="297"/>
      <c r="N776" s="297"/>
      <c r="O776" s="297"/>
      <c r="P776" s="297"/>
      <c r="Q776" s="297"/>
      <c r="R776" s="297"/>
      <c r="S776" s="297"/>
      <c r="T776" s="297"/>
      <c r="U776" s="297"/>
      <c r="V776" s="297"/>
      <c r="W776" s="297"/>
      <c r="X776" s="297"/>
      <c r="Y776" s="293"/>
      <c r="Z776" s="297"/>
      <c r="AA776" s="297"/>
      <c r="AB776" s="297"/>
      <c r="AC776" s="297"/>
      <c r="AD776" s="297"/>
      <c r="AE776" s="297"/>
      <c r="AF776" s="297"/>
      <c r="AG776" s="297"/>
      <c r="AH776" s="297"/>
      <c r="AI776" s="297"/>
      <c r="AJ776" s="297"/>
      <c r="AK776" s="297"/>
      <c r="AL776" s="297"/>
      <c r="AM776" s="297"/>
      <c r="AN776" s="297"/>
      <c r="AO776" s="297"/>
      <c r="AP776" s="297"/>
      <c r="AQ776" s="297"/>
      <c r="AR776" s="297"/>
      <c r="AS776" s="297"/>
      <c r="AT776" s="297"/>
      <c r="AU776" s="412"/>
      <c r="AV776" s="412"/>
      <c r="AW776" s="412"/>
      <c r="AX776" s="412"/>
      <c r="AY776" s="412"/>
      <c r="AZ776" s="412"/>
      <c r="BA776" s="412"/>
      <c r="BB776" s="412"/>
      <c r="BC776" s="412"/>
      <c r="BD776" s="412"/>
      <c r="BE776" s="412"/>
      <c r="BF776" s="412"/>
      <c r="BG776" s="412"/>
      <c r="BH776" s="412"/>
      <c r="BI776" s="298">
        <f>SUM(AU776:BH776)</f>
        <v>0</v>
      </c>
    </row>
    <row r="777" spans="1:61" hidden="1" outlineLevel="1">
      <c r="B777" s="296" t="s">
        <v>267</v>
      </c>
      <c r="C777" s="293" t="s">
        <v>142</v>
      </c>
      <c r="D777" s="297"/>
      <c r="E777" s="297"/>
      <c r="F777" s="297"/>
      <c r="G777" s="297"/>
      <c r="H777" s="297"/>
      <c r="I777" s="297"/>
      <c r="J777" s="297"/>
      <c r="K777" s="297"/>
      <c r="L777" s="297"/>
      <c r="M777" s="297"/>
      <c r="N777" s="297"/>
      <c r="O777" s="297"/>
      <c r="P777" s="297"/>
      <c r="Q777" s="297"/>
      <c r="R777" s="297"/>
      <c r="S777" s="297"/>
      <c r="T777" s="297"/>
      <c r="U777" s="297"/>
      <c r="V777" s="297"/>
      <c r="W777" s="297"/>
      <c r="X777" s="297"/>
      <c r="Y777" s="469"/>
      <c r="Z777" s="297"/>
      <c r="AA777" s="297"/>
      <c r="AB777" s="297"/>
      <c r="AC777" s="297"/>
      <c r="AD777" s="297"/>
      <c r="AE777" s="297"/>
      <c r="AF777" s="297"/>
      <c r="AG777" s="297"/>
      <c r="AH777" s="297"/>
      <c r="AI777" s="297"/>
      <c r="AJ777" s="297"/>
      <c r="AK777" s="297"/>
      <c r="AL777" s="297"/>
      <c r="AM777" s="297"/>
      <c r="AN777" s="297"/>
      <c r="AO777" s="297"/>
      <c r="AP777" s="297"/>
      <c r="AQ777" s="297"/>
      <c r="AR777" s="297"/>
      <c r="AS777" s="297"/>
      <c r="AT777" s="297"/>
      <c r="AU777" s="413">
        <f>AU776</f>
        <v>0</v>
      </c>
      <c r="AV777" s="413">
        <f t="shared" ref="AV777" si="2258">AV776</f>
        <v>0</v>
      </c>
      <c r="AW777" s="413">
        <f t="shared" ref="AW777" si="2259">AW776</f>
        <v>0</v>
      </c>
      <c r="AX777" s="413">
        <f t="shared" ref="AX777" si="2260">AX776</f>
        <v>0</v>
      </c>
      <c r="AY777" s="413">
        <f t="shared" ref="AY777" si="2261">AY776</f>
        <v>0</v>
      </c>
      <c r="AZ777" s="413">
        <f t="shared" ref="AZ777" si="2262">AZ776</f>
        <v>0</v>
      </c>
      <c r="BA777" s="413">
        <f t="shared" ref="BA777" si="2263">BA776</f>
        <v>0</v>
      </c>
      <c r="BB777" s="413">
        <f t="shared" ref="BB777" si="2264">BB776</f>
        <v>0</v>
      </c>
      <c r="BC777" s="413">
        <f t="shared" ref="BC777" si="2265">BC776</f>
        <v>0</v>
      </c>
      <c r="BD777" s="413">
        <f t="shared" ref="BD777" si="2266">BD776</f>
        <v>0</v>
      </c>
      <c r="BE777" s="413">
        <f t="shared" ref="BE777" si="2267">BE776</f>
        <v>0</v>
      </c>
      <c r="BF777" s="413">
        <f t="shared" ref="BF777" si="2268">BF776</f>
        <v>0</v>
      </c>
      <c r="BG777" s="413">
        <f t="shared" ref="BG777" si="2269">BG776</f>
        <v>0</v>
      </c>
      <c r="BH777" s="413">
        <f t="shared" ref="BH777" si="2270">BH776</f>
        <v>0</v>
      </c>
      <c r="BI777" s="299"/>
    </row>
    <row r="778" spans="1:61" ht="15.75" hidden="1" outlineLevel="1">
      <c r="B778" s="300"/>
      <c r="C778" s="301"/>
      <c r="D778" s="306"/>
      <c r="E778" s="306"/>
      <c r="F778" s="306"/>
      <c r="G778" s="306"/>
      <c r="H778" s="306"/>
      <c r="I778" s="306"/>
      <c r="J778" s="306"/>
      <c r="K778" s="306"/>
      <c r="L778" s="306"/>
      <c r="M778" s="306"/>
      <c r="N778" s="306"/>
      <c r="O778" s="306"/>
      <c r="P778" s="306"/>
      <c r="Q778" s="306"/>
      <c r="R778" s="306"/>
      <c r="S778" s="306"/>
      <c r="T778" s="306"/>
      <c r="U778" s="306"/>
      <c r="V778" s="306"/>
      <c r="W778" s="306"/>
      <c r="X778" s="306"/>
      <c r="Y778" s="302"/>
      <c r="Z778" s="306"/>
      <c r="AA778" s="306"/>
      <c r="AB778" s="306"/>
      <c r="AC778" s="306"/>
      <c r="AD778" s="306"/>
      <c r="AE778" s="306"/>
      <c r="AF778" s="306"/>
      <c r="AG778" s="306"/>
      <c r="AH778" s="306"/>
      <c r="AI778" s="306"/>
      <c r="AJ778" s="306"/>
      <c r="AK778" s="306"/>
      <c r="AL778" s="306"/>
      <c r="AM778" s="306"/>
      <c r="AN778" s="306"/>
      <c r="AO778" s="306"/>
      <c r="AP778" s="306"/>
      <c r="AQ778" s="306"/>
      <c r="AR778" s="306"/>
      <c r="AS778" s="306"/>
      <c r="AT778" s="306"/>
      <c r="AU778" s="414"/>
      <c r="AV778" s="415"/>
      <c r="AW778" s="415"/>
      <c r="AX778" s="415"/>
      <c r="AY778" s="415"/>
      <c r="AZ778" s="415"/>
      <c r="BA778" s="415"/>
      <c r="BB778" s="415"/>
      <c r="BC778" s="415"/>
      <c r="BD778" s="415"/>
      <c r="BE778" s="415"/>
      <c r="BF778" s="415"/>
      <c r="BG778" s="415"/>
      <c r="BH778" s="415"/>
      <c r="BI778" s="304"/>
    </row>
    <row r="779" spans="1:61" ht="30" hidden="1" outlineLevel="1">
      <c r="A779" s="521">
        <v>3</v>
      </c>
      <c r="B779" s="519" t="str">
        <f>VLOOKUP(A779,'9. IESO programs'!$D$3:$E$91,2)</f>
        <v>Save on Energy Heating &amp; Cooling Program</v>
      </c>
      <c r="C779" s="293" t="s">
        <v>25</v>
      </c>
      <c r="D779" s="297"/>
      <c r="E779" s="297"/>
      <c r="F779" s="297"/>
      <c r="G779" s="297"/>
      <c r="H779" s="297"/>
      <c r="I779" s="297"/>
      <c r="J779" s="297"/>
      <c r="K779" s="297"/>
      <c r="L779" s="297"/>
      <c r="M779" s="297"/>
      <c r="N779" s="297"/>
      <c r="O779" s="297"/>
      <c r="P779" s="297"/>
      <c r="Q779" s="297"/>
      <c r="R779" s="297"/>
      <c r="S779" s="297"/>
      <c r="T779" s="297"/>
      <c r="U779" s="297"/>
      <c r="V779" s="297"/>
      <c r="W779" s="297"/>
      <c r="X779" s="297"/>
      <c r="Y779" s="293"/>
      <c r="Z779" s="297"/>
      <c r="AA779" s="297"/>
      <c r="AB779" s="297"/>
      <c r="AC779" s="297"/>
      <c r="AD779" s="297"/>
      <c r="AE779" s="297"/>
      <c r="AF779" s="297"/>
      <c r="AG779" s="297"/>
      <c r="AH779" s="297"/>
      <c r="AI779" s="297"/>
      <c r="AJ779" s="297"/>
      <c r="AK779" s="297"/>
      <c r="AL779" s="297"/>
      <c r="AM779" s="297"/>
      <c r="AN779" s="297"/>
      <c r="AO779" s="297"/>
      <c r="AP779" s="297"/>
      <c r="AQ779" s="297"/>
      <c r="AR779" s="297"/>
      <c r="AS779" s="297"/>
      <c r="AT779" s="297"/>
      <c r="AU779" s="412"/>
      <c r="AV779" s="412"/>
      <c r="AW779" s="412"/>
      <c r="AX779" s="412"/>
      <c r="AY779" s="412"/>
      <c r="AZ779" s="412"/>
      <c r="BA779" s="412"/>
      <c r="BB779" s="412"/>
      <c r="BC779" s="412"/>
      <c r="BD779" s="412"/>
      <c r="BE779" s="412"/>
      <c r="BF779" s="412"/>
      <c r="BG779" s="412"/>
      <c r="BH779" s="412"/>
      <c r="BI779" s="298">
        <f>SUM(AU779:BH779)</f>
        <v>0</v>
      </c>
    </row>
    <row r="780" spans="1:61" hidden="1" outlineLevel="1">
      <c r="B780" s="296" t="s">
        <v>267</v>
      </c>
      <c r="C780" s="293" t="s">
        <v>142</v>
      </c>
      <c r="D780" s="297"/>
      <c r="E780" s="297"/>
      <c r="F780" s="297"/>
      <c r="G780" s="297"/>
      <c r="H780" s="297"/>
      <c r="I780" s="297"/>
      <c r="J780" s="297"/>
      <c r="K780" s="297"/>
      <c r="L780" s="297"/>
      <c r="M780" s="297"/>
      <c r="N780" s="297"/>
      <c r="O780" s="297"/>
      <c r="P780" s="297"/>
      <c r="Q780" s="297"/>
      <c r="R780" s="297"/>
      <c r="S780" s="297"/>
      <c r="T780" s="297"/>
      <c r="U780" s="297"/>
      <c r="V780" s="297"/>
      <c r="W780" s="297"/>
      <c r="X780" s="297"/>
      <c r="Y780" s="469"/>
      <c r="Z780" s="297"/>
      <c r="AA780" s="297"/>
      <c r="AB780" s="297"/>
      <c r="AC780" s="297"/>
      <c r="AD780" s="297"/>
      <c r="AE780" s="297"/>
      <c r="AF780" s="297"/>
      <c r="AG780" s="297"/>
      <c r="AH780" s="297"/>
      <c r="AI780" s="297"/>
      <c r="AJ780" s="297"/>
      <c r="AK780" s="297"/>
      <c r="AL780" s="297"/>
      <c r="AM780" s="297"/>
      <c r="AN780" s="297"/>
      <c r="AO780" s="297"/>
      <c r="AP780" s="297"/>
      <c r="AQ780" s="297"/>
      <c r="AR780" s="297"/>
      <c r="AS780" s="297"/>
      <c r="AT780" s="297"/>
      <c r="AU780" s="413">
        <f>AU779</f>
        <v>0</v>
      </c>
      <c r="AV780" s="413">
        <f t="shared" ref="AV780" si="2271">AV779</f>
        <v>0</v>
      </c>
      <c r="AW780" s="413">
        <f t="shared" ref="AW780" si="2272">AW779</f>
        <v>0</v>
      </c>
      <c r="AX780" s="413">
        <f t="shared" ref="AX780" si="2273">AX779</f>
        <v>0</v>
      </c>
      <c r="AY780" s="413">
        <f t="shared" ref="AY780" si="2274">AY779</f>
        <v>0</v>
      </c>
      <c r="AZ780" s="413">
        <f t="shared" ref="AZ780" si="2275">AZ779</f>
        <v>0</v>
      </c>
      <c r="BA780" s="413">
        <f t="shared" ref="BA780" si="2276">BA779</f>
        <v>0</v>
      </c>
      <c r="BB780" s="413">
        <f t="shared" ref="BB780" si="2277">BB779</f>
        <v>0</v>
      </c>
      <c r="BC780" s="413">
        <f t="shared" ref="BC780" si="2278">BC779</f>
        <v>0</v>
      </c>
      <c r="BD780" s="413">
        <f t="shared" ref="BD780" si="2279">BD779</f>
        <v>0</v>
      </c>
      <c r="BE780" s="413">
        <f t="shared" ref="BE780" si="2280">BE779</f>
        <v>0</v>
      </c>
      <c r="BF780" s="413">
        <f t="shared" ref="BF780" si="2281">BF779</f>
        <v>0</v>
      </c>
      <c r="BG780" s="413">
        <f t="shared" ref="BG780" si="2282">BG779</f>
        <v>0</v>
      </c>
      <c r="BH780" s="413">
        <f t="shared" ref="BH780" si="2283">BH779</f>
        <v>0</v>
      </c>
      <c r="BI780" s="299"/>
    </row>
    <row r="781" spans="1:61" hidden="1" outlineLevel="1">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293"/>
      <c r="Z781" s="293"/>
      <c r="AA781" s="293"/>
      <c r="AB781" s="293"/>
      <c r="AC781" s="293"/>
      <c r="AD781" s="293"/>
      <c r="AE781" s="293"/>
      <c r="AF781" s="293"/>
      <c r="AG781" s="293"/>
      <c r="AH781" s="293"/>
      <c r="AI781" s="293"/>
      <c r="AJ781" s="293"/>
      <c r="AK781" s="293"/>
      <c r="AL781" s="293"/>
      <c r="AM781" s="293"/>
      <c r="AN781" s="293"/>
      <c r="AO781" s="293"/>
      <c r="AP781" s="293"/>
      <c r="AQ781" s="293"/>
      <c r="AR781" s="293"/>
      <c r="AS781" s="293"/>
      <c r="AT781" s="293"/>
      <c r="AU781" s="414"/>
      <c r="AV781" s="414"/>
      <c r="AW781" s="414"/>
      <c r="AX781" s="414"/>
      <c r="AY781" s="414"/>
      <c r="AZ781" s="414"/>
      <c r="BA781" s="414"/>
      <c r="BB781" s="414"/>
      <c r="BC781" s="414"/>
      <c r="BD781" s="414"/>
      <c r="BE781" s="414"/>
      <c r="BF781" s="414"/>
      <c r="BG781" s="414"/>
      <c r="BH781" s="414"/>
      <c r="BI781" s="308"/>
    </row>
    <row r="782" spans="1:61" ht="30" hidden="1" outlineLevel="1">
      <c r="A782" s="521">
        <v>4</v>
      </c>
      <c r="B782" s="519" t="str">
        <f>VLOOKUP(A782,'9. IESO programs'!$D$3:$E$91,2)</f>
        <v>Save on Energy New Construction Program</v>
      </c>
      <c r="C782" s="293" t="s">
        <v>25</v>
      </c>
      <c r="D782" s="297"/>
      <c r="E782" s="297"/>
      <c r="F782" s="297"/>
      <c r="G782" s="297"/>
      <c r="H782" s="297"/>
      <c r="I782" s="297"/>
      <c r="J782" s="297"/>
      <c r="K782" s="297"/>
      <c r="L782" s="297"/>
      <c r="M782" s="297"/>
      <c r="N782" s="297"/>
      <c r="O782" s="297"/>
      <c r="P782" s="297"/>
      <c r="Q782" s="297"/>
      <c r="R782" s="297"/>
      <c r="S782" s="297"/>
      <c r="T782" s="297"/>
      <c r="U782" s="297"/>
      <c r="V782" s="297"/>
      <c r="W782" s="297"/>
      <c r="X782" s="297"/>
      <c r="Y782" s="293"/>
      <c r="Z782" s="297"/>
      <c r="AA782" s="297"/>
      <c r="AB782" s="297"/>
      <c r="AC782" s="297"/>
      <c r="AD782" s="297"/>
      <c r="AE782" s="297"/>
      <c r="AF782" s="297"/>
      <c r="AG782" s="297"/>
      <c r="AH782" s="297"/>
      <c r="AI782" s="297"/>
      <c r="AJ782" s="297"/>
      <c r="AK782" s="297"/>
      <c r="AL782" s="297"/>
      <c r="AM782" s="297"/>
      <c r="AN782" s="297"/>
      <c r="AO782" s="297"/>
      <c r="AP782" s="297"/>
      <c r="AQ782" s="297"/>
      <c r="AR782" s="297"/>
      <c r="AS782" s="297"/>
      <c r="AT782" s="297"/>
      <c r="AU782" s="417"/>
      <c r="AV782" s="417"/>
      <c r="AW782" s="417"/>
      <c r="AX782" s="417"/>
      <c r="AY782" s="417"/>
      <c r="AZ782" s="417"/>
      <c r="BA782" s="417"/>
      <c r="BB782" s="412"/>
      <c r="BC782" s="412"/>
      <c r="BD782" s="412"/>
      <c r="BE782" s="412"/>
      <c r="BF782" s="412"/>
      <c r="BG782" s="412"/>
      <c r="BH782" s="412"/>
      <c r="BI782" s="298">
        <f>SUM(AU782:BH782)</f>
        <v>0</v>
      </c>
    </row>
    <row r="783" spans="1:61" hidden="1" outlineLevel="1">
      <c r="B783" s="296" t="s">
        <v>267</v>
      </c>
      <c r="C783" s="293" t="s">
        <v>142</v>
      </c>
      <c r="D783" s="297"/>
      <c r="E783" s="297"/>
      <c r="F783" s="297"/>
      <c r="G783" s="297"/>
      <c r="H783" s="297"/>
      <c r="I783" s="297"/>
      <c r="J783" s="297"/>
      <c r="K783" s="297"/>
      <c r="L783" s="297"/>
      <c r="M783" s="297"/>
      <c r="N783" s="297"/>
      <c r="O783" s="297"/>
      <c r="P783" s="297"/>
      <c r="Q783" s="297"/>
      <c r="R783" s="297"/>
      <c r="S783" s="297"/>
      <c r="T783" s="297"/>
      <c r="U783" s="297"/>
      <c r="V783" s="297"/>
      <c r="W783" s="297"/>
      <c r="X783" s="297"/>
      <c r="Y783" s="469"/>
      <c r="Z783" s="297"/>
      <c r="AA783" s="297"/>
      <c r="AB783" s="297"/>
      <c r="AC783" s="297"/>
      <c r="AD783" s="297"/>
      <c r="AE783" s="297"/>
      <c r="AF783" s="297"/>
      <c r="AG783" s="297"/>
      <c r="AH783" s="297"/>
      <c r="AI783" s="297"/>
      <c r="AJ783" s="297"/>
      <c r="AK783" s="297"/>
      <c r="AL783" s="297"/>
      <c r="AM783" s="297"/>
      <c r="AN783" s="297"/>
      <c r="AO783" s="297"/>
      <c r="AP783" s="297"/>
      <c r="AQ783" s="297"/>
      <c r="AR783" s="297"/>
      <c r="AS783" s="297"/>
      <c r="AT783" s="297"/>
      <c r="AU783" s="413">
        <f>AU782</f>
        <v>0</v>
      </c>
      <c r="AV783" s="413">
        <f t="shared" ref="AV783" si="2284">AV782</f>
        <v>0</v>
      </c>
      <c r="AW783" s="413">
        <f t="shared" ref="AW783" si="2285">AW782</f>
        <v>0</v>
      </c>
      <c r="AX783" s="413">
        <f t="shared" ref="AX783" si="2286">AX782</f>
        <v>0</v>
      </c>
      <c r="AY783" s="413">
        <f t="shared" ref="AY783" si="2287">AY782</f>
        <v>0</v>
      </c>
      <c r="AZ783" s="413">
        <f t="shared" ref="AZ783" si="2288">AZ782</f>
        <v>0</v>
      </c>
      <c r="BA783" s="413">
        <f t="shared" ref="BA783" si="2289">BA782</f>
        <v>0</v>
      </c>
      <c r="BB783" s="413">
        <f t="shared" ref="BB783" si="2290">BB782</f>
        <v>0</v>
      </c>
      <c r="BC783" s="413">
        <f t="shared" ref="BC783" si="2291">BC782</f>
        <v>0</v>
      </c>
      <c r="BD783" s="413">
        <f t="shared" ref="BD783" si="2292">BD782</f>
        <v>0</v>
      </c>
      <c r="BE783" s="413">
        <f t="shared" ref="BE783" si="2293">BE782</f>
        <v>0</v>
      </c>
      <c r="BF783" s="413">
        <f t="shared" ref="BF783" si="2294">BF782</f>
        <v>0</v>
      </c>
      <c r="BG783" s="413">
        <f t="shared" ref="BG783" si="2295">BG782</f>
        <v>0</v>
      </c>
      <c r="BH783" s="413">
        <f t="shared" ref="BH783" si="2296">BH782</f>
        <v>0</v>
      </c>
      <c r="BI783" s="299"/>
    </row>
    <row r="784" spans="1:61" hidden="1" outlineLevel="1">
      <c r="B784" s="296"/>
      <c r="C784" s="307"/>
      <c r="D784" s="306"/>
      <c r="E784" s="306"/>
      <c r="F784" s="306"/>
      <c r="G784" s="306"/>
      <c r="H784" s="306"/>
      <c r="I784" s="306"/>
      <c r="J784" s="306"/>
      <c r="K784" s="306"/>
      <c r="L784" s="306"/>
      <c r="M784" s="306"/>
      <c r="N784" s="306"/>
      <c r="O784" s="306"/>
      <c r="P784" s="306"/>
      <c r="Q784" s="306"/>
      <c r="R784" s="306"/>
      <c r="S784" s="306"/>
      <c r="T784" s="306"/>
      <c r="U784" s="306"/>
      <c r="V784" s="306"/>
      <c r="W784" s="306"/>
      <c r="X784" s="306"/>
      <c r="Y784" s="293"/>
      <c r="Z784" s="306"/>
      <c r="AA784" s="306"/>
      <c r="AB784" s="306"/>
      <c r="AC784" s="306"/>
      <c r="AD784" s="306"/>
      <c r="AE784" s="306"/>
      <c r="AF784" s="306"/>
      <c r="AG784" s="306"/>
      <c r="AH784" s="306"/>
      <c r="AI784" s="306"/>
      <c r="AJ784" s="306"/>
      <c r="AK784" s="306"/>
      <c r="AL784" s="306"/>
      <c r="AM784" s="306"/>
      <c r="AN784" s="306"/>
      <c r="AO784" s="306"/>
      <c r="AP784" s="306"/>
      <c r="AQ784" s="306"/>
      <c r="AR784" s="306"/>
      <c r="AS784" s="306"/>
      <c r="AT784" s="306"/>
      <c r="AU784" s="414"/>
      <c r="AV784" s="414"/>
      <c r="AW784" s="414"/>
      <c r="AX784" s="414"/>
      <c r="AY784" s="414"/>
      <c r="AZ784" s="414"/>
      <c r="BA784" s="414"/>
      <c r="BB784" s="414"/>
      <c r="BC784" s="414"/>
      <c r="BD784" s="414"/>
      <c r="BE784" s="414"/>
      <c r="BF784" s="414"/>
      <c r="BG784" s="414"/>
      <c r="BH784" s="414"/>
      <c r="BI784" s="308"/>
    </row>
    <row r="785" spans="1:61" ht="15.75" hidden="1" customHeight="1" outlineLevel="1">
      <c r="A785" s="521">
        <v>5</v>
      </c>
      <c r="B785" s="519" t="str">
        <f>VLOOKUP(A785,'9. IESO programs'!$D$3:$E$91,2)</f>
        <v>Save on Energy Home Assistance Program</v>
      </c>
      <c r="C785" s="293" t="s">
        <v>25</v>
      </c>
      <c r="D785" s="297"/>
      <c r="E785" s="297"/>
      <c r="F785" s="297"/>
      <c r="G785" s="297"/>
      <c r="H785" s="297"/>
      <c r="I785" s="297"/>
      <c r="J785" s="297"/>
      <c r="K785" s="297"/>
      <c r="L785" s="297"/>
      <c r="M785" s="297"/>
      <c r="N785" s="297"/>
      <c r="O785" s="297"/>
      <c r="P785" s="297"/>
      <c r="Q785" s="297"/>
      <c r="R785" s="297"/>
      <c r="S785" s="297"/>
      <c r="T785" s="297"/>
      <c r="U785" s="297"/>
      <c r="V785" s="297"/>
      <c r="W785" s="297"/>
      <c r="X785" s="297"/>
      <c r="Y785" s="293"/>
      <c r="Z785" s="297"/>
      <c r="AA785" s="297"/>
      <c r="AB785" s="297"/>
      <c r="AC785" s="297"/>
      <c r="AD785" s="297"/>
      <c r="AE785" s="297"/>
      <c r="AF785" s="297"/>
      <c r="AG785" s="297"/>
      <c r="AH785" s="297"/>
      <c r="AI785" s="297"/>
      <c r="AJ785" s="297"/>
      <c r="AK785" s="297"/>
      <c r="AL785" s="297"/>
      <c r="AM785" s="297"/>
      <c r="AN785" s="297"/>
      <c r="AO785" s="297"/>
      <c r="AP785" s="297"/>
      <c r="AQ785" s="297"/>
      <c r="AR785" s="297"/>
      <c r="AS785" s="297"/>
      <c r="AT785" s="297"/>
      <c r="AU785" s="417"/>
      <c r="AV785" s="417"/>
      <c r="AW785" s="417"/>
      <c r="AX785" s="417"/>
      <c r="AY785" s="417"/>
      <c r="AZ785" s="417"/>
      <c r="BA785" s="417"/>
      <c r="BB785" s="412"/>
      <c r="BC785" s="412"/>
      <c r="BD785" s="412"/>
      <c r="BE785" s="412"/>
      <c r="BF785" s="412"/>
      <c r="BG785" s="412"/>
      <c r="BH785" s="412"/>
      <c r="BI785" s="298">
        <f>SUM(AU785:BH785)</f>
        <v>0</v>
      </c>
    </row>
    <row r="786" spans="1:61" ht="20.25" hidden="1" customHeight="1" outlineLevel="1">
      <c r="B786" s="296" t="s">
        <v>267</v>
      </c>
      <c r="C786" s="293" t="s">
        <v>142</v>
      </c>
      <c r="D786" s="297"/>
      <c r="E786" s="297"/>
      <c r="F786" s="297"/>
      <c r="G786" s="297"/>
      <c r="H786" s="297"/>
      <c r="I786" s="297"/>
      <c r="J786" s="297"/>
      <c r="K786" s="297"/>
      <c r="L786" s="297"/>
      <c r="M786" s="297"/>
      <c r="N786" s="297"/>
      <c r="O786" s="297"/>
      <c r="P786" s="297"/>
      <c r="Q786" s="297"/>
      <c r="R786" s="297"/>
      <c r="S786" s="297"/>
      <c r="T786" s="297"/>
      <c r="U786" s="297"/>
      <c r="V786" s="297"/>
      <c r="W786" s="297"/>
      <c r="X786" s="297"/>
      <c r="Y786" s="469"/>
      <c r="Z786" s="297"/>
      <c r="AA786" s="297"/>
      <c r="AB786" s="297"/>
      <c r="AC786" s="297"/>
      <c r="AD786" s="297"/>
      <c r="AE786" s="297"/>
      <c r="AF786" s="297"/>
      <c r="AG786" s="297"/>
      <c r="AH786" s="297"/>
      <c r="AI786" s="297"/>
      <c r="AJ786" s="297"/>
      <c r="AK786" s="297"/>
      <c r="AL786" s="297"/>
      <c r="AM786" s="297"/>
      <c r="AN786" s="297"/>
      <c r="AO786" s="297"/>
      <c r="AP786" s="297"/>
      <c r="AQ786" s="297"/>
      <c r="AR786" s="297"/>
      <c r="AS786" s="297"/>
      <c r="AT786" s="297"/>
      <c r="AU786" s="413">
        <f>AU785</f>
        <v>0</v>
      </c>
      <c r="AV786" s="413">
        <f t="shared" ref="AV786" si="2297">AV785</f>
        <v>0</v>
      </c>
      <c r="AW786" s="413">
        <f t="shared" ref="AW786" si="2298">AW785</f>
        <v>0</v>
      </c>
      <c r="AX786" s="413">
        <f t="shared" ref="AX786" si="2299">AX785</f>
        <v>0</v>
      </c>
      <c r="AY786" s="413">
        <f t="shared" ref="AY786" si="2300">AY785</f>
        <v>0</v>
      </c>
      <c r="AZ786" s="413">
        <f t="shared" ref="AZ786" si="2301">AZ785</f>
        <v>0</v>
      </c>
      <c r="BA786" s="413">
        <f t="shared" ref="BA786" si="2302">BA785</f>
        <v>0</v>
      </c>
      <c r="BB786" s="413">
        <f t="shared" ref="BB786" si="2303">BB785</f>
        <v>0</v>
      </c>
      <c r="BC786" s="413">
        <f t="shared" ref="BC786" si="2304">BC785</f>
        <v>0</v>
      </c>
      <c r="BD786" s="413">
        <f t="shared" ref="BD786" si="2305">BD785</f>
        <v>0</v>
      </c>
      <c r="BE786" s="413">
        <f t="shared" ref="BE786" si="2306">BE785</f>
        <v>0</v>
      </c>
      <c r="BF786" s="413">
        <f t="shared" ref="BF786" si="2307">BF785</f>
        <v>0</v>
      </c>
      <c r="BG786" s="413">
        <f t="shared" ref="BG786" si="2308">BG785</f>
        <v>0</v>
      </c>
      <c r="BH786" s="413">
        <f t="shared" ref="BH786" si="2309">BH785</f>
        <v>0</v>
      </c>
      <c r="BI786" s="299"/>
    </row>
    <row r="787" spans="1:61" hidden="1" outlineLevel="1">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293"/>
      <c r="Z787" s="293"/>
      <c r="AA787" s="293"/>
      <c r="AB787" s="293"/>
      <c r="AC787" s="293"/>
      <c r="AD787" s="293"/>
      <c r="AE787" s="293"/>
      <c r="AF787" s="293"/>
      <c r="AG787" s="293"/>
      <c r="AH787" s="293"/>
      <c r="AI787" s="293"/>
      <c r="AJ787" s="293"/>
      <c r="AK787" s="293"/>
      <c r="AL787" s="293"/>
      <c r="AM787" s="293"/>
      <c r="AN787" s="293"/>
      <c r="AO787" s="293"/>
      <c r="AP787" s="293"/>
      <c r="AQ787" s="293"/>
      <c r="AR787" s="293"/>
      <c r="AS787" s="293"/>
      <c r="AT787" s="293"/>
      <c r="AU787" s="424"/>
      <c r="AV787" s="425"/>
      <c r="AW787" s="425"/>
      <c r="AX787" s="425"/>
      <c r="AY787" s="425"/>
      <c r="AZ787" s="425"/>
      <c r="BA787" s="425"/>
      <c r="BB787" s="425"/>
      <c r="BC787" s="425"/>
      <c r="BD787" s="425"/>
      <c r="BE787" s="425"/>
      <c r="BF787" s="425"/>
      <c r="BG787" s="425"/>
      <c r="BH787" s="425"/>
      <c r="BI787" s="299"/>
    </row>
    <row r="788" spans="1:61" ht="15.75" hidden="1" outlineLevel="1">
      <c r="B788" s="321" t="s">
        <v>472</v>
      </c>
      <c r="C788" s="291"/>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292"/>
      <c r="Z788" s="291"/>
      <c r="AA788" s="291"/>
      <c r="AB788" s="291"/>
      <c r="AC788" s="291"/>
      <c r="AD788" s="291"/>
      <c r="AE788" s="291"/>
      <c r="AF788" s="291"/>
      <c r="AG788" s="291"/>
      <c r="AH788" s="291"/>
      <c r="AI788" s="291"/>
      <c r="AJ788" s="291"/>
      <c r="AK788" s="291"/>
      <c r="AL788" s="291"/>
      <c r="AM788" s="291"/>
      <c r="AN788" s="291"/>
      <c r="AO788" s="291"/>
      <c r="AP788" s="291"/>
      <c r="AQ788" s="291"/>
      <c r="AR788" s="291"/>
      <c r="AS788" s="291"/>
      <c r="AT788" s="291"/>
      <c r="AU788" s="416"/>
      <c r="AV788" s="416"/>
      <c r="AW788" s="416"/>
      <c r="AX788" s="416"/>
      <c r="AY788" s="416"/>
      <c r="AZ788" s="416"/>
      <c r="BA788" s="416"/>
      <c r="BB788" s="416"/>
      <c r="BC788" s="416"/>
      <c r="BD788" s="416"/>
      <c r="BE788" s="416"/>
      <c r="BF788" s="416"/>
      <c r="BG788" s="416"/>
      <c r="BH788" s="416"/>
      <c r="BI788" s="294"/>
    </row>
    <row r="789" spans="1:61" hidden="1" outlineLevel="1">
      <c r="A789" s="521">
        <v>6</v>
      </c>
      <c r="B789" s="519" t="str">
        <f>VLOOKUP(A789,'9. IESO programs'!$D$3:$E$91,2)</f>
        <v>Save on Energy Audit Funding Program</v>
      </c>
      <c r="C789" s="293" t="s">
        <v>25</v>
      </c>
      <c r="D789" s="297"/>
      <c r="E789" s="297"/>
      <c r="F789" s="297"/>
      <c r="G789" s="297"/>
      <c r="H789" s="297"/>
      <c r="I789" s="297"/>
      <c r="J789" s="297"/>
      <c r="K789" s="297"/>
      <c r="L789" s="297"/>
      <c r="M789" s="297"/>
      <c r="N789" s="297"/>
      <c r="O789" s="297"/>
      <c r="P789" s="297"/>
      <c r="Q789" s="297"/>
      <c r="R789" s="297"/>
      <c r="S789" s="297"/>
      <c r="T789" s="297"/>
      <c r="U789" s="297"/>
      <c r="V789" s="297"/>
      <c r="W789" s="297"/>
      <c r="X789" s="297"/>
      <c r="Y789" s="297">
        <v>12</v>
      </c>
      <c r="Z789" s="297"/>
      <c r="AA789" s="297"/>
      <c r="AB789" s="297"/>
      <c r="AC789" s="297"/>
      <c r="AD789" s="297"/>
      <c r="AE789" s="297"/>
      <c r="AF789" s="297"/>
      <c r="AG789" s="297"/>
      <c r="AH789" s="297"/>
      <c r="AI789" s="297"/>
      <c r="AJ789" s="297"/>
      <c r="AK789" s="297"/>
      <c r="AL789" s="297"/>
      <c r="AM789" s="297"/>
      <c r="AN789" s="297"/>
      <c r="AO789" s="297"/>
      <c r="AP789" s="297"/>
      <c r="AQ789" s="297"/>
      <c r="AR789" s="297"/>
      <c r="AS789" s="297"/>
      <c r="AT789" s="297"/>
      <c r="AU789" s="417"/>
      <c r="AV789" s="417"/>
      <c r="AW789" s="417"/>
      <c r="AX789" s="417"/>
      <c r="AY789" s="417"/>
      <c r="AZ789" s="417"/>
      <c r="BA789" s="417"/>
      <c r="BB789" s="417"/>
      <c r="BC789" s="417"/>
      <c r="BD789" s="417"/>
      <c r="BE789" s="417"/>
      <c r="BF789" s="417"/>
      <c r="BG789" s="417"/>
      <c r="BH789" s="417"/>
      <c r="BI789" s="298">
        <f>SUM(AU789:BH789)</f>
        <v>0</v>
      </c>
    </row>
    <row r="790" spans="1:61" hidden="1" outlineLevel="1">
      <c r="B790" s="296" t="s">
        <v>267</v>
      </c>
      <c r="C790" s="293" t="s">
        <v>142</v>
      </c>
      <c r="D790" s="297"/>
      <c r="E790" s="297"/>
      <c r="F790" s="297"/>
      <c r="G790" s="297"/>
      <c r="H790" s="297"/>
      <c r="I790" s="297"/>
      <c r="J790" s="297"/>
      <c r="K790" s="297"/>
      <c r="L790" s="297"/>
      <c r="M790" s="297"/>
      <c r="N790" s="297"/>
      <c r="O790" s="297"/>
      <c r="P790" s="297"/>
      <c r="Q790" s="297"/>
      <c r="R790" s="297"/>
      <c r="S790" s="297"/>
      <c r="T790" s="297"/>
      <c r="U790" s="297"/>
      <c r="V790" s="297"/>
      <c r="W790" s="297"/>
      <c r="X790" s="297"/>
      <c r="Y790" s="297">
        <f>Y789</f>
        <v>12</v>
      </c>
      <c r="Z790" s="297"/>
      <c r="AA790" s="297"/>
      <c r="AB790" s="297"/>
      <c r="AC790" s="297"/>
      <c r="AD790" s="297"/>
      <c r="AE790" s="297"/>
      <c r="AF790" s="297"/>
      <c r="AG790" s="297"/>
      <c r="AH790" s="297"/>
      <c r="AI790" s="297"/>
      <c r="AJ790" s="297"/>
      <c r="AK790" s="297"/>
      <c r="AL790" s="297"/>
      <c r="AM790" s="297"/>
      <c r="AN790" s="297"/>
      <c r="AO790" s="297"/>
      <c r="AP790" s="297"/>
      <c r="AQ790" s="297"/>
      <c r="AR790" s="297"/>
      <c r="AS790" s="297"/>
      <c r="AT790" s="297"/>
      <c r="AU790" s="413">
        <f>AU789</f>
        <v>0</v>
      </c>
      <c r="AV790" s="413">
        <f t="shared" ref="AV790" si="2310">AV789</f>
        <v>0</v>
      </c>
      <c r="AW790" s="413">
        <f t="shared" ref="AW790" si="2311">AW789</f>
        <v>0</v>
      </c>
      <c r="AX790" s="413">
        <f t="shared" ref="AX790" si="2312">AX789</f>
        <v>0</v>
      </c>
      <c r="AY790" s="413">
        <f t="shared" ref="AY790" si="2313">AY789</f>
        <v>0</v>
      </c>
      <c r="AZ790" s="413">
        <f t="shared" ref="AZ790" si="2314">AZ789</f>
        <v>0</v>
      </c>
      <c r="BA790" s="413">
        <f t="shared" ref="BA790" si="2315">BA789</f>
        <v>0</v>
      </c>
      <c r="BB790" s="413">
        <f t="shared" ref="BB790" si="2316">BB789</f>
        <v>0</v>
      </c>
      <c r="BC790" s="413">
        <f t="shared" ref="BC790" si="2317">BC789</f>
        <v>0</v>
      </c>
      <c r="BD790" s="413">
        <f t="shared" ref="BD790" si="2318">BD789</f>
        <v>0</v>
      </c>
      <c r="BE790" s="413">
        <f t="shared" ref="BE790" si="2319">BE789</f>
        <v>0</v>
      </c>
      <c r="BF790" s="413">
        <f t="shared" ref="BF790" si="2320">BF789</f>
        <v>0</v>
      </c>
      <c r="BG790" s="413">
        <f t="shared" ref="BG790" si="2321">BG789</f>
        <v>0</v>
      </c>
      <c r="BH790" s="413">
        <f t="shared" ref="BH790" si="2322">BH789</f>
        <v>0</v>
      </c>
      <c r="BI790" s="313"/>
    </row>
    <row r="791" spans="1:61" hidden="1" outlineLevel="1">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293"/>
      <c r="Z791" s="293"/>
      <c r="AA791" s="293"/>
      <c r="AB791" s="293"/>
      <c r="AC791" s="293"/>
      <c r="AD791" s="293"/>
      <c r="AE791" s="293"/>
      <c r="AF791" s="293"/>
      <c r="AG791" s="293"/>
      <c r="AH791" s="293"/>
      <c r="AI791" s="293"/>
      <c r="AJ791" s="293"/>
      <c r="AK791" s="293"/>
      <c r="AL791" s="293"/>
      <c r="AM791" s="293"/>
      <c r="AN791" s="293"/>
      <c r="AO791" s="293"/>
      <c r="AP791" s="293"/>
      <c r="AQ791" s="293"/>
      <c r="AR791" s="293"/>
      <c r="AS791" s="293"/>
      <c r="AT791" s="293"/>
      <c r="AU791" s="418"/>
      <c r="AV791" s="418"/>
      <c r="AW791" s="418"/>
      <c r="AX791" s="418"/>
      <c r="AY791" s="418"/>
      <c r="AZ791" s="418"/>
      <c r="BA791" s="418"/>
      <c r="BB791" s="418"/>
      <c r="BC791" s="418"/>
      <c r="BD791" s="418"/>
      <c r="BE791" s="418"/>
      <c r="BF791" s="418"/>
      <c r="BG791" s="418"/>
      <c r="BH791" s="418"/>
      <c r="BI791" s="315"/>
    </row>
    <row r="792" spans="1:61" hidden="1" outlineLevel="1">
      <c r="A792" s="521">
        <v>7</v>
      </c>
      <c r="B792" s="519" t="str">
        <f>VLOOKUP(A792,'9. IESO programs'!$D$3:$E$91,2)</f>
        <v>Save on Energy Retrofit Program</v>
      </c>
      <c r="C792" s="293" t="s">
        <v>25</v>
      </c>
      <c r="D792" s="297"/>
      <c r="E792" s="297"/>
      <c r="F792" s="297"/>
      <c r="G792" s="297"/>
      <c r="H792" s="297"/>
      <c r="I792" s="297"/>
      <c r="J792" s="297"/>
      <c r="K792" s="297"/>
      <c r="L792" s="297"/>
      <c r="M792" s="297"/>
      <c r="N792" s="297"/>
      <c r="O792" s="297"/>
      <c r="P792" s="297"/>
      <c r="Q792" s="297"/>
      <c r="R792" s="297"/>
      <c r="S792" s="297"/>
      <c r="T792" s="297"/>
      <c r="U792" s="297"/>
      <c r="V792" s="297"/>
      <c r="W792" s="297"/>
      <c r="X792" s="297"/>
      <c r="Y792" s="297">
        <v>12</v>
      </c>
      <c r="Z792" s="297"/>
      <c r="AA792" s="297"/>
      <c r="AB792" s="297"/>
      <c r="AC792" s="297"/>
      <c r="AD792" s="297"/>
      <c r="AE792" s="297"/>
      <c r="AF792" s="297"/>
      <c r="AG792" s="297"/>
      <c r="AH792" s="297"/>
      <c r="AI792" s="297"/>
      <c r="AJ792" s="297"/>
      <c r="AK792" s="297"/>
      <c r="AL792" s="297"/>
      <c r="AM792" s="297"/>
      <c r="AN792" s="297"/>
      <c r="AO792" s="297"/>
      <c r="AP792" s="297"/>
      <c r="AQ792" s="297"/>
      <c r="AR792" s="297"/>
      <c r="AS792" s="297"/>
      <c r="AT792" s="297"/>
      <c r="AU792" s="417"/>
      <c r="AV792" s="417"/>
      <c r="AW792" s="417"/>
      <c r="AX792" s="417"/>
      <c r="AY792" s="417"/>
      <c r="AZ792" s="417"/>
      <c r="BA792" s="417"/>
      <c r="BB792" s="417"/>
      <c r="BC792" s="417"/>
      <c r="BD792" s="417"/>
      <c r="BE792" s="417"/>
      <c r="BF792" s="417"/>
      <c r="BG792" s="417"/>
      <c r="BH792" s="417"/>
      <c r="BI792" s="298">
        <f>SUM(AU792:BH792)</f>
        <v>0</v>
      </c>
    </row>
    <row r="793" spans="1:61" hidden="1" outlineLevel="1">
      <c r="B793" s="296" t="s">
        <v>267</v>
      </c>
      <c r="C793" s="293" t="s">
        <v>142</v>
      </c>
      <c r="D793" s="297"/>
      <c r="E793" s="297"/>
      <c r="F793" s="297"/>
      <c r="G793" s="297"/>
      <c r="H793" s="297"/>
      <c r="I793" s="297"/>
      <c r="J793" s="297"/>
      <c r="K793" s="297"/>
      <c r="L793" s="297"/>
      <c r="M793" s="297"/>
      <c r="N793" s="297"/>
      <c r="O793" s="297"/>
      <c r="P793" s="297"/>
      <c r="Q793" s="297"/>
      <c r="R793" s="297"/>
      <c r="S793" s="297"/>
      <c r="T793" s="297"/>
      <c r="U793" s="297"/>
      <c r="V793" s="297"/>
      <c r="W793" s="297"/>
      <c r="X793" s="297"/>
      <c r="Y793" s="297">
        <f>Y792</f>
        <v>12</v>
      </c>
      <c r="Z793" s="297"/>
      <c r="AA793" s="297"/>
      <c r="AB793" s="297"/>
      <c r="AC793" s="297"/>
      <c r="AD793" s="297"/>
      <c r="AE793" s="297"/>
      <c r="AF793" s="297"/>
      <c r="AG793" s="297"/>
      <c r="AH793" s="297"/>
      <c r="AI793" s="297"/>
      <c r="AJ793" s="297"/>
      <c r="AK793" s="297"/>
      <c r="AL793" s="297"/>
      <c r="AM793" s="297"/>
      <c r="AN793" s="297"/>
      <c r="AO793" s="297"/>
      <c r="AP793" s="297"/>
      <c r="AQ793" s="297"/>
      <c r="AR793" s="297"/>
      <c r="AS793" s="297"/>
      <c r="AT793" s="297"/>
      <c r="AU793" s="413">
        <f>AU792</f>
        <v>0</v>
      </c>
      <c r="AV793" s="413">
        <f t="shared" ref="AV793" si="2323">AV792</f>
        <v>0</v>
      </c>
      <c r="AW793" s="413">
        <f t="shared" ref="AW793" si="2324">AW792</f>
        <v>0</v>
      </c>
      <c r="AX793" s="413">
        <f t="shared" ref="AX793" si="2325">AX792</f>
        <v>0</v>
      </c>
      <c r="AY793" s="413">
        <f t="shared" ref="AY793" si="2326">AY792</f>
        <v>0</v>
      </c>
      <c r="AZ793" s="413">
        <f t="shared" ref="AZ793" si="2327">AZ792</f>
        <v>0</v>
      </c>
      <c r="BA793" s="413">
        <f t="shared" ref="BA793" si="2328">BA792</f>
        <v>0</v>
      </c>
      <c r="BB793" s="413">
        <f t="shared" ref="BB793" si="2329">BB792</f>
        <v>0</v>
      </c>
      <c r="BC793" s="413">
        <f t="shared" ref="BC793" si="2330">BC792</f>
        <v>0</v>
      </c>
      <c r="BD793" s="413">
        <f t="shared" ref="BD793" si="2331">BD792</f>
        <v>0</v>
      </c>
      <c r="BE793" s="413">
        <f t="shared" ref="BE793" si="2332">BE792</f>
        <v>0</v>
      </c>
      <c r="BF793" s="413">
        <f t="shared" ref="BF793" si="2333">BF792</f>
        <v>0</v>
      </c>
      <c r="BG793" s="413">
        <f t="shared" ref="BG793" si="2334">BG792</f>
        <v>0</v>
      </c>
      <c r="BH793" s="413">
        <f t="shared" ref="BH793" si="2335">BH792</f>
        <v>0</v>
      </c>
      <c r="BI793" s="313"/>
    </row>
    <row r="794" spans="1:61" hidden="1" outlineLevel="1">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293"/>
      <c r="Z794" s="293"/>
      <c r="AA794" s="293"/>
      <c r="AB794" s="293"/>
      <c r="AC794" s="293"/>
      <c r="AD794" s="293"/>
      <c r="AE794" s="293"/>
      <c r="AF794" s="293"/>
      <c r="AG794" s="293"/>
      <c r="AH794" s="293"/>
      <c r="AI794" s="293"/>
      <c r="AJ794" s="293"/>
      <c r="AK794" s="293"/>
      <c r="AL794" s="293"/>
      <c r="AM794" s="293"/>
      <c r="AN794" s="293"/>
      <c r="AO794" s="293"/>
      <c r="AP794" s="293"/>
      <c r="AQ794" s="293"/>
      <c r="AR794" s="293"/>
      <c r="AS794" s="293"/>
      <c r="AT794" s="293"/>
      <c r="AU794" s="418"/>
      <c r="AV794" s="419"/>
      <c r="AW794" s="418"/>
      <c r="AX794" s="418"/>
      <c r="AY794" s="418"/>
      <c r="AZ794" s="418"/>
      <c r="BA794" s="418"/>
      <c r="BB794" s="418"/>
      <c r="BC794" s="418"/>
      <c r="BD794" s="418"/>
      <c r="BE794" s="418"/>
      <c r="BF794" s="418"/>
      <c r="BG794" s="418"/>
      <c r="BH794" s="418"/>
      <c r="BI794" s="315"/>
    </row>
    <row r="795" spans="1:61" ht="30" hidden="1" outlineLevel="1">
      <c r="A795" s="521">
        <v>8</v>
      </c>
      <c r="B795" s="519" t="str">
        <f>VLOOKUP(A795,'9. IESO programs'!$D$3:$E$91,2)</f>
        <v>Save on Energy Small Business Lighting Program</v>
      </c>
      <c r="C795" s="293" t="s">
        <v>25</v>
      </c>
      <c r="D795" s="297"/>
      <c r="E795" s="297"/>
      <c r="F795" s="297"/>
      <c r="G795" s="297"/>
      <c r="H795" s="297"/>
      <c r="I795" s="297"/>
      <c r="J795" s="297"/>
      <c r="K795" s="297"/>
      <c r="L795" s="297"/>
      <c r="M795" s="297"/>
      <c r="N795" s="297"/>
      <c r="O795" s="297"/>
      <c r="P795" s="297"/>
      <c r="Q795" s="297"/>
      <c r="R795" s="297"/>
      <c r="S795" s="297"/>
      <c r="T795" s="297"/>
      <c r="U795" s="297"/>
      <c r="V795" s="297"/>
      <c r="W795" s="297"/>
      <c r="X795" s="297"/>
      <c r="Y795" s="297">
        <v>12</v>
      </c>
      <c r="Z795" s="297"/>
      <c r="AA795" s="297"/>
      <c r="AB795" s="297"/>
      <c r="AC795" s="297"/>
      <c r="AD795" s="297"/>
      <c r="AE795" s="297"/>
      <c r="AF795" s="297"/>
      <c r="AG795" s="297"/>
      <c r="AH795" s="297"/>
      <c r="AI795" s="297"/>
      <c r="AJ795" s="297"/>
      <c r="AK795" s="297"/>
      <c r="AL795" s="297"/>
      <c r="AM795" s="297"/>
      <c r="AN795" s="297"/>
      <c r="AO795" s="297"/>
      <c r="AP795" s="297"/>
      <c r="AQ795" s="297"/>
      <c r="AR795" s="297"/>
      <c r="AS795" s="297"/>
      <c r="AT795" s="297"/>
      <c r="AU795" s="417"/>
      <c r="AV795" s="417"/>
      <c r="AW795" s="417"/>
      <c r="AX795" s="417"/>
      <c r="AY795" s="417"/>
      <c r="AZ795" s="417"/>
      <c r="BA795" s="417"/>
      <c r="BB795" s="417"/>
      <c r="BC795" s="417"/>
      <c r="BD795" s="417"/>
      <c r="BE795" s="417"/>
      <c r="BF795" s="417"/>
      <c r="BG795" s="417"/>
      <c r="BH795" s="417"/>
      <c r="BI795" s="298">
        <f>SUM(AU795:BH795)</f>
        <v>0</v>
      </c>
    </row>
    <row r="796" spans="1:61" hidden="1" outlineLevel="1">
      <c r="B796" s="296" t="s">
        <v>267</v>
      </c>
      <c r="C796" s="293" t="s">
        <v>142</v>
      </c>
      <c r="D796" s="297"/>
      <c r="E796" s="297"/>
      <c r="F796" s="297"/>
      <c r="G796" s="297"/>
      <c r="H796" s="297"/>
      <c r="I796" s="297"/>
      <c r="J796" s="297"/>
      <c r="K796" s="297"/>
      <c r="L796" s="297"/>
      <c r="M796" s="297"/>
      <c r="N796" s="297"/>
      <c r="O796" s="297"/>
      <c r="P796" s="297"/>
      <c r="Q796" s="297"/>
      <c r="R796" s="297"/>
      <c r="S796" s="297"/>
      <c r="T796" s="297"/>
      <c r="U796" s="297"/>
      <c r="V796" s="297"/>
      <c r="W796" s="297"/>
      <c r="X796" s="297"/>
      <c r="Y796" s="297">
        <f>Y795</f>
        <v>12</v>
      </c>
      <c r="Z796" s="297"/>
      <c r="AA796" s="297"/>
      <c r="AB796" s="297"/>
      <c r="AC796" s="297"/>
      <c r="AD796" s="297"/>
      <c r="AE796" s="297"/>
      <c r="AF796" s="297"/>
      <c r="AG796" s="297"/>
      <c r="AH796" s="297"/>
      <c r="AI796" s="297"/>
      <c r="AJ796" s="297"/>
      <c r="AK796" s="297"/>
      <c r="AL796" s="297"/>
      <c r="AM796" s="297"/>
      <c r="AN796" s="297"/>
      <c r="AO796" s="297"/>
      <c r="AP796" s="297"/>
      <c r="AQ796" s="297"/>
      <c r="AR796" s="297"/>
      <c r="AS796" s="297"/>
      <c r="AT796" s="297"/>
      <c r="AU796" s="413">
        <f>AU795</f>
        <v>0</v>
      </c>
      <c r="AV796" s="413">
        <f t="shared" ref="AV796" si="2336">AV795</f>
        <v>0</v>
      </c>
      <c r="AW796" s="413">
        <f t="shared" ref="AW796" si="2337">AW795</f>
        <v>0</v>
      </c>
      <c r="AX796" s="413">
        <f t="shared" ref="AX796" si="2338">AX795</f>
        <v>0</v>
      </c>
      <c r="AY796" s="413">
        <f t="shared" ref="AY796" si="2339">AY795</f>
        <v>0</v>
      </c>
      <c r="AZ796" s="413">
        <f t="shared" ref="AZ796" si="2340">AZ795</f>
        <v>0</v>
      </c>
      <c r="BA796" s="413">
        <f t="shared" ref="BA796" si="2341">BA795</f>
        <v>0</v>
      </c>
      <c r="BB796" s="413">
        <f t="shared" ref="BB796" si="2342">BB795</f>
        <v>0</v>
      </c>
      <c r="BC796" s="413">
        <f t="shared" ref="BC796" si="2343">BC795</f>
        <v>0</v>
      </c>
      <c r="BD796" s="413">
        <f t="shared" ref="BD796" si="2344">BD795</f>
        <v>0</v>
      </c>
      <c r="BE796" s="413">
        <f t="shared" ref="BE796" si="2345">BE795</f>
        <v>0</v>
      </c>
      <c r="BF796" s="413">
        <f t="shared" ref="BF796" si="2346">BF795</f>
        <v>0</v>
      </c>
      <c r="BG796" s="413">
        <f t="shared" ref="BG796" si="2347">BG795</f>
        <v>0</v>
      </c>
      <c r="BH796" s="413">
        <f t="shared" ref="BH796" si="2348">BH795</f>
        <v>0</v>
      </c>
      <c r="BI796" s="313"/>
    </row>
    <row r="797" spans="1:61" hidden="1" outlineLevel="1">
      <c r="B797" s="316"/>
      <c r="C797" s="314"/>
      <c r="D797" s="318"/>
      <c r="E797" s="318"/>
      <c r="F797" s="318"/>
      <c r="G797" s="318"/>
      <c r="H797" s="318"/>
      <c r="I797" s="318"/>
      <c r="J797" s="318"/>
      <c r="K797" s="318"/>
      <c r="L797" s="318"/>
      <c r="M797" s="318"/>
      <c r="N797" s="318"/>
      <c r="O797" s="318"/>
      <c r="P797" s="318"/>
      <c r="Q797" s="318"/>
      <c r="R797" s="318"/>
      <c r="S797" s="318"/>
      <c r="T797" s="318"/>
      <c r="U797" s="318"/>
      <c r="V797" s="318"/>
      <c r="W797" s="318"/>
      <c r="X797" s="318"/>
      <c r="Y797" s="293"/>
      <c r="Z797" s="318"/>
      <c r="AA797" s="318"/>
      <c r="AB797" s="318"/>
      <c r="AC797" s="318"/>
      <c r="AD797" s="318"/>
      <c r="AE797" s="318"/>
      <c r="AF797" s="318"/>
      <c r="AG797" s="318"/>
      <c r="AH797" s="318"/>
      <c r="AI797" s="318"/>
      <c r="AJ797" s="318"/>
      <c r="AK797" s="318"/>
      <c r="AL797" s="318"/>
      <c r="AM797" s="318"/>
      <c r="AN797" s="318"/>
      <c r="AO797" s="318"/>
      <c r="AP797" s="318"/>
      <c r="AQ797" s="318"/>
      <c r="AR797" s="318"/>
      <c r="AS797" s="318"/>
      <c r="AT797" s="318"/>
      <c r="AU797" s="418"/>
      <c r="AV797" s="419"/>
      <c r="AW797" s="418"/>
      <c r="AX797" s="418"/>
      <c r="AY797" s="418"/>
      <c r="AZ797" s="418"/>
      <c r="BA797" s="418"/>
      <c r="BB797" s="418"/>
      <c r="BC797" s="418"/>
      <c r="BD797" s="418"/>
      <c r="BE797" s="418"/>
      <c r="BF797" s="418"/>
      <c r="BG797" s="418"/>
      <c r="BH797" s="418"/>
      <c r="BI797" s="315"/>
    </row>
    <row r="798" spans="1:61" ht="30" hidden="1" outlineLevel="1">
      <c r="A798" s="521">
        <v>9</v>
      </c>
      <c r="B798" s="519" t="str">
        <f>VLOOKUP(A798,'9. IESO programs'!$D$3:$E$91,2)</f>
        <v>Save on Energy High Performance New Construction Program</v>
      </c>
      <c r="C798" s="293" t="s">
        <v>25</v>
      </c>
      <c r="D798" s="297"/>
      <c r="E798" s="297"/>
      <c r="F798" s="297"/>
      <c r="G798" s="297"/>
      <c r="H798" s="297"/>
      <c r="I798" s="297"/>
      <c r="J798" s="297"/>
      <c r="K798" s="297"/>
      <c r="L798" s="297"/>
      <c r="M798" s="297"/>
      <c r="N798" s="297"/>
      <c r="O798" s="297"/>
      <c r="P798" s="297"/>
      <c r="Q798" s="297"/>
      <c r="R798" s="297"/>
      <c r="S798" s="297"/>
      <c r="T798" s="297"/>
      <c r="U798" s="297"/>
      <c r="V798" s="297"/>
      <c r="W798" s="297"/>
      <c r="X798" s="297"/>
      <c r="Y798" s="297">
        <v>12</v>
      </c>
      <c r="Z798" s="297"/>
      <c r="AA798" s="297"/>
      <c r="AB798" s="297"/>
      <c r="AC798" s="297"/>
      <c r="AD798" s="297"/>
      <c r="AE798" s="297"/>
      <c r="AF798" s="297"/>
      <c r="AG798" s="297"/>
      <c r="AH798" s="297"/>
      <c r="AI798" s="297"/>
      <c r="AJ798" s="297"/>
      <c r="AK798" s="297"/>
      <c r="AL798" s="297"/>
      <c r="AM798" s="297"/>
      <c r="AN798" s="297"/>
      <c r="AO798" s="297"/>
      <c r="AP798" s="297"/>
      <c r="AQ798" s="297"/>
      <c r="AR798" s="297"/>
      <c r="AS798" s="297"/>
      <c r="AT798" s="297"/>
      <c r="AU798" s="417"/>
      <c r="AV798" s="417"/>
      <c r="AW798" s="417"/>
      <c r="AX798" s="417"/>
      <c r="AY798" s="417"/>
      <c r="AZ798" s="417"/>
      <c r="BA798" s="417"/>
      <c r="BB798" s="417"/>
      <c r="BC798" s="417"/>
      <c r="BD798" s="417"/>
      <c r="BE798" s="417"/>
      <c r="BF798" s="417"/>
      <c r="BG798" s="417"/>
      <c r="BH798" s="417"/>
      <c r="BI798" s="298">
        <f>SUM(AU798:BH798)</f>
        <v>0</v>
      </c>
    </row>
    <row r="799" spans="1:61" hidden="1" outlineLevel="1">
      <c r="B799" s="296" t="s">
        <v>267</v>
      </c>
      <c r="C799" s="293" t="s">
        <v>142</v>
      </c>
      <c r="D799" s="297"/>
      <c r="E799" s="297"/>
      <c r="F799" s="297"/>
      <c r="G799" s="297"/>
      <c r="H799" s="297"/>
      <c r="I799" s="297"/>
      <c r="J799" s="297"/>
      <c r="K799" s="297"/>
      <c r="L799" s="297"/>
      <c r="M799" s="297"/>
      <c r="N799" s="297"/>
      <c r="O799" s="297"/>
      <c r="P799" s="297"/>
      <c r="Q799" s="297"/>
      <c r="R799" s="297"/>
      <c r="S799" s="297"/>
      <c r="T799" s="297"/>
      <c r="U799" s="297"/>
      <c r="V799" s="297"/>
      <c r="W799" s="297"/>
      <c r="X799" s="297"/>
      <c r="Y799" s="297">
        <f>Y798</f>
        <v>12</v>
      </c>
      <c r="Z799" s="297"/>
      <c r="AA799" s="297"/>
      <c r="AB799" s="297"/>
      <c r="AC799" s="297"/>
      <c r="AD799" s="297"/>
      <c r="AE799" s="297"/>
      <c r="AF799" s="297"/>
      <c r="AG799" s="297"/>
      <c r="AH799" s="297"/>
      <c r="AI799" s="297"/>
      <c r="AJ799" s="297"/>
      <c r="AK799" s="297"/>
      <c r="AL799" s="297"/>
      <c r="AM799" s="297"/>
      <c r="AN799" s="297"/>
      <c r="AO799" s="297"/>
      <c r="AP799" s="297"/>
      <c r="AQ799" s="297"/>
      <c r="AR799" s="297"/>
      <c r="AS799" s="297"/>
      <c r="AT799" s="297"/>
      <c r="AU799" s="413">
        <f>AU798</f>
        <v>0</v>
      </c>
      <c r="AV799" s="413">
        <f t="shared" ref="AV799" si="2349">AV798</f>
        <v>0</v>
      </c>
      <c r="AW799" s="413">
        <f t="shared" ref="AW799" si="2350">AW798</f>
        <v>0</v>
      </c>
      <c r="AX799" s="413">
        <f t="shared" ref="AX799" si="2351">AX798</f>
        <v>0</v>
      </c>
      <c r="AY799" s="413">
        <f t="shared" ref="AY799" si="2352">AY798</f>
        <v>0</v>
      </c>
      <c r="AZ799" s="413">
        <f t="shared" ref="AZ799" si="2353">AZ798</f>
        <v>0</v>
      </c>
      <c r="BA799" s="413">
        <f t="shared" ref="BA799" si="2354">BA798</f>
        <v>0</v>
      </c>
      <c r="BB799" s="413">
        <f t="shared" ref="BB799" si="2355">BB798</f>
        <v>0</v>
      </c>
      <c r="BC799" s="413">
        <f t="shared" ref="BC799" si="2356">BC798</f>
        <v>0</v>
      </c>
      <c r="BD799" s="413">
        <f t="shared" ref="BD799" si="2357">BD798</f>
        <v>0</v>
      </c>
      <c r="BE799" s="413">
        <f t="shared" ref="BE799" si="2358">BE798</f>
        <v>0</v>
      </c>
      <c r="BF799" s="413">
        <f t="shared" ref="BF799" si="2359">BF798</f>
        <v>0</v>
      </c>
      <c r="BG799" s="413">
        <f t="shared" ref="BG799" si="2360">BG798</f>
        <v>0</v>
      </c>
      <c r="BH799" s="413">
        <f t="shared" ref="BH799" si="2361">BH798</f>
        <v>0</v>
      </c>
      <c r="BI799" s="313"/>
    </row>
    <row r="800" spans="1:61" hidden="1" outlineLevel="1">
      <c r="B800" s="316"/>
      <c r="C800" s="314"/>
      <c r="D800" s="318"/>
      <c r="E800" s="318"/>
      <c r="F800" s="318"/>
      <c r="G800" s="318"/>
      <c r="H800" s="318"/>
      <c r="I800" s="318"/>
      <c r="J800" s="318"/>
      <c r="K800" s="318"/>
      <c r="L800" s="318"/>
      <c r="M800" s="318"/>
      <c r="N800" s="318"/>
      <c r="O800" s="318"/>
      <c r="P800" s="318"/>
      <c r="Q800" s="318"/>
      <c r="R800" s="318"/>
      <c r="S800" s="318"/>
      <c r="T800" s="318"/>
      <c r="U800" s="318"/>
      <c r="V800" s="318"/>
      <c r="W800" s="318"/>
      <c r="X800" s="318"/>
      <c r="Y800" s="293"/>
      <c r="Z800" s="318"/>
      <c r="AA800" s="318"/>
      <c r="AB800" s="318"/>
      <c r="AC800" s="318"/>
      <c r="AD800" s="318"/>
      <c r="AE800" s="318"/>
      <c r="AF800" s="318"/>
      <c r="AG800" s="318"/>
      <c r="AH800" s="318"/>
      <c r="AI800" s="318"/>
      <c r="AJ800" s="318"/>
      <c r="AK800" s="318"/>
      <c r="AL800" s="318"/>
      <c r="AM800" s="318"/>
      <c r="AN800" s="318"/>
      <c r="AO800" s="318"/>
      <c r="AP800" s="318"/>
      <c r="AQ800" s="318"/>
      <c r="AR800" s="318"/>
      <c r="AS800" s="318"/>
      <c r="AT800" s="318"/>
      <c r="AU800" s="418"/>
      <c r="AV800" s="418"/>
      <c r="AW800" s="418"/>
      <c r="AX800" s="418"/>
      <c r="AY800" s="418"/>
      <c r="AZ800" s="418"/>
      <c r="BA800" s="418"/>
      <c r="BB800" s="418"/>
      <c r="BC800" s="418"/>
      <c r="BD800" s="418"/>
      <c r="BE800" s="418"/>
      <c r="BF800" s="418"/>
      <c r="BG800" s="418"/>
      <c r="BH800" s="418"/>
      <c r="BI800" s="315"/>
    </row>
    <row r="801" spans="1:61" ht="30" hidden="1" outlineLevel="1">
      <c r="A801" s="521">
        <v>10</v>
      </c>
      <c r="B801" s="519" t="str">
        <f>VLOOKUP(A801,'9. IESO programs'!$D$3:$E$91,2)</f>
        <v>Save on Energy Existing Building Commissioning Program</v>
      </c>
      <c r="C801" s="293" t="s">
        <v>25</v>
      </c>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v>3</v>
      </c>
      <c r="Z801" s="297"/>
      <c r="AA801" s="297"/>
      <c r="AB801" s="297"/>
      <c r="AC801" s="297"/>
      <c r="AD801" s="297"/>
      <c r="AE801" s="297"/>
      <c r="AF801" s="297"/>
      <c r="AG801" s="297"/>
      <c r="AH801" s="297"/>
      <c r="AI801" s="297"/>
      <c r="AJ801" s="297"/>
      <c r="AK801" s="297"/>
      <c r="AL801" s="297"/>
      <c r="AM801" s="297"/>
      <c r="AN801" s="297"/>
      <c r="AO801" s="297"/>
      <c r="AP801" s="297"/>
      <c r="AQ801" s="297"/>
      <c r="AR801" s="297"/>
      <c r="AS801" s="297"/>
      <c r="AT801" s="297"/>
      <c r="AU801" s="417"/>
      <c r="AV801" s="417"/>
      <c r="AW801" s="417"/>
      <c r="AX801" s="417"/>
      <c r="AY801" s="417"/>
      <c r="AZ801" s="417"/>
      <c r="BA801" s="417"/>
      <c r="BB801" s="417"/>
      <c r="BC801" s="417"/>
      <c r="BD801" s="417"/>
      <c r="BE801" s="417"/>
      <c r="BF801" s="417"/>
      <c r="BG801" s="417"/>
      <c r="BH801" s="417"/>
      <c r="BI801" s="298">
        <f>SUM(AU801:BH801)</f>
        <v>0</v>
      </c>
    </row>
    <row r="802" spans="1:61" hidden="1" outlineLevel="1">
      <c r="B802" s="296" t="s">
        <v>267</v>
      </c>
      <c r="C802" s="293" t="s">
        <v>142</v>
      </c>
      <c r="D802" s="297"/>
      <c r="E802" s="297"/>
      <c r="F802" s="297"/>
      <c r="G802" s="297"/>
      <c r="H802" s="297"/>
      <c r="I802" s="297"/>
      <c r="J802" s="297"/>
      <c r="K802" s="297"/>
      <c r="L802" s="297"/>
      <c r="M802" s="297"/>
      <c r="N802" s="297"/>
      <c r="O802" s="297"/>
      <c r="P802" s="297"/>
      <c r="Q802" s="297"/>
      <c r="R802" s="297"/>
      <c r="S802" s="297"/>
      <c r="T802" s="297"/>
      <c r="U802" s="297"/>
      <c r="V802" s="297"/>
      <c r="W802" s="297"/>
      <c r="X802" s="297"/>
      <c r="Y802" s="297">
        <f>Y801</f>
        <v>3</v>
      </c>
      <c r="Z802" s="297"/>
      <c r="AA802" s="297"/>
      <c r="AB802" s="297"/>
      <c r="AC802" s="297"/>
      <c r="AD802" s="297"/>
      <c r="AE802" s="297"/>
      <c r="AF802" s="297"/>
      <c r="AG802" s="297"/>
      <c r="AH802" s="297"/>
      <c r="AI802" s="297"/>
      <c r="AJ802" s="297"/>
      <c r="AK802" s="297"/>
      <c r="AL802" s="297"/>
      <c r="AM802" s="297"/>
      <c r="AN802" s="297"/>
      <c r="AO802" s="297"/>
      <c r="AP802" s="297"/>
      <c r="AQ802" s="297"/>
      <c r="AR802" s="297"/>
      <c r="AS802" s="297"/>
      <c r="AT802" s="297"/>
      <c r="AU802" s="413">
        <f>AU801</f>
        <v>0</v>
      </c>
      <c r="AV802" s="413">
        <f t="shared" ref="AV802" si="2362">AV801</f>
        <v>0</v>
      </c>
      <c r="AW802" s="413">
        <f t="shared" ref="AW802" si="2363">AW801</f>
        <v>0</v>
      </c>
      <c r="AX802" s="413">
        <f t="shared" ref="AX802" si="2364">AX801</f>
        <v>0</v>
      </c>
      <c r="AY802" s="413">
        <f t="shared" ref="AY802" si="2365">AY801</f>
        <v>0</v>
      </c>
      <c r="AZ802" s="413">
        <f t="shared" ref="AZ802" si="2366">AZ801</f>
        <v>0</v>
      </c>
      <c r="BA802" s="413">
        <f t="shared" ref="BA802" si="2367">BA801</f>
        <v>0</v>
      </c>
      <c r="BB802" s="413">
        <f t="shared" ref="BB802" si="2368">BB801</f>
        <v>0</v>
      </c>
      <c r="BC802" s="413">
        <f t="shared" ref="BC802" si="2369">BC801</f>
        <v>0</v>
      </c>
      <c r="BD802" s="413">
        <f t="shared" ref="BD802" si="2370">BD801</f>
        <v>0</v>
      </c>
      <c r="BE802" s="413">
        <f t="shared" ref="BE802" si="2371">BE801</f>
        <v>0</v>
      </c>
      <c r="BF802" s="413">
        <f t="shared" ref="BF802" si="2372">BF801</f>
        <v>0</v>
      </c>
      <c r="BG802" s="413">
        <f t="shared" ref="BG802" si="2373">BG801</f>
        <v>0</v>
      </c>
      <c r="BH802" s="413">
        <f t="shared" ref="BH802" si="2374">BH801</f>
        <v>0</v>
      </c>
      <c r="BI802" s="313"/>
    </row>
    <row r="803" spans="1:61" hidden="1" outlineLevel="1">
      <c r="B803" s="316"/>
      <c r="C803" s="314"/>
      <c r="D803" s="318"/>
      <c r="E803" s="318"/>
      <c r="F803" s="318"/>
      <c r="G803" s="318"/>
      <c r="H803" s="318"/>
      <c r="I803" s="318"/>
      <c r="J803" s="318"/>
      <c r="K803" s="318"/>
      <c r="L803" s="318"/>
      <c r="M803" s="318"/>
      <c r="N803" s="318"/>
      <c r="O803" s="318"/>
      <c r="P803" s="318"/>
      <c r="Q803" s="318"/>
      <c r="R803" s="318"/>
      <c r="S803" s="318"/>
      <c r="T803" s="318"/>
      <c r="U803" s="318"/>
      <c r="V803" s="318"/>
      <c r="W803" s="318"/>
      <c r="X803" s="318"/>
      <c r="Y803" s="293"/>
      <c r="Z803" s="318"/>
      <c r="AA803" s="318"/>
      <c r="AB803" s="318"/>
      <c r="AC803" s="318"/>
      <c r="AD803" s="318"/>
      <c r="AE803" s="318"/>
      <c r="AF803" s="318"/>
      <c r="AG803" s="318"/>
      <c r="AH803" s="318"/>
      <c r="AI803" s="318"/>
      <c r="AJ803" s="318"/>
      <c r="AK803" s="318"/>
      <c r="AL803" s="318"/>
      <c r="AM803" s="318"/>
      <c r="AN803" s="318"/>
      <c r="AO803" s="318"/>
      <c r="AP803" s="318"/>
      <c r="AQ803" s="318"/>
      <c r="AR803" s="318"/>
      <c r="AS803" s="318"/>
      <c r="AT803" s="318"/>
      <c r="AU803" s="418"/>
      <c r="AV803" s="419"/>
      <c r="AW803" s="418"/>
      <c r="AX803" s="418"/>
      <c r="AY803" s="418"/>
      <c r="AZ803" s="418"/>
      <c r="BA803" s="418"/>
      <c r="BB803" s="418"/>
      <c r="BC803" s="418"/>
      <c r="BD803" s="418"/>
      <c r="BE803" s="418"/>
      <c r="BF803" s="418"/>
      <c r="BG803" s="418"/>
      <c r="BH803" s="418"/>
      <c r="BI803" s="315"/>
    </row>
    <row r="804" spans="1:61" ht="15.75" hidden="1" outlineLevel="1">
      <c r="B804" s="290" t="s">
        <v>10</v>
      </c>
      <c r="C804" s="291"/>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292"/>
      <c r="Z804" s="291"/>
      <c r="AA804" s="291"/>
      <c r="AB804" s="291"/>
      <c r="AC804" s="291"/>
      <c r="AD804" s="291"/>
      <c r="AE804" s="291"/>
      <c r="AF804" s="291"/>
      <c r="AG804" s="291"/>
      <c r="AH804" s="291"/>
      <c r="AI804" s="291"/>
      <c r="AJ804" s="291"/>
      <c r="AK804" s="291"/>
      <c r="AL804" s="291"/>
      <c r="AM804" s="291"/>
      <c r="AN804" s="291"/>
      <c r="AO804" s="291"/>
      <c r="AP804" s="291"/>
      <c r="AQ804" s="291"/>
      <c r="AR804" s="291"/>
      <c r="AS804" s="291"/>
      <c r="AT804" s="291"/>
      <c r="AU804" s="416"/>
      <c r="AV804" s="416"/>
      <c r="AW804" s="416"/>
      <c r="AX804" s="416"/>
      <c r="AY804" s="416"/>
      <c r="AZ804" s="416"/>
      <c r="BA804" s="416"/>
      <c r="BB804" s="416"/>
      <c r="BC804" s="416"/>
      <c r="BD804" s="416"/>
      <c r="BE804" s="416"/>
      <c r="BF804" s="416"/>
      <c r="BG804" s="416"/>
      <c r="BH804" s="416"/>
      <c r="BI804" s="294"/>
    </row>
    <row r="805" spans="1:61" hidden="1" outlineLevel="1">
      <c r="A805" s="521">
        <v>99</v>
      </c>
      <c r="B805" s="519" t="str">
        <f>VLOOKUP(A805,'9. IESO programs'!$D$3:$E$91,2)</f>
        <v>Not used</v>
      </c>
      <c r="C805" s="293" t="s">
        <v>25</v>
      </c>
      <c r="D805" s="297"/>
      <c r="E805" s="297"/>
      <c r="F805" s="297"/>
      <c r="G805" s="297"/>
      <c r="H805" s="297"/>
      <c r="I805" s="297"/>
      <c r="J805" s="297"/>
      <c r="K805" s="297"/>
      <c r="L805" s="297"/>
      <c r="M805" s="297"/>
      <c r="N805" s="297"/>
      <c r="O805" s="297"/>
      <c r="P805" s="297"/>
      <c r="Q805" s="297"/>
      <c r="R805" s="297"/>
      <c r="S805" s="297"/>
      <c r="T805" s="297"/>
      <c r="U805" s="297"/>
      <c r="V805" s="297"/>
      <c r="W805" s="297"/>
      <c r="X805" s="297"/>
      <c r="Y805" s="297">
        <v>12</v>
      </c>
      <c r="Z805" s="297"/>
      <c r="AA805" s="297"/>
      <c r="AB805" s="297"/>
      <c r="AC805" s="297"/>
      <c r="AD805" s="297"/>
      <c r="AE805" s="297"/>
      <c r="AF805" s="297"/>
      <c r="AG805" s="297"/>
      <c r="AH805" s="297"/>
      <c r="AI805" s="297"/>
      <c r="AJ805" s="297"/>
      <c r="AK805" s="297"/>
      <c r="AL805" s="297"/>
      <c r="AM805" s="297"/>
      <c r="AN805" s="297"/>
      <c r="AO805" s="297"/>
      <c r="AP805" s="297"/>
      <c r="AQ805" s="297"/>
      <c r="AR805" s="297"/>
      <c r="AS805" s="297"/>
      <c r="AT805" s="297"/>
      <c r="AU805" s="428"/>
      <c r="AV805" s="417"/>
      <c r="AW805" s="417"/>
      <c r="AX805" s="417"/>
      <c r="AY805" s="417"/>
      <c r="AZ805" s="417"/>
      <c r="BA805" s="417"/>
      <c r="BB805" s="417"/>
      <c r="BC805" s="417"/>
      <c r="BD805" s="417"/>
      <c r="BE805" s="417"/>
      <c r="BF805" s="417"/>
      <c r="BG805" s="417"/>
      <c r="BH805" s="417"/>
      <c r="BI805" s="298">
        <f>SUM(AU805:BH805)</f>
        <v>0</v>
      </c>
    </row>
    <row r="806" spans="1:61" hidden="1" outlineLevel="1">
      <c r="B806" s="296" t="s">
        <v>267</v>
      </c>
      <c r="C806" s="293" t="s">
        <v>142</v>
      </c>
      <c r="D806" s="297"/>
      <c r="E806" s="297"/>
      <c r="F806" s="297"/>
      <c r="G806" s="297"/>
      <c r="H806" s="297"/>
      <c r="I806" s="297"/>
      <c r="J806" s="297"/>
      <c r="K806" s="297"/>
      <c r="L806" s="297"/>
      <c r="M806" s="297"/>
      <c r="N806" s="297"/>
      <c r="O806" s="297"/>
      <c r="P806" s="297"/>
      <c r="Q806" s="297"/>
      <c r="R806" s="297"/>
      <c r="S806" s="297"/>
      <c r="T806" s="297"/>
      <c r="U806" s="297"/>
      <c r="V806" s="297"/>
      <c r="W806" s="297"/>
      <c r="X806" s="297"/>
      <c r="Y806" s="297">
        <f>Y805</f>
        <v>12</v>
      </c>
      <c r="Z806" s="297"/>
      <c r="AA806" s="297"/>
      <c r="AB806" s="297"/>
      <c r="AC806" s="297"/>
      <c r="AD806" s="297"/>
      <c r="AE806" s="297"/>
      <c r="AF806" s="297"/>
      <c r="AG806" s="297"/>
      <c r="AH806" s="297"/>
      <c r="AI806" s="297"/>
      <c r="AJ806" s="297"/>
      <c r="AK806" s="297"/>
      <c r="AL806" s="297"/>
      <c r="AM806" s="297"/>
      <c r="AN806" s="297"/>
      <c r="AO806" s="297"/>
      <c r="AP806" s="297"/>
      <c r="AQ806" s="297"/>
      <c r="AR806" s="297"/>
      <c r="AS806" s="297"/>
      <c r="AT806" s="297"/>
      <c r="AU806" s="413">
        <f>AU805</f>
        <v>0</v>
      </c>
      <c r="AV806" s="413">
        <f t="shared" ref="AV806" si="2375">AV805</f>
        <v>0</v>
      </c>
      <c r="AW806" s="413">
        <f t="shared" ref="AW806" si="2376">AW805</f>
        <v>0</v>
      </c>
      <c r="AX806" s="413">
        <f t="shared" ref="AX806" si="2377">AX805</f>
        <v>0</v>
      </c>
      <c r="AY806" s="413">
        <f t="shared" ref="AY806" si="2378">AY805</f>
        <v>0</v>
      </c>
      <c r="AZ806" s="413">
        <f t="shared" ref="AZ806" si="2379">AZ805</f>
        <v>0</v>
      </c>
      <c r="BA806" s="413">
        <f t="shared" ref="BA806" si="2380">BA805</f>
        <v>0</v>
      </c>
      <c r="BB806" s="413">
        <f t="shared" ref="BB806" si="2381">BB805</f>
        <v>0</v>
      </c>
      <c r="BC806" s="413">
        <f t="shared" ref="BC806" si="2382">BC805</f>
        <v>0</v>
      </c>
      <c r="BD806" s="413">
        <f t="shared" ref="BD806" si="2383">BD805</f>
        <v>0</v>
      </c>
      <c r="BE806" s="413">
        <f t="shared" ref="BE806" si="2384">BE805</f>
        <v>0</v>
      </c>
      <c r="BF806" s="413">
        <f t="shared" ref="BF806" si="2385">BF805</f>
        <v>0</v>
      </c>
      <c r="BG806" s="413">
        <f t="shared" ref="BG806" si="2386">BG805</f>
        <v>0</v>
      </c>
      <c r="BH806" s="413">
        <f t="shared" ref="BH806" si="2387">BH805</f>
        <v>0</v>
      </c>
      <c r="BI806" s="299"/>
    </row>
    <row r="807" spans="1:61" hidden="1" outlineLevel="1">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293"/>
      <c r="Z807" s="293"/>
      <c r="AA807" s="293"/>
      <c r="AB807" s="293"/>
      <c r="AC807" s="293"/>
      <c r="AD807" s="293"/>
      <c r="AE807" s="293"/>
      <c r="AF807" s="293"/>
      <c r="AG807" s="293"/>
      <c r="AH807" s="293"/>
      <c r="AI807" s="293"/>
      <c r="AJ807" s="293"/>
      <c r="AK807" s="293"/>
      <c r="AL807" s="293"/>
      <c r="AM807" s="293"/>
      <c r="AN807" s="293"/>
      <c r="AO807" s="293"/>
      <c r="AP807" s="293"/>
      <c r="AQ807" s="293"/>
      <c r="AR807" s="293"/>
      <c r="AS807" s="293"/>
      <c r="AT807" s="293"/>
      <c r="AU807" s="414"/>
      <c r="AV807" s="423"/>
      <c r="AW807" s="423"/>
      <c r="AX807" s="423"/>
      <c r="AY807" s="423"/>
      <c r="AZ807" s="423"/>
      <c r="BA807" s="423"/>
      <c r="BB807" s="423"/>
      <c r="BC807" s="423"/>
      <c r="BD807" s="423"/>
      <c r="BE807" s="423"/>
      <c r="BF807" s="423"/>
      <c r="BG807" s="423"/>
      <c r="BH807" s="423"/>
      <c r="BI807" s="308"/>
    </row>
    <row r="808" spans="1:61" hidden="1" outlineLevel="1">
      <c r="A808" s="521">
        <v>99</v>
      </c>
      <c r="B808" s="519" t="str">
        <f>VLOOKUP(A808,'9. IESO programs'!$D$3:$E$91,2)</f>
        <v>Not used</v>
      </c>
      <c r="C808" s="293" t="s">
        <v>25</v>
      </c>
      <c r="D808" s="297"/>
      <c r="E808" s="297"/>
      <c r="F808" s="297"/>
      <c r="G808" s="297"/>
      <c r="H808" s="297"/>
      <c r="I808" s="297"/>
      <c r="J808" s="297"/>
      <c r="K808" s="297"/>
      <c r="L808" s="297"/>
      <c r="M808" s="297"/>
      <c r="N808" s="297"/>
      <c r="O808" s="297"/>
      <c r="P808" s="297"/>
      <c r="Q808" s="297"/>
      <c r="R808" s="297"/>
      <c r="S808" s="297"/>
      <c r="T808" s="297"/>
      <c r="U808" s="297"/>
      <c r="V808" s="297"/>
      <c r="W808" s="297"/>
      <c r="X808" s="297"/>
      <c r="Y808" s="297">
        <v>12</v>
      </c>
      <c r="Z808" s="297"/>
      <c r="AA808" s="297"/>
      <c r="AB808" s="297"/>
      <c r="AC808" s="297"/>
      <c r="AD808" s="297"/>
      <c r="AE808" s="297"/>
      <c r="AF808" s="297"/>
      <c r="AG808" s="297"/>
      <c r="AH808" s="297"/>
      <c r="AI808" s="297"/>
      <c r="AJ808" s="297"/>
      <c r="AK808" s="297"/>
      <c r="AL808" s="297"/>
      <c r="AM808" s="297"/>
      <c r="AN808" s="297"/>
      <c r="AO808" s="297"/>
      <c r="AP808" s="297"/>
      <c r="AQ808" s="297"/>
      <c r="AR808" s="297"/>
      <c r="AS808" s="297"/>
      <c r="AT808" s="297"/>
      <c r="AU808" s="412"/>
      <c r="AV808" s="417"/>
      <c r="AW808" s="417"/>
      <c r="AX808" s="417"/>
      <c r="AY808" s="417"/>
      <c r="AZ808" s="417"/>
      <c r="BA808" s="417"/>
      <c r="BB808" s="417"/>
      <c r="BC808" s="417"/>
      <c r="BD808" s="417"/>
      <c r="BE808" s="417"/>
      <c r="BF808" s="417"/>
      <c r="BG808" s="417"/>
      <c r="BH808" s="417"/>
      <c r="BI808" s="298">
        <f>SUM(AU808:BH808)</f>
        <v>0</v>
      </c>
    </row>
    <row r="809" spans="1:61" hidden="1" outlineLevel="1">
      <c r="B809" s="296" t="s">
        <v>267</v>
      </c>
      <c r="C809" s="293" t="s">
        <v>142</v>
      </c>
      <c r="D809" s="297"/>
      <c r="E809" s="297"/>
      <c r="F809" s="297"/>
      <c r="G809" s="297"/>
      <c r="H809" s="297"/>
      <c r="I809" s="297"/>
      <c r="J809" s="297"/>
      <c r="K809" s="297"/>
      <c r="L809" s="297"/>
      <c r="M809" s="297"/>
      <c r="N809" s="297"/>
      <c r="O809" s="297"/>
      <c r="P809" s="297"/>
      <c r="Q809" s="297"/>
      <c r="R809" s="297"/>
      <c r="S809" s="297"/>
      <c r="T809" s="297"/>
      <c r="U809" s="297"/>
      <c r="V809" s="297"/>
      <c r="W809" s="297"/>
      <c r="X809" s="297"/>
      <c r="Y809" s="297">
        <f>Y808</f>
        <v>12</v>
      </c>
      <c r="Z809" s="297"/>
      <c r="AA809" s="297"/>
      <c r="AB809" s="297"/>
      <c r="AC809" s="297"/>
      <c r="AD809" s="297"/>
      <c r="AE809" s="297"/>
      <c r="AF809" s="297"/>
      <c r="AG809" s="297"/>
      <c r="AH809" s="297"/>
      <c r="AI809" s="297"/>
      <c r="AJ809" s="297"/>
      <c r="AK809" s="297"/>
      <c r="AL809" s="297"/>
      <c r="AM809" s="297"/>
      <c r="AN809" s="297"/>
      <c r="AO809" s="297"/>
      <c r="AP809" s="297"/>
      <c r="AQ809" s="297"/>
      <c r="AR809" s="297"/>
      <c r="AS809" s="297"/>
      <c r="AT809" s="297"/>
      <c r="AU809" s="413">
        <f>AU808</f>
        <v>0</v>
      </c>
      <c r="AV809" s="413">
        <f t="shared" ref="AV809" si="2388">AV808</f>
        <v>0</v>
      </c>
      <c r="AW809" s="413">
        <f t="shared" ref="AW809" si="2389">AW808</f>
        <v>0</v>
      </c>
      <c r="AX809" s="413">
        <f t="shared" ref="AX809" si="2390">AX808</f>
        <v>0</v>
      </c>
      <c r="AY809" s="413">
        <f t="shared" ref="AY809" si="2391">AY808</f>
        <v>0</v>
      </c>
      <c r="AZ809" s="413">
        <f t="shared" ref="AZ809" si="2392">AZ808</f>
        <v>0</v>
      </c>
      <c r="BA809" s="413">
        <f t="shared" ref="BA809" si="2393">BA808</f>
        <v>0</v>
      </c>
      <c r="BB809" s="413">
        <f t="shared" ref="BB809" si="2394">BB808</f>
        <v>0</v>
      </c>
      <c r="BC809" s="413">
        <f t="shared" ref="BC809" si="2395">BC808</f>
        <v>0</v>
      </c>
      <c r="BD809" s="413">
        <f t="shared" ref="BD809" si="2396">BD808</f>
        <v>0</v>
      </c>
      <c r="BE809" s="413">
        <f t="shared" ref="BE809" si="2397">BE808</f>
        <v>0</v>
      </c>
      <c r="BF809" s="413">
        <f t="shared" ref="BF809" si="2398">BF808</f>
        <v>0</v>
      </c>
      <c r="BG809" s="413">
        <f t="shared" ref="BG809" si="2399">BG808</f>
        <v>0</v>
      </c>
      <c r="BH809" s="413">
        <f t="shared" ref="BH809" si="2400">BH808</f>
        <v>0</v>
      </c>
      <c r="BI809" s="299"/>
    </row>
    <row r="810" spans="1:61" hidden="1" outlineLevel="1">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293"/>
      <c r="Z810" s="293"/>
      <c r="AA810" s="293"/>
      <c r="AB810" s="293"/>
      <c r="AC810" s="293"/>
      <c r="AD810" s="293"/>
      <c r="AE810" s="293"/>
      <c r="AF810" s="293"/>
      <c r="AG810" s="293"/>
      <c r="AH810" s="293"/>
      <c r="AI810" s="293"/>
      <c r="AJ810" s="293"/>
      <c r="AK810" s="293"/>
      <c r="AL810" s="293"/>
      <c r="AM810" s="293"/>
      <c r="AN810" s="293"/>
      <c r="AO810" s="293"/>
      <c r="AP810" s="293"/>
      <c r="AQ810" s="293"/>
      <c r="AR810" s="293"/>
      <c r="AS810" s="293"/>
      <c r="AT810" s="293"/>
      <c r="AU810" s="424"/>
      <c r="AV810" s="424"/>
      <c r="AW810" s="414"/>
      <c r="AX810" s="414"/>
      <c r="AY810" s="414"/>
      <c r="AZ810" s="414"/>
      <c r="BA810" s="414"/>
      <c r="BB810" s="414"/>
      <c r="BC810" s="414"/>
      <c r="BD810" s="414"/>
      <c r="BE810" s="414"/>
      <c r="BF810" s="414"/>
      <c r="BG810" s="414"/>
      <c r="BH810" s="414"/>
      <c r="BI810" s="308"/>
    </row>
    <row r="811" spans="1:61" hidden="1" outlineLevel="1">
      <c r="A811" s="521">
        <v>99</v>
      </c>
      <c r="B811" s="519" t="str">
        <f>VLOOKUP(A811,'9. IESO programs'!$D$3:$E$91,2)</f>
        <v>Not used</v>
      </c>
      <c r="C811" s="293" t="s">
        <v>25</v>
      </c>
      <c r="D811" s="297"/>
      <c r="E811" s="297"/>
      <c r="F811" s="297"/>
      <c r="G811" s="297"/>
      <c r="H811" s="297"/>
      <c r="I811" s="297"/>
      <c r="J811" s="297"/>
      <c r="K811" s="297"/>
      <c r="L811" s="297"/>
      <c r="M811" s="297"/>
      <c r="N811" s="297"/>
      <c r="O811" s="297"/>
      <c r="P811" s="297"/>
      <c r="Q811" s="297"/>
      <c r="R811" s="297"/>
      <c r="S811" s="297"/>
      <c r="T811" s="297"/>
      <c r="U811" s="297"/>
      <c r="V811" s="297"/>
      <c r="W811" s="297"/>
      <c r="X811" s="297"/>
      <c r="Y811" s="297">
        <v>12</v>
      </c>
      <c r="Z811" s="297"/>
      <c r="AA811" s="297"/>
      <c r="AB811" s="297"/>
      <c r="AC811" s="297"/>
      <c r="AD811" s="297"/>
      <c r="AE811" s="297"/>
      <c r="AF811" s="297"/>
      <c r="AG811" s="297"/>
      <c r="AH811" s="297"/>
      <c r="AI811" s="297"/>
      <c r="AJ811" s="297"/>
      <c r="AK811" s="297"/>
      <c r="AL811" s="297"/>
      <c r="AM811" s="297"/>
      <c r="AN811" s="297"/>
      <c r="AO811" s="297"/>
      <c r="AP811" s="297"/>
      <c r="AQ811" s="297"/>
      <c r="AR811" s="297"/>
      <c r="AS811" s="297"/>
      <c r="AT811" s="297"/>
      <c r="AU811" s="412"/>
      <c r="AV811" s="417"/>
      <c r="AW811" s="417"/>
      <c r="AX811" s="417"/>
      <c r="AY811" s="417"/>
      <c r="AZ811" s="417"/>
      <c r="BA811" s="417"/>
      <c r="BB811" s="417"/>
      <c r="BC811" s="417"/>
      <c r="BD811" s="417"/>
      <c r="BE811" s="417"/>
      <c r="BF811" s="417"/>
      <c r="BG811" s="417"/>
      <c r="BH811" s="417"/>
      <c r="BI811" s="298">
        <f>SUM(AU811:BH811)</f>
        <v>0</v>
      </c>
    </row>
    <row r="812" spans="1:61" hidden="1" outlineLevel="1">
      <c r="B812" s="296" t="s">
        <v>267</v>
      </c>
      <c r="C812" s="293" t="s">
        <v>142</v>
      </c>
      <c r="D812" s="297"/>
      <c r="E812" s="297"/>
      <c r="F812" s="297"/>
      <c r="G812" s="297"/>
      <c r="H812" s="297"/>
      <c r="I812" s="297"/>
      <c r="J812" s="297"/>
      <c r="K812" s="297"/>
      <c r="L812" s="297"/>
      <c r="M812" s="297"/>
      <c r="N812" s="297"/>
      <c r="O812" s="297"/>
      <c r="P812" s="297"/>
      <c r="Q812" s="297"/>
      <c r="R812" s="297"/>
      <c r="S812" s="297"/>
      <c r="T812" s="297"/>
      <c r="U812" s="297"/>
      <c r="V812" s="297"/>
      <c r="W812" s="297"/>
      <c r="X812" s="297"/>
      <c r="Y812" s="297">
        <f>Y811</f>
        <v>12</v>
      </c>
      <c r="Z812" s="297"/>
      <c r="AA812" s="297"/>
      <c r="AB812" s="297"/>
      <c r="AC812" s="297"/>
      <c r="AD812" s="297"/>
      <c r="AE812" s="297"/>
      <c r="AF812" s="297"/>
      <c r="AG812" s="297"/>
      <c r="AH812" s="297"/>
      <c r="AI812" s="297"/>
      <c r="AJ812" s="297"/>
      <c r="AK812" s="297"/>
      <c r="AL812" s="297"/>
      <c r="AM812" s="297"/>
      <c r="AN812" s="297"/>
      <c r="AO812" s="297"/>
      <c r="AP812" s="297"/>
      <c r="AQ812" s="297"/>
      <c r="AR812" s="297"/>
      <c r="AS812" s="297"/>
      <c r="AT812" s="297"/>
      <c r="AU812" s="413">
        <f>AU811</f>
        <v>0</v>
      </c>
      <c r="AV812" s="413">
        <f t="shared" ref="AV812" si="2401">AV811</f>
        <v>0</v>
      </c>
      <c r="AW812" s="413">
        <f t="shared" ref="AW812" si="2402">AW811</f>
        <v>0</v>
      </c>
      <c r="AX812" s="413">
        <f t="shared" ref="AX812" si="2403">AX811</f>
        <v>0</v>
      </c>
      <c r="AY812" s="413">
        <f t="shared" ref="AY812" si="2404">AY811</f>
        <v>0</v>
      </c>
      <c r="AZ812" s="413">
        <f t="shared" ref="AZ812" si="2405">AZ811</f>
        <v>0</v>
      </c>
      <c r="BA812" s="413">
        <f t="shared" ref="BA812" si="2406">BA811</f>
        <v>0</v>
      </c>
      <c r="BB812" s="413">
        <f t="shared" ref="BB812" si="2407">BB811</f>
        <v>0</v>
      </c>
      <c r="BC812" s="413">
        <f t="shared" ref="BC812" si="2408">BC811</f>
        <v>0</v>
      </c>
      <c r="BD812" s="413">
        <f t="shared" ref="BD812" si="2409">BD811</f>
        <v>0</v>
      </c>
      <c r="BE812" s="413">
        <f t="shared" ref="BE812" si="2410">BE811</f>
        <v>0</v>
      </c>
      <c r="BF812" s="413">
        <f t="shared" ref="BF812" si="2411">BF811</f>
        <v>0</v>
      </c>
      <c r="BG812" s="413">
        <f t="shared" ref="BG812" si="2412">BG811</f>
        <v>0</v>
      </c>
      <c r="BH812" s="413">
        <f t="shared" ref="BH812" si="2413">BH811</f>
        <v>0</v>
      </c>
      <c r="BI812" s="308"/>
    </row>
    <row r="813" spans="1:61" hidden="1" outlineLevel="1">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293"/>
      <c r="Z813" s="293"/>
      <c r="AA813" s="293"/>
      <c r="AB813" s="293"/>
      <c r="AC813" s="293"/>
      <c r="AD813" s="293"/>
      <c r="AE813" s="293"/>
      <c r="AF813" s="293"/>
      <c r="AG813" s="293"/>
      <c r="AH813" s="293"/>
      <c r="AI813" s="293"/>
      <c r="AJ813" s="293"/>
      <c r="AK813" s="293"/>
      <c r="AL813" s="293"/>
      <c r="AM813" s="293"/>
      <c r="AN813" s="293"/>
      <c r="AO813" s="293"/>
      <c r="AP813" s="293"/>
      <c r="AQ813" s="293"/>
      <c r="AR813" s="293"/>
      <c r="AS813" s="293"/>
      <c r="AT813" s="293"/>
      <c r="AU813" s="414"/>
      <c r="AV813" s="414"/>
      <c r="AW813" s="414"/>
      <c r="AX813" s="414"/>
      <c r="AY813" s="414"/>
      <c r="AZ813" s="414"/>
      <c r="BA813" s="414"/>
      <c r="BB813" s="414"/>
      <c r="BC813" s="414"/>
      <c r="BD813" s="414"/>
      <c r="BE813" s="414"/>
      <c r="BF813" s="414"/>
      <c r="BG813" s="414"/>
      <c r="BH813" s="414"/>
      <c r="BI813" s="308"/>
    </row>
    <row r="814" spans="1:61" ht="15.75" hidden="1" outlineLevel="1">
      <c r="B814" s="290" t="s">
        <v>107</v>
      </c>
      <c r="C814" s="291"/>
      <c r="D814" s="292"/>
      <c r="E814" s="292"/>
      <c r="F814" s="292"/>
      <c r="G814" s="292"/>
      <c r="H814" s="292"/>
      <c r="I814" s="292"/>
      <c r="J814" s="292"/>
      <c r="K814" s="292"/>
      <c r="L814" s="292"/>
      <c r="M814" s="292"/>
      <c r="N814" s="292"/>
      <c r="O814" s="292"/>
      <c r="P814" s="292"/>
      <c r="Q814" s="292"/>
      <c r="R814" s="292"/>
      <c r="S814" s="292"/>
      <c r="T814" s="292"/>
      <c r="U814" s="292"/>
      <c r="V814" s="292"/>
      <c r="W814" s="292"/>
      <c r="X814" s="292"/>
      <c r="Y814" s="292"/>
      <c r="Z814" s="292"/>
      <c r="AA814" s="291"/>
      <c r="AB814" s="291"/>
      <c r="AC814" s="291"/>
      <c r="AD814" s="291"/>
      <c r="AE814" s="291"/>
      <c r="AF814" s="291"/>
      <c r="AG814" s="291"/>
      <c r="AH814" s="291"/>
      <c r="AI814" s="291"/>
      <c r="AJ814" s="291"/>
      <c r="AK814" s="291"/>
      <c r="AL814" s="291"/>
      <c r="AM814" s="291"/>
      <c r="AN814" s="291"/>
      <c r="AO814" s="291"/>
      <c r="AP814" s="291"/>
      <c r="AQ814" s="291"/>
      <c r="AR814" s="291"/>
      <c r="AS814" s="291"/>
      <c r="AT814" s="291"/>
      <c r="AU814" s="416"/>
      <c r="AV814" s="416"/>
      <c r="AW814" s="416"/>
      <c r="AX814" s="416"/>
      <c r="AY814" s="416"/>
      <c r="AZ814" s="416"/>
      <c r="BA814" s="416"/>
      <c r="BB814" s="416"/>
      <c r="BC814" s="416"/>
      <c r="BD814" s="416"/>
      <c r="BE814" s="416"/>
      <c r="BF814" s="416"/>
      <c r="BG814" s="416"/>
      <c r="BH814" s="416"/>
      <c r="BI814" s="294"/>
    </row>
    <row r="815" spans="1:61" hidden="1" outlineLevel="1">
      <c r="A815" s="521">
        <v>99</v>
      </c>
      <c r="B815" s="519" t="str">
        <f>VLOOKUP(A815,'9. IESO programs'!$D$3:$E$91,2)</f>
        <v>Not used</v>
      </c>
      <c r="C815" s="293" t="s">
        <v>25</v>
      </c>
      <c r="D815" s="297"/>
      <c r="E815" s="297"/>
      <c r="F815" s="297"/>
      <c r="G815" s="297"/>
      <c r="H815" s="297"/>
      <c r="I815" s="297"/>
      <c r="J815" s="297"/>
      <c r="K815" s="297"/>
      <c r="L815" s="297"/>
      <c r="M815" s="297"/>
      <c r="N815" s="297"/>
      <c r="O815" s="297"/>
      <c r="P815" s="297"/>
      <c r="Q815" s="297"/>
      <c r="R815" s="297"/>
      <c r="S815" s="297"/>
      <c r="T815" s="297"/>
      <c r="U815" s="297"/>
      <c r="V815" s="297"/>
      <c r="W815" s="297"/>
      <c r="X815" s="297"/>
      <c r="Y815" s="297">
        <v>12</v>
      </c>
      <c r="Z815" s="297"/>
      <c r="AA815" s="297"/>
      <c r="AB815" s="297"/>
      <c r="AC815" s="297"/>
      <c r="AD815" s="297"/>
      <c r="AE815" s="297"/>
      <c r="AF815" s="297"/>
      <c r="AG815" s="297"/>
      <c r="AH815" s="297"/>
      <c r="AI815" s="297"/>
      <c r="AJ815" s="297"/>
      <c r="AK815" s="297"/>
      <c r="AL815" s="297"/>
      <c r="AM815" s="297"/>
      <c r="AN815" s="297"/>
      <c r="AO815" s="297"/>
      <c r="AP815" s="297"/>
      <c r="AQ815" s="297"/>
      <c r="AR815" s="297"/>
      <c r="AS815" s="297"/>
      <c r="AT815" s="297"/>
      <c r="AU815" s="417"/>
      <c r="AV815" s="417"/>
      <c r="AW815" s="417"/>
      <c r="AX815" s="417"/>
      <c r="AY815" s="417"/>
      <c r="AZ815" s="417"/>
      <c r="BA815" s="417"/>
      <c r="BB815" s="412"/>
      <c r="BC815" s="412"/>
      <c r="BD815" s="412"/>
      <c r="BE815" s="412"/>
      <c r="BF815" s="412"/>
      <c r="BG815" s="412"/>
      <c r="BH815" s="412"/>
      <c r="BI815" s="298">
        <f>SUM(AU815:BH815)</f>
        <v>0</v>
      </c>
    </row>
    <row r="816" spans="1:61" hidden="1" outlineLevel="1">
      <c r="B816" s="296" t="s">
        <v>267</v>
      </c>
      <c r="C816" s="293" t="s">
        <v>142</v>
      </c>
      <c r="D816" s="297"/>
      <c r="E816" s="297"/>
      <c r="F816" s="297"/>
      <c r="G816" s="297"/>
      <c r="H816" s="297"/>
      <c r="I816" s="297"/>
      <c r="J816" s="297"/>
      <c r="K816" s="297"/>
      <c r="L816" s="297"/>
      <c r="M816" s="297"/>
      <c r="N816" s="297"/>
      <c r="O816" s="297"/>
      <c r="P816" s="297"/>
      <c r="Q816" s="297"/>
      <c r="R816" s="297"/>
      <c r="S816" s="297"/>
      <c r="T816" s="297"/>
      <c r="U816" s="297"/>
      <c r="V816" s="297"/>
      <c r="W816" s="297"/>
      <c r="X816" s="297"/>
      <c r="Y816" s="297">
        <f>Y815</f>
        <v>12</v>
      </c>
      <c r="Z816" s="297"/>
      <c r="AA816" s="297"/>
      <c r="AB816" s="297"/>
      <c r="AC816" s="297"/>
      <c r="AD816" s="297"/>
      <c r="AE816" s="297"/>
      <c r="AF816" s="297"/>
      <c r="AG816" s="297"/>
      <c r="AH816" s="297"/>
      <c r="AI816" s="297"/>
      <c r="AJ816" s="297"/>
      <c r="AK816" s="297"/>
      <c r="AL816" s="297"/>
      <c r="AM816" s="297"/>
      <c r="AN816" s="297"/>
      <c r="AO816" s="297"/>
      <c r="AP816" s="297"/>
      <c r="AQ816" s="297"/>
      <c r="AR816" s="297"/>
      <c r="AS816" s="297"/>
      <c r="AT816" s="297"/>
      <c r="AU816" s="413">
        <f>AU815</f>
        <v>0</v>
      </c>
      <c r="AV816" s="413">
        <f t="shared" ref="AV816" si="2414">AV815</f>
        <v>0</v>
      </c>
      <c r="AW816" s="413">
        <f t="shared" ref="AW816" si="2415">AW815</f>
        <v>0</v>
      </c>
      <c r="AX816" s="413">
        <f t="shared" ref="AX816" si="2416">AX815</f>
        <v>0</v>
      </c>
      <c r="AY816" s="413">
        <f t="shared" ref="AY816" si="2417">AY815</f>
        <v>0</v>
      </c>
      <c r="AZ816" s="413">
        <f t="shared" ref="AZ816" si="2418">AZ815</f>
        <v>0</v>
      </c>
      <c r="BA816" s="413">
        <f t="shared" ref="BA816" si="2419">BA815</f>
        <v>0</v>
      </c>
      <c r="BB816" s="413">
        <f t="shared" ref="BB816" si="2420">BB815</f>
        <v>0</v>
      </c>
      <c r="BC816" s="413">
        <f t="shared" ref="BC816" si="2421">BC815</f>
        <v>0</v>
      </c>
      <c r="BD816" s="413">
        <f t="shared" ref="BD816" si="2422">BD815</f>
        <v>0</v>
      </c>
      <c r="BE816" s="413">
        <f t="shared" ref="BE816" si="2423">BE815</f>
        <v>0</v>
      </c>
      <c r="BF816" s="413">
        <f t="shared" ref="BF816" si="2424">BF815</f>
        <v>0</v>
      </c>
      <c r="BG816" s="413">
        <f t="shared" ref="BG816" si="2425">BG815</f>
        <v>0</v>
      </c>
      <c r="BH816" s="413">
        <f t="shared" ref="BH816" si="2426">BH815</f>
        <v>0</v>
      </c>
      <c r="BI816" s="299"/>
    </row>
    <row r="817" spans="1:61" hidden="1" outlineLevel="1">
      <c r="A817" s="522"/>
      <c r="B817" s="317"/>
      <c r="C817" s="307"/>
      <c r="D817" s="293"/>
      <c r="E817" s="293"/>
      <c r="F817" s="293"/>
      <c r="G817" s="293"/>
      <c r="H817" s="293"/>
      <c r="I817" s="293"/>
      <c r="J817" s="293"/>
      <c r="K817" s="293"/>
      <c r="L817" s="293"/>
      <c r="M817" s="293"/>
      <c r="N817" s="293"/>
      <c r="O817" s="293"/>
      <c r="P817" s="293"/>
      <c r="Q817" s="293"/>
      <c r="R817" s="293"/>
      <c r="S817" s="293"/>
      <c r="T817" s="293"/>
      <c r="U817" s="293"/>
      <c r="V817" s="293"/>
      <c r="W817" s="293"/>
      <c r="X817" s="293"/>
      <c r="Y817" s="469"/>
      <c r="Z817" s="293"/>
      <c r="AA817" s="293"/>
      <c r="AB817" s="293"/>
      <c r="AC817" s="293"/>
      <c r="AD817" s="293"/>
      <c r="AE817" s="293"/>
      <c r="AF817" s="293"/>
      <c r="AG817" s="293"/>
      <c r="AH817" s="293"/>
      <c r="AI817" s="293"/>
      <c r="AJ817" s="293"/>
      <c r="AK817" s="293"/>
      <c r="AL817" s="293"/>
      <c r="AM817" s="293"/>
      <c r="AN817" s="293"/>
      <c r="AO817" s="293"/>
      <c r="AP817" s="293"/>
      <c r="AQ817" s="293"/>
      <c r="AR817" s="293"/>
      <c r="AS817" s="293"/>
      <c r="AT817" s="293"/>
      <c r="AU817" s="414"/>
      <c r="AV817" s="414"/>
      <c r="AW817" s="414"/>
      <c r="AX817" s="414"/>
      <c r="AY817" s="414"/>
      <c r="AZ817" s="414"/>
      <c r="BA817" s="414"/>
      <c r="BB817" s="414"/>
      <c r="BC817" s="414"/>
      <c r="BD817" s="414"/>
      <c r="BE817" s="414"/>
      <c r="BF817" s="414"/>
      <c r="BG817" s="414"/>
      <c r="BH817" s="414"/>
      <c r="BI817" s="308"/>
    </row>
    <row r="818" spans="1:61" s="311" customFormat="1" ht="15.75" hidden="1" outlineLevel="1">
      <c r="A818" s="522"/>
      <c r="B818" s="290" t="s">
        <v>464</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293"/>
      <c r="Z818" s="293"/>
      <c r="AA818" s="293"/>
      <c r="AB818" s="293"/>
      <c r="AC818" s="293"/>
      <c r="AD818" s="293"/>
      <c r="AE818" s="293"/>
      <c r="AF818" s="293"/>
      <c r="AG818" s="293"/>
      <c r="AH818" s="293"/>
      <c r="AI818" s="293"/>
      <c r="AJ818" s="293"/>
      <c r="AK818" s="293"/>
      <c r="AL818" s="293"/>
      <c r="AM818" s="293"/>
      <c r="AN818" s="293"/>
      <c r="AO818" s="293"/>
      <c r="AP818" s="293"/>
      <c r="AQ818" s="293"/>
      <c r="AR818" s="293"/>
      <c r="AS818" s="293"/>
      <c r="AT818" s="293"/>
      <c r="AU818" s="414"/>
      <c r="AV818" s="414"/>
      <c r="AW818" s="414"/>
      <c r="AX818" s="414"/>
      <c r="AY818" s="414"/>
      <c r="AZ818" s="414"/>
      <c r="BA818" s="418"/>
      <c r="BB818" s="418"/>
      <c r="BC818" s="418"/>
      <c r="BD818" s="418"/>
      <c r="BE818" s="418"/>
      <c r="BF818" s="418"/>
      <c r="BG818" s="418"/>
      <c r="BH818" s="418"/>
      <c r="BI818" s="516"/>
    </row>
    <row r="819" spans="1:61" hidden="1" outlineLevel="1">
      <c r="A819" s="521">
        <v>99</v>
      </c>
      <c r="B819" s="519" t="str">
        <f>VLOOKUP(A819,'9. IESO programs'!$D$3:$E$91,2)</f>
        <v>Not used</v>
      </c>
      <c r="C819" s="293" t="s">
        <v>25</v>
      </c>
      <c r="D819" s="297"/>
      <c r="E819" s="297"/>
      <c r="F819" s="297"/>
      <c r="G819" s="297"/>
      <c r="H819" s="297"/>
      <c r="I819" s="297"/>
      <c r="J819" s="297"/>
      <c r="K819" s="297"/>
      <c r="L819" s="297"/>
      <c r="M819" s="297"/>
      <c r="N819" s="297"/>
      <c r="O819" s="297"/>
      <c r="P819" s="297"/>
      <c r="Q819" s="297"/>
      <c r="R819" s="297"/>
      <c r="S819" s="297"/>
      <c r="T819" s="297"/>
      <c r="U819" s="297"/>
      <c r="V819" s="297"/>
      <c r="W819" s="297"/>
      <c r="X819" s="297"/>
      <c r="Y819" s="297">
        <v>0</v>
      </c>
      <c r="Z819" s="297"/>
      <c r="AA819" s="297"/>
      <c r="AB819" s="297"/>
      <c r="AC819" s="297"/>
      <c r="AD819" s="297"/>
      <c r="AE819" s="297"/>
      <c r="AF819" s="297"/>
      <c r="AG819" s="297"/>
      <c r="AH819" s="297"/>
      <c r="AI819" s="297"/>
      <c r="AJ819" s="297"/>
      <c r="AK819" s="297"/>
      <c r="AL819" s="297"/>
      <c r="AM819" s="297"/>
      <c r="AN819" s="297"/>
      <c r="AO819" s="297"/>
      <c r="AP819" s="297"/>
      <c r="AQ819" s="297"/>
      <c r="AR819" s="297"/>
      <c r="AS819" s="297"/>
      <c r="AT819" s="297"/>
      <c r="AU819" s="417"/>
      <c r="AV819" s="417"/>
      <c r="AW819" s="417"/>
      <c r="AX819" s="417"/>
      <c r="AY819" s="417"/>
      <c r="AZ819" s="417"/>
      <c r="BA819" s="417"/>
      <c r="BB819" s="412"/>
      <c r="BC819" s="412"/>
      <c r="BD819" s="412"/>
      <c r="BE819" s="412"/>
      <c r="BF819" s="412"/>
      <c r="BG819" s="412"/>
      <c r="BH819" s="412"/>
      <c r="BI819" s="298">
        <f>SUM(AU819:BH819)</f>
        <v>0</v>
      </c>
    </row>
    <row r="820" spans="1:61" hidden="1" outlineLevel="1">
      <c r="B820" s="296" t="s">
        <v>267</v>
      </c>
      <c r="C820" s="293" t="s">
        <v>142</v>
      </c>
      <c r="D820" s="297"/>
      <c r="E820" s="297"/>
      <c r="F820" s="297"/>
      <c r="G820" s="297"/>
      <c r="H820" s="297"/>
      <c r="I820" s="297"/>
      <c r="J820" s="297"/>
      <c r="K820" s="297"/>
      <c r="L820" s="297"/>
      <c r="M820" s="297"/>
      <c r="N820" s="297"/>
      <c r="O820" s="297"/>
      <c r="P820" s="297"/>
      <c r="Q820" s="297"/>
      <c r="R820" s="297"/>
      <c r="S820" s="297"/>
      <c r="T820" s="297"/>
      <c r="U820" s="297"/>
      <c r="V820" s="297"/>
      <c r="W820" s="297"/>
      <c r="X820" s="297"/>
      <c r="Y820" s="297">
        <f>Y819</f>
        <v>0</v>
      </c>
      <c r="Z820" s="297"/>
      <c r="AA820" s="297"/>
      <c r="AB820" s="297"/>
      <c r="AC820" s="297"/>
      <c r="AD820" s="297"/>
      <c r="AE820" s="297"/>
      <c r="AF820" s="297"/>
      <c r="AG820" s="297"/>
      <c r="AH820" s="297"/>
      <c r="AI820" s="297"/>
      <c r="AJ820" s="297"/>
      <c r="AK820" s="297"/>
      <c r="AL820" s="297"/>
      <c r="AM820" s="297"/>
      <c r="AN820" s="297"/>
      <c r="AO820" s="297"/>
      <c r="AP820" s="297"/>
      <c r="AQ820" s="297"/>
      <c r="AR820" s="297"/>
      <c r="AS820" s="297"/>
      <c r="AT820" s="297"/>
      <c r="AU820" s="413">
        <f>AU819</f>
        <v>0</v>
      </c>
      <c r="AV820" s="413">
        <f t="shared" ref="AV820:BH820" si="2427">AV819</f>
        <v>0</v>
      </c>
      <c r="AW820" s="413">
        <f t="shared" si="2427"/>
        <v>0</v>
      </c>
      <c r="AX820" s="413">
        <f t="shared" si="2427"/>
        <v>0</v>
      </c>
      <c r="AY820" s="413">
        <f t="shared" si="2427"/>
        <v>0</v>
      </c>
      <c r="AZ820" s="413">
        <f t="shared" si="2427"/>
        <v>0</v>
      </c>
      <c r="BA820" s="413">
        <f t="shared" si="2427"/>
        <v>0</v>
      </c>
      <c r="BB820" s="413">
        <f t="shared" si="2427"/>
        <v>0</v>
      </c>
      <c r="BC820" s="413">
        <f t="shared" si="2427"/>
        <v>0</v>
      </c>
      <c r="BD820" s="413">
        <f t="shared" si="2427"/>
        <v>0</v>
      </c>
      <c r="BE820" s="413">
        <f t="shared" si="2427"/>
        <v>0</v>
      </c>
      <c r="BF820" s="413">
        <f t="shared" si="2427"/>
        <v>0</v>
      </c>
      <c r="BG820" s="413">
        <f t="shared" si="2427"/>
        <v>0</v>
      </c>
      <c r="BH820" s="413">
        <f t="shared" si="2427"/>
        <v>0</v>
      </c>
      <c r="BI820" s="299"/>
    </row>
    <row r="821" spans="1:61" hidden="1" outlineLevel="1">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293"/>
      <c r="Z821" s="293"/>
      <c r="AA821" s="293"/>
      <c r="AB821" s="293"/>
      <c r="AC821" s="293"/>
      <c r="AD821" s="293"/>
      <c r="AE821" s="293"/>
      <c r="AF821" s="293"/>
      <c r="AG821" s="293"/>
      <c r="AH821" s="293"/>
      <c r="AI821" s="293"/>
      <c r="AJ821" s="293"/>
      <c r="AK821" s="293"/>
      <c r="AL821" s="293"/>
      <c r="AM821" s="293"/>
      <c r="AN821" s="293"/>
      <c r="AO821" s="293"/>
      <c r="AP821" s="293"/>
      <c r="AQ821" s="293"/>
      <c r="AR821" s="293"/>
      <c r="AS821" s="293"/>
      <c r="AT821" s="293"/>
      <c r="AU821" s="414"/>
      <c r="AV821" s="414"/>
      <c r="AW821" s="414"/>
      <c r="AX821" s="414"/>
      <c r="AY821" s="414"/>
      <c r="AZ821" s="414"/>
      <c r="BA821" s="414"/>
      <c r="BB821" s="414"/>
      <c r="BC821" s="414"/>
      <c r="BD821" s="414"/>
      <c r="BE821" s="414"/>
      <c r="BF821" s="414"/>
      <c r="BG821" s="414"/>
      <c r="BH821" s="414"/>
      <c r="BI821" s="308"/>
    </row>
    <row r="822" spans="1:61" s="285" customFormat="1" hidden="1" outlineLevel="1">
      <c r="A822" s="521">
        <v>99</v>
      </c>
      <c r="B822" s="519" t="str">
        <f>VLOOKUP(A822,'9. IESO programs'!$D$3:$E$91,2)</f>
        <v>Not used</v>
      </c>
      <c r="C822" s="293" t="s">
        <v>25</v>
      </c>
      <c r="D822" s="297"/>
      <c r="E822" s="297"/>
      <c r="F822" s="297"/>
      <c r="G822" s="297"/>
      <c r="H822" s="297"/>
      <c r="I822" s="297"/>
      <c r="J822" s="297"/>
      <c r="K822" s="297"/>
      <c r="L822" s="297"/>
      <c r="M822" s="297"/>
      <c r="N822" s="297"/>
      <c r="O822" s="297"/>
      <c r="P822" s="297"/>
      <c r="Q822" s="297"/>
      <c r="R822" s="297"/>
      <c r="S822" s="297"/>
      <c r="T822" s="297"/>
      <c r="U822" s="297"/>
      <c r="V822" s="297"/>
      <c r="W822" s="297"/>
      <c r="X822" s="297"/>
      <c r="Y822" s="297">
        <v>0</v>
      </c>
      <c r="Z822" s="297"/>
      <c r="AA822" s="297"/>
      <c r="AB822" s="297"/>
      <c r="AC822" s="297"/>
      <c r="AD822" s="297"/>
      <c r="AE822" s="297"/>
      <c r="AF822" s="297"/>
      <c r="AG822" s="297"/>
      <c r="AH822" s="297"/>
      <c r="AI822" s="297"/>
      <c r="AJ822" s="297"/>
      <c r="AK822" s="297"/>
      <c r="AL822" s="297"/>
      <c r="AM822" s="297"/>
      <c r="AN822" s="297"/>
      <c r="AO822" s="297"/>
      <c r="AP822" s="297"/>
      <c r="AQ822" s="297"/>
      <c r="AR822" s="297"/>
      <c r="AS822" s="297"/>
      <c r="AT822" s="297"/>
      <c r="AU822" s="417"/>
      <c r="AV822" s="417"/>
      <c r="AW822" s="417"/>
      <c r="AX822" s="417"/>
      <c r="AY822" s="417"/>
      <c r="AZ822" s="417"/>
      <c r="BA822" s="417"/>
      <c r="BB822" s="412"/>
      <c r="BC822" s="412"/>
      <c r="BD822" s="412"/>
      <c r="BE822" s="412"/>
      <c r="BF822" s="412"/>
      <c r="BG822" s="412"/>
      <c r="BH822" s="412"/>
      <c r="BI822" s="298">
        <f>SUM(AU822:BH822)</f>
        <v>0</v>
      </c>
    </row>
    <row r="823" spans="1:61" s="285" customFormat="1" hidden="1" outlineLevel="1">
      <c r="A823" s="521"/>
      <c r="B823" s="326" t="s">
        <v>267</v>
      </c>
      <c r="C823" s="293" t="s">
        <v>142</v>
      </c>
      <c r="D823" s="297"/>
      <c r="E823" s="297"/>
      <c r="F823" s="297"/>
      <c r="G823" s="297"/>
      <c r="H823" s="297"/>
      <c r="I823" s="297"/>
      <c r="J823" s="297"/>
      <c r="K823" s="297"/>
      <c r="L823" s="297"/>
      <c r="M823" s="297"/>
      <c r="N823" s="297"/>
      <c r="O823" s="297"/>
      <c r="P823" s="297"/>
      <c r="Q823" s="297"/>
      <c r="R823" s="297"/>
      <c r="S823" s="297"/>
      <c r="T823" s="297"/>
      <c r="U823" s="297"/>
      <c r="V823" s="297"/>
      <c r="W823" s="297"/>
      <c r="X823" s="297"/>
      <c r="Y823" s="297">
        <f>Y822</f>
        <v>0</v>
      </c>
      <c r="Z823" s="297"/>
      <c r="AA823" s="297"/>
      <c r="AB823" s="297"/>
      <c r="AC823" s="297"/>
      <c r="AD823" s="297"/>
      <c r="AE823" s="297"/>
      <c r="AF823" s="297"/>
      <c r="AG823" s="297"/>
      <c r="AH823" s="297"/>
      <c r="AI823" s="297"/>
      <c r="AJ823" s="297"/>
      <c r="AK823" s="297"/>
      <c r="AL823" s="297"/>
      <c r="AM823" s="297"/>
      <c r="AN823" s="297"/>
      <c r="AO823" s="297"/>
      <c r="AP823" s="297"/>
      <c r="AQ823" s="297"/>
      <c r="AR823" s="297"/>
      <c r="AS823" s="297"/>
      <c r="AT823" s="297"/>
      <c r="AU823" s="413">
        <f>AU822</f>
        <v>0</v>
      </c>
      <c r="AV823" s="413">
        <f t="shared" ref="AV823:BH823" si="2428">AV822</f>
        <v>0</v>
      </c>
      <c r="AW823" s="413">
        <f t="shared" si="2428"/>
        <v>0</v>
      </c>
      <c r="AX823" s="413">
        <f t="shared" si="2428"/>
        <v>0</v>
      </c>
      <c r="AY823" s="413">
        <f t="shared" si="2428"/>
        <v>0</v>
      </c>
      <c r="AZ823" s="413">
        <f t="shared" si="2428"/>
        <v>0</v>
      </c>
      <c r="BA823" s="413">
        <f t="shared" si="2428"/>
        <v>0</v>
      </c>
      <c r="BB823" s="413">
        <f t="shared" si="2428"/>
        <v>0</v>
      </c>
      <c r="BC823" s="413">
        <f t="shared" si="2428"/>
        <v>0</v>
      </c>
      <c r="BD823" s="413">
        <f t="shared" si="2428"/>
        <v>0</v>
      </c>
      <c r="BE823" s="413">
        <f t="shared" si="2428"/>
        <v>0</v>
      </c>
      <c r="BF823" s="413">
        <f t="shared" si="2428"/>
        <v>0</v>
      </c>
      <c r="BG823" s="413">
        <f t="shared" si="2428"/>
        <v>0</v>
      </c>
      <c r="BH823" s="413">
        <f t="shared" si="2428"/>
        <v>0</v>
      </c>
      <c r="BI823" s="299"/>
    </row>
    <row r="824" spans="1:61" s="285" customFormat="1" hidden="1" outlineLevel="1">
      <c r="A824" s="521"/>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293"/>
      <c r="Z824" s="293"/>
      <c r="AA824" s="293"/>
      <c r="AB824" s="293"/>
      <c r="AC824" s="293"/>
      <c r="AD824" s="293"/>
      <c r="AE824" s="293"/>
      <c r="AF824" s="293"/>
      <c r="AG824" s="293"/>
      <c r="AH824" s="293"/>
      <c r="AI824" s="293"/>
      <c r="AJ824" s="293"/>
      <c r="AK824" s="293"/>
      <c r="AL824" s="293"/>
      <c r="AM824" s="293"/>
      <c r="AN824" s="293"/>
      <c r="AO824" s="293"/>
      <c r="AP824" s="293"/>
      <c r="AQ824" s="293"/>
      <c r="AR824" s="293"/>
      <c r="AS824" s="293"/>
      <c r="AT824" s="293"/>
      <c r="AU824" s="414"/>
      <c r="AV824" s="414"/>
      <c r="AW824" s="414"/>
      <c r="AX824" s="414"/>
      <c r="AY824" s="414"/>
      <c r="AZ824" s="414"/>
      <c r="BA824" s="418"/>
      <c r="BB824" s="418"/>
      <c r="BC824" s="418"/>
      <c r="BD824" s="418"/>
      <c r="BE824" s="418"/>
      <c r="BF824" s="418"/>
      <c r="BG824" s="418"/>
      <c r="BH824" s="418"/>
      <c r="BI824" s="315"/>
    </row>
    <row r="825" spans="1:61" ht="15.75" hidden="1" outlineLevel="1">
      <c r="B825" s="518" t="s">
        <v>470</v>
      </c>
      <c r="C825" s="322"/>
      <c r="D825" s="292"/>
      <c r="E825" s="291"/>
      <c r="F825" s="291"/>
      <c r="G825" s="291"/>
      <c r="H825" s="291"/>
      <c r="I825" s="291"/>
      <c r="J825" s="291"/>
      <c r="K825" s="291"/>
      <c r="L825" s="291"/>
      <c r="M825" s="291"/>
      <c r="N825" s="291"/>
      <c r="O825" s="291"/>
      <c r="P825" s="291"/>
      <c r="Q825" s="291"/>
      <c r="R825" s="291"/>
      <c r="S825" s="291"/>
      <c r="T825" s="291"/>
      <c r="U825" s="291"/>
      <c r="V825" s="291"/>
      <c r="W825" s="291"/>
      <c r="X825" s="291"/>
      <c r="Y825" s="292"/>
      <c r="Z825" s="291"/>
      <c r="AA825" s="291"/>
      <c r="AB825" s="291"/>
      <c r="AC825" s="291"/>
      <c r="AD825" s="291"/>
      <c r="AE825" s="291"/>
      <c r="AF825" s="291"/>
      <c r="AG825" s="291"/>
      <c r="AH825" s="291"/>
      <c r="AI825" s="291"/>
      <c r="AJ825" s="291"/>
      <c r="AK825" s="291"/>
      <c r="AL825" s="291"/>
      <c r="AM825" s="291"/>
      <c r="AN825" s="291"/>
      <c r="AO825" s="291"/>
      <c r="AP825" s="291"/>
      <c r="AQ825" s="291"/>
      <c r="AR825" s="291"/>
      <c r="AS825" s="291"/>
      <c r="AT825" s="291"/>
      <c r="AU825" s="416"/>
      <c r="AV825" s="416"/>
      <c r="AW825" s="416"/>
      <c r="AX825" s="416"/>
      <c r="AY825" s="416"/>
      <c r="AZ825" s="416"/>
      <c r="BA825" s="416"/>
      <c r="BB825" s="416"/>
      <c r="BC825" s="416"/>
      <c r="BD825" s="416"/>
      <c r="BE825" s="416"/>
      <c r="BF825" s="416"/>
      <c r="BG825" s="416"/>
      <c r="BH825" s="416"/>
      <c r="BI825" s="294"/>
    </row>
    <row r="826" spans="1:61" hidden="1" outlineLevel="1">
      <c r="A826" s="521">
        <v>99</v>
      </c>
      <c r="B826" s="519" t="str">
        <f>VLOOKUP(A826,'9. IESO programs'!$D$3:$E$91,2)</f>
        <v>Not used</v>
      </c>
      <c r="C826" s="293" t="s">
        <v>25</v>
      </c>
      <c r="D826" s="297"/>
      <c r="E826" s="297"/>
      <c r="F826" s="297"/>
      <c r="G826" s="297"/>
      <c r="H826" s="297"/>
      <c r="I826" s="297"/>
      <c r="J826" s="297"/>
      <c r="K826" s="297"/>
      <c r="L826" s="297"/>
      <c r="M826" s="297"/>
      <c r="N826" s="297"/>
      <c r="O826" s="297"/>
      <c r="P826" s="297"/>
      <c r="Q826" s="297"/>
      <c r="R826" s="297"/>
      <c r="S826" s="297"/>
      <c r="T826" s="297"/>
      <c r="U826" s="297"/>
      <c r="V826" s="297"/>
      <c r="W826" s="297"/>
      <c r="X826" s="297"/>
      <c r="Y826" s="297">
        <v>0</v>
      </c>
      <c r="Z826" s="297"/>
      <c r="AA826" s="297"/>
      <c r="AB826" s="297"/>
      <c r="AC826" s="297"/>
      <c r="AD826" s="297"/>
      <c r="AE826" s="297"/>
      <c r="AF826" s="297"/>
      <c r="AG826" s="297"/>
      <c r="AH826" s="297"/>
      <c r="AI826" s="297"/>
      <c r="AJ826" s="297"/>
      <c r="AK826" s="297"/>
      <c r="AL826" s="297"/>
      <c r="AM826" s="297"/>
      <c r="AN826" s="297"/>
      <c r="AO826" s="297"/>
      <c r="AP826" s="297"/>
      <c r="AQ826" s="297"/>
      <c r="AR826" s="297"/>
      <c r="AS826" s="297"/>
      <c r="AT826" s="297"/>
      <c r="AU826" s="428"/>
      <c r="AV826" s="412"/>
      <c r="AW826" s="412"/>
      <c r="AX826" s="412"/>
      <c r="AY826" s="412"/>
      <c r="AZ826" s="412"/>
      <c r="BA826" s="412"/>
      <c r="BB826" s="417"/>
      <c r="BC826" s="417"/>
      <c r="BD826" s="417"/>
      <c r="BE826" s="417"/>
      <c r="BF826" s="417"/>
      <c r="BG826" s="417"/>
      <c r="BH826" s="417"/>
      <c r="BI826" s="298">
        <f>SUM(AU826:BH826)</f>
        <v>0</v>
      </c>
    </row>
    <row r="827" spans="1:61" hidden="1" outlineLevel="1">
      <c r="B827" s="296" t="s">
        <v>267</v>
      </c>
      <c r="C827" s="293" t="s">
        <v>142</v>
      </c>
      <c r="D827" s="297"/>
      <c r="E827" s="297"/>
      <c r="F827" s="297"/>
      <c r="G827" s="297"/>
      <c r="H827" s="297"/>
      <c r="I827" s="297"/>
      <c r="J827" s="297"/>
      <c r="K827" s="297"/>
      <c r="L827" s="297"/>
      <c r="M827" s="297"/>
      <c r="N827" s="297"/>
      <c r="O827" s="297"/>
      <c r="P827" s="297"/>
      <c r="Q827" s="297"/>
      <c r="R827" s="297"/>
      <c r="S827" s="297"/>
      <c r="T827" s="297"/>
      <c r="U827" s="297"/>
      <c r="V827" s="297"/>
      <c r="W827" s="297"/>
      <c r="X827" s="297"/>
      <c r="Y827" s="297">
        <f>Y826</f>
        <v>0</v>
      </c>
      <c r="Z827" s="297"/>
      <c r="AA827" s="297"/>
      <c r="AB827" s="297"/>
      <c r="AC827" s="297"/>
      <c r="AD827" s="297"/>
      <c r="AE827" s="297"/>
      <c r="AF827" s="297"/>
      <c r="AG827" s="297"/>
      <c r="AH827" s="297"/>
      <c r="AI827" s="297"/>
      <c r="AJ827" s="297"/>
      <c r="AK827" s="297"/>
      <c r="AL827" s="297"/>
      <c r="AM827" s="297"/>
      <c r="AN827" s="297"/>
      <c r="AO827" s="297"/>
      <c r="AP827" s="297"/>
      <c r="AQ827" s="297"/>
      <c r="AR827" s="297"/>
      <c r="AS827" s="297"/>
      <c r="AT827" s="297"/>
      <c r="AU827" s="413">
        <f>AU826</f>
        <v>0</v>
      </c>
      <c r="AV827" s="413">
        <f t="shared" ref="AV827:BH827" si="2429">AV826</f>
        <v>0</v>
      </c>
      <c r="AW827" s="413">
        <f t="shared" si="2429"/>
        <v>0</v>
      </c>
      <c r="AX827" s="413">
        <f t="shared" si="2429"/>
        <v>0</v>
      </c>
      <c r="AY827" s="413">
        <f t="shared" si="2429"/>
        <v>0</v>
      </c>
      <c r="AZ827" s="413">
        <f t="shared" si="2429"/>
        <v>0</v>
      </c>
      <c r="BA827" s="413">
        <f t="shared" si="2429"/>
        <v>0</v>
      </c>
      <c r="BB827" s="413">
        <f t="shared" si="2429"/>
        <v>0</v>
      </c>
      <c r="BC827" s="413">
        <f t="shared" si="2429"/>
        <v>0</v>
      </c>
      <c r="BD827" s="413">
        <f t="shared" si="2429"/>
        <v>0</v>
      </c>
      <c r="BE827" s="413">
        <f t="shared" si="2429"/>
        <v>0</v>
      </c>
      <c r="BF827" s="413">
        <f t="shared" si="2429"/>
        <v>0</v>
      </c>
      <c r="BG827" s="413">
        <f t="shared" si="2429"/>
        <v>0</v>
      </c>
      <c r="BH827" s="413">
        <f t="shared" si="2429"/>
        <v>0</v>
      </c>
      <c r="BI827" s="308"/>
    </row>
    <row r="828" spans="1:61" hidden="1" outlineLevel="1">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c r="Z828" s="293"/>
      <c r="AA828" s="293"/>
      <c r="AB828" s="293"/>
      <c r="AC828" s="293"/>
      <c r="AD828" s="293"/>
      <c r="AE828" s="293"/>
      <c r="AF828" s="293"/>
      <c r="AG828" s="293"/>
      <c r="AH828" s="293"/>
      <c r="AI828" s="293"/>
      <c r="AJ828" s="293"/>
      <c r="AK828" s="293"/>
      <c r="AL828" s="293"/>
      <c r="AM828" s="293"/>
      <c r="AN828" s="293"/>
      <c r="AO828" s="293"/>
      <c r="AP828" s="293"/>
      <c r="AQ828" s="293"/>
      <c r="AR828" s="293"/>
      <c r="AS828" s="293"/>
      <c r="AT828" s="293"/>
      <c r="AU828" s="424"/>
      <c r="AV828" s="427"/>
      <c r="AW828" s="427"/>
      <c r="AX828" s="427"/>
      <c r="AY828" s="427"/>
      <c r="AZ828" s="427"/>
      <c r="BA828" s="427"/>
      <c r="BB828" s="427"/>
      <c r="BC828" s="427"/>
      <c r="BD828" s="427"/>
      <c r="BE828" s="427"/>
      <c r="BF828" s="427"/>
      <c r="BG828" s="427"/>
      <c r="BH828" s="427"/>
      <c r="BI828" s="308"/>
    </row>
    <row r="829" spans="1:61" hidden="1" outlineLevel="1">
      <c r="A829" s="521">
        <v>99</v>
      </c>
      <c r="B829" s="519" t="str">
        <f>VLOOKUP(A829,'9. IESO programs'!$D$3:$E$91,2)</f>
        <v>Not used</v>
      </c>
      <c r="C829" s="293" t="s">
        <v>25</v>
      </c>
      <c r="D829" s="297"/>
      <c r="E829" s="297"/>
      <c r="F829" s="297"/>
      <c r="G829" s="297"/>
      <c r="H829" s="297"/>
      <c r="I829" s="297"/>
      <c r="J829" s="297"/>
      <c r="K829" s="297"/>
      <c r="L829" s="297"/>
      <c r="M829" s="297"/>
      <c r="N829" s="297"/>
      <c r="O829" s="297"/>
      <c r="P829" s="297"/>
      <c r="Q829" s="297"/>
      <c r="R829" s="297"/>
      <c r="S829" s="297"/>
      <c r="T829" s="297"/>
      <c r="U829" s="297"/>
      <c r="V829" s="297"/>
      <c r="W829" s="297"/>
      <c r="X829" s="297"/>
      <c r="Y829" s="297">
        <v>0</v>
      </c>
      <c r="Z829" s="297"/>
      <c r="AA829" s="297"/>
      <c r="AB829" s="297"/>
      <c r="AC829" s="297"/>
      <c r="AD829" s="297"/>
      <c r="AE829" s="297"/>
      <c r="AF829" s="297"/>
      <c r="AG829" s="297"/>
      <c r="AH829" s="297"/>
      <c r="AI829" s="297"/>
      <c r="AJ829" s="297"/>
      <c r="AK829" s="297"/>
      <c r="AL829" s="297"/>
      <c r="AM829" s="297"/>
      <c r="AN829" s="297"/>
      <c r="AO829" s="297"/>
      <c r="AP829" s="297"/>
      <c r="AQ829" s="297"/>
      <c r="AR829" s="297"/>
      <c r="AS829" s="297"/>
      <c r="AT829" s="297"/>
      <c r="AU829" s="428"/>
      <c r="AV829" s="412"/>
      <c r="AW829" s="412"/>
      <c r="AX829" s="412"/>
      <c r="AY829" s="412"/>
      <c r="AZ829" s="412"/>
      <c r="BA829" s="412"/>
      <c r="BB829" s="417"/>
      <c r="BC829" s="417"/>
      <c r="BD829" s="417"/>
      <c r="BE829" s="417"/>
      <c r="BF829" s="417"/>
      <c r="BG829" s="417"/>
      <c r="BH829" s="417"/>
      <c r="BI829" s="298">
        <f>SUM(AU829:BH829)</f>
        <v>0</v>
      </c>
    </row>
    <row r="830" spans="1:61" hidden="1" outlineLevel="1">
      <c r="B830" s="296" t="s">
        <v>267</v>
      </c>
      <c r="C830" s="293" t="s">
        <v>142</v>
      </c>
      <c r="D830" s="297"/>
      <c r="E830" s="297"/>
      <c r="F830" s="297"/>
      <c r="G830" s="297"/>
      <c r="H830" s="297"/>
      <c r="I830" s="297"/>
      <c r="J830" s="297"/>
      <c r="K830" s="297"/>
      <c r="L830" s="297"/>
      <c r="M830" s="297"/>
      <c r="N830" s="297"/>
      <c r="O830" s="297"/>
      <c r="P830" s="297"/>
      <c r="Q830" s="297"/>
      <c r="R830" s="297"/>
      <c r="S830" s="297"/>
      <c r="T830" s="297"/>
      <c r="U830" s="297"/>
      <c r="V830" s="297"/>
      <c r="W830" s="297"/>
      <c r="X830" s="297"/>
      <c r="Y830" s="297">
        <f>Y829</f>
        <v>0</v>
      </c>
      <c r="Z830" s="297"/>
      <c r="AA830" s="297"/>
      <c r="AB830" s="297"/>
      <c r="AC830" s="297"/>
      <c r="AD830" s="297"/>
      <c r="AE830" s="297"/>
      <c r="AF830" s="297"/>
      <c r="AG830" s="297"/>
      <c r="AH830" s="297"/>
      <c r="AI830" s="297"/>
      <c r="AJ830" s="297"/>
      <c r="AK830" s="297"/>
      <c r="AL830" s="297"/>
      <c r="AM830" s="297"/>
      <c r="AN830" s="297"/>
      <c r="AO830" s="297"/>
      <c r="AP830" s="297"/>
      <c r="AQ830" s="297"/>
      <c r="AR830" s="297"/>
      <c r="AS830" s="297"/>
      <c r="AT830" s="297"/>
      <c r="AU830" s="413">
        <f>AU829</f>
        <v>0</v>
      </c>
      <c r="AV830" s="413">
        <f t="shared" ref="AV830:BH830" si="2430">AV829</f>
        <v>0</v>
      </c>
      <c r="AW830" s="413">
        <f t="shared" si="2430"/>
        <v>0</v>
      </c>
      <c r="AX830" s="413">
        <f t="shared" si="2430"/>
        <v>0</v>
      </c>
      <c r="AY830" s="413">
        <f t="shared" si="2430"/>
        <v>0</v>
      </c>
      <c r="AZ830" s="413">
        <f t="shared" si="2430"/>
        <v>0</v>
      </c>
      <c r="BA830" s="413">
        <f t="shared" si="2430"/>
        <v>0</v>
      </c>
      <c r="BB830" s="413">
        <f t="shared" si="2430"/>
        <v>0</v>
      </c>
      <c r="BC830" s="413">
        <f t="shared" si="2430"/>
        <v>0</v>
      </c>
      <c r="BD830" s="413">
        <f t="shared" si="2430"/>
        <v>0</v>
      </c>
      <c r="BE830" s="413">
        <f t="shared" si="2430"/>
        <v>0</v>
      </c>
      <c r="BF830" s="413">
        <f t="shared" si="2430"/>
        <v>0</v>
      </c>
      <c r="BG830" s="413">
        <f t="shared" si="2430"/>
        <v>0</v>
      </c>
      <c r="BH830" s="413">
        <f t="shared" si="2430"/>
        <v>0</v>
      </c>
      <c r="BI830" s="308"/>
    </row>
    <row r="831" spans="1:61" hidden="1" outlineLevel="1">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293"/>
      <c r="Z831" s="293"/>
      <c r="AA831" s="293"/>
      <c r="AB831" s="293"/>
      <c r="AC831" s="293"/>
      <c r="AD831" s="293"/>
      <c r="AE831" s="293"/>
      <c r="AF831" s="293"/>
      <c r="AG831" s="293"/>
      <c r="AH831" s="293"/>
      <c r="AI831" s="293"/>
      <c r="AJ831" s="293"/>
      <c r="AK831" s="293"/>
      <c r="AL831" s="293"/>
      <c r="AM831" s="293"/>
      <c r="AN831" s="293"/>
      <c r="AO831" s="293"/>
      <c r="AP831" s="293"/>
      <c r="AQ831" s="293"/>
      <c r="AR831" s="293"/>
      <c r="AS831" s="293"/>
      <c r="AT831" s="293"/>
      <c r="AU831" s="425"/>
      <c r="AV831" s="426"/>
      <c r="AW831" s="426"/>
      <c r="AX831" s="426"/>
      <c r="AY831" s="426"/>
      <c r="AZ831" s="426"/>
      <c r="BA831" s="426"/>
      <c r="BB831" s="426"/>
      <c r="BC831" s="426"/>
      <c r="BD831" s="426"/>
      <c r="BE831" s="426"/>
      <c r="BF831" s="426"/>
      <c r="BG831" s="426"/>
      <c r="BH831" s="426"/>
      <c r="BI831" s="299"/>
    </row>
    <row r="832" spans="1:61" hidden="1" outlineLevel="1">
      <c r="A832" s="521">
        <v>99</v>
      </c>
      <c r="B832" s="519" t="str">
        <f>VLOOKUP(A832,'9. IESO programs'!$D$3:$E$91,2)</f>
        <v>Not used</v>
      </c>
      <c r="C832" s="293" t="s">
        <v>25</v>
      </c>
      <c r="D832" s="297"/>
      <c r="E832" s="297"/>
      <c r="F832" s="297"/>
      <c r="G832" s="297"/>
      <c r="H832" s="297"/>
      <c r="I832" s="297"/>
      <c r="J832" s="297"/>
      <c r="K832" s="297"/>
      <c r="L832" s="297"/>
      <c r="M832" s="297"/>
      <c r="N832" s="297"/>
      <c r="O832" s="297"/>
      <c r="P832" s="297"/>
      <c r="Q832" s="297"/>
      <c r="R832" s="297"/>
      <c r="S832" s="297"/>
      <c r="T832" s="297"/>
      <c r="U832" s="297"/>
      <c r="V832" s="297"/>
      <c r="W832" s="297"/>
      <c r="X832" s="297"/>
      <c r="Y832" s="297">
        <v>0</v>
      </c>
      <c r="Z832" s="297"/>
      <c r="AA832" s="297"/>
      <c r="AB832" s="297"/>
      <c r="AC832" s="297"/>
      <c r="AD832" s="297"/>
      <c r="AE832" s="297"/>
      <c r="AF832" s="297"/>
      <c r="AG832" s="297"/>
      <c r="AH832" s="297"/>
      <c r="AI832" s="297"/>
      <c r="AJ832" s="297"/>
      <c r="AK832" s="297"/>
      <c r="AL832" s="297"/>
      <c r="AM832" s="297"/>
      <c r="AN832" s="297"/>
      <c r="AO832" s="297"/>
      <c r="AP832" s="297"/>
      <c r="AQ832" s="297"/>
      <c r="AR832" s="297"/>
      <c r="AS832" s="297"/>
      <c r="AT832" s="297"/>
      <c r="AU832" s="428"/>
      <c r="AV832" s="412"/>
      <c r="AW832" s="412"/>
      <c r="AX832" s="412"/>
      <c r="AY832" s="412"/>
      <c r="AZ832" s="412"/>
      <c r="BA832" s="412"/>
      <c r="BB832" s="417"/>
      <c r="BC832" s="417"/>
      <c r="BD832" s="417"/>
      <c r="BE832" s="417"/>
      <c r="BF832" s="417"/>
      <c r="BG832" s="417"/>
      <c r="BH832" s="417"/>
      <c r="BI832" s="298">
        <f>SUM(AU832:BH832)</f>
        <v>0</v>
      </c>
    </row>
    <row r="833" spans="1:61" hidden="1" outlineLevel="1">
      <c r="B833" s="296" t="s">
        <v>267</v>
      </c>
      <c r="C833" s="293" t="s">
        <v>142</v>
      </c>
      <c r="D833" s="297"/>
      <c r="E833" s="297"/>
      <c r="F833" s="297"/>
      <c r="G833" s="297"/>
      <c r="H833" s="297"/>
      <c r="I833" s="297"/>
      <c r="J833" s="297"/>
      <c r="K833" s="297"/>
      <c r="L833" s="297"/>
      <c r="M833" s="297"/>
      <c r="N833" s="297"/>
      <c r="O833" s="297"/>
      <c r="P833" s="297"/>
      <c r="Q833" s="297"/>
      <c r="R833" s="297"/>
      <c r="S833" s="297"/>
      <c r="T833" s="297"/>
      <c r="U833" s="297"/>
      <c r="V833" s="297"/>
      <c r="W833" s="297"/>
      <c r="X833" s="297"/>
      <c r="Y833" s="297">
        <f>Y832</f>
        <v>0</v>
      </c>
      <c r="Z833" s="297"/>
      <c r="AA833" s="297"/>
      <c r="AB833" s="297"/>
      <c r="AC833" s="297"/>
      <c r="AD833" s="297"/>
      <c r="AE833" s="297"/>
      <c r="AF833" s="297"/>
      <c r="AG833" s="297"/>
      <c r="AH833" s="297"/>
      <c r="AI833" s="297"/>
      <c r="AJ833" s="297"/>
      <c r="AK833" s="297"/>
      <c r="AL833" s="297"/>
      <c r="AM833" s="297"/>
      <c r="AN833" s="297"/>
      <c r="AO833" s="297"/>
      <c r="AP833" s="297"/>
      <c r="AQ833" s="297"/>
      <c r="AR833" s="297"/>
      <c r="AS833" s="297"/>
      <c r="AT833" s="297"/>
      <c r="AU833" s="413">
        <f>AU832</f>
        <v>0</v>
      </c>
      <c r="AV833" s="413">
        <f t="shared" ref="AV833:BH833" si="2431">AV832</f>
        <v>0</v>
      </c>
      <c r="AW833" s="413">
        <f t="shared" si="2431"/>
        <v>0</v>
      </c>
      <c r="AX833" s="413">
        <f t="shared" si="2431"/>
        <v>0</v>
      </c>
      <c r="AY833" s="413">
        <f t="shared" si="2431"/>
        <v>0</v>
      </c>
      <c r="AZ833" s="413">
        <f t="shared" si="2431"/>
        <v>0</v>
      </c>
      <c r="BA833" s="413">
        <f t="shared" si="2431"/>
        <v>0</v>
      </c>
      <c r="BB833" s="413">
        <f t="shared" si="2431"/>
        <v>0</v>
      </c>
      <c r="BC833" s="413">
        <f t="shared" si="2431"/>
        <v>0</v>
      </c>
      <c r="BD833" s="413">
        <f t="shared" si="2431"/>
        <v>0</v>
      </c>
      <c r="BE833" s="413">
        <f t="shared" si="2431"/>
        <v>0</v>
      </c>
      <c r="BF833" s="413">
        <f t="shared" si="2431"/>
        <v>0</v>
      </c>
      <c r="BG833" s="413">
        <f t="shared" si="2431"/>
        <v>0</v>
      </c>
      <c r="BH833" s="413">
        <f t="shared" si="2431"/>
        <v>0</v>
      </c>
      <c r="BI833" s="299"/>
    </row>
    <row r="834" spans="1:61" hidden="1" outlineLevel="1">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293"/>
      <c r="Z834" s="293"/>
      <c r="AA834" s="293"/>
      <c r="AB834" s="293"/>
      <c r="AC834" s="293"/>
      <c r="AD834" s="293"/>
      <c r="AE834" s="293"/>
      <c r="AF834" s="293"/>
      <c r="AG834" s="293"/>
      <c r="AH834" s="293"/>
      <c r="AI834" s="293"/>
      <c r="AJ834" s="293"/>
      <c r="AK834" s="293"/>
      <c r="AL834" s="293"/>
      <c r="AM834" s="293"/>
      <c r="AN834" s="293"/>
      <c r="AO834" s="293"/>
      <c r="AP834" s="293"/>
      <c r="AQ834" s="293"/>
      <c r="AR834" s="293"/>
      <c r="AS834" s="293"/>
      <c r="AT834" s="293"/>
      <c r="AU834" s="414"/>
      <c r="AV834" s="414"/>
      <c r="AW834" s="414"/>
      <c r="AX834" s="414"/>
      <c r="AY834" s="414"/>
      <c r="AZ834" s="414"/>
      <c r="BA834" s="414"/>
      <c r="BB834" s="414"/>
      <c r="BC834" s="414"/>
      <c r="BD834" s="414"/>
      <c r="BE834" s="414"/>
      <c r="BF834" s="414"/>
      <c r="BG834" s="414"/>
      <c r="BH834" s="414"/>
      <c r="BI834" s="308"/>
    </row>
    <row r="835" spans="1:61" hidden="1" outlineLevel="1">
      <c r="A835" s="521">
        <v>99</v>
      </c>
      <c r="B835" s="519" t="str">
        <f>VLOOKUP(A835,'9. IESO programs'!$D$3:$E$91,2)</f>
        <v>Not used</v>
      </c>
      <c r="C835" s="293" t="s">
        <v>25</v>
      </c>
      <c r="D835" s="297"/>
      <c r="E835" s="297"/>
      <c r="F835" s="297"/>
      <c r="G835" s="297"/>
      <c r="H835" s="297"/>
      <c r="I835" s="297"/>
      <c r="J835" s="297"/>
      <c r="K835" s="297"/>
      <c r="L835" s="297"/>
      <c r="M835" s="297"/>
      <c r="N835" s="297"/>
      <c r="O835" s="297"/>
      <c r="P835" s="297"/>
      <c r="Q835" s="297"/>
      <c r="R835" s="297"/>
      <c r="S835" s="297"/>
      <c r="T835" s="297"/>
      <c r="U835" s="297"/>
      <c r="V835" s="297"/>
      <c r="W835" s="297"/>
      <c r="X835" s="297"/>
      <c r="Y835" s="297">
        <v>0</v>
      </c>
      <c r="Z835" s="297"/>
      <c r="AA835" s="297"/>
      <c r="AB835" s="297"/>
      <c r="AC835" s="297"/>
      <c r="AD835" s="297"/>
      <c r="AE835" s="297"/>
      <c r="AF835" s="297"/>
      <c r="AG835" s="297"/>
      <c r="AH835" s="297"/>
      <c r="AI835" s="297"/>
      <c r="AJ835" s="297"/>
      <c r="AK835" s="297"/>
      <c r="AL835" s="297"/>
      <c r="AM835" s="297"/>
      <c r="AN835" s="297"/>
      <c r="AO835" s="297"/>
      <c r="AP835" s="297"/>
      <c r="AQ835" s="297"/>
      <c r="AR835" s="297"/>
      <c r="AS835" s="297"/>
      <c r="AT835" s="297"/>
      <c r="AU835" s="428"/>
      <c r="AV835" s="412"/>
      <c r="AW835" s="412"/>
      <c r="AX835" s="412"/>
      <c r="AY835" s="412"/>
      <c r="AZ835" s="412"/>
      <c r="BA835" s="412"/>
      <c r="BB835" s="417"/>
      <c r="BC835" s="417"/>
      <c r="BD835" s="417"/>
      <c r="BE835" s="417"/>
      <c r="BF835" s="417"/>
      <c r="BG835" s="417"/>
      <c r="BH835" s="417"/>
      <c r="BI835" s="298">
        <f>SUM(AU835:BH835)</f>
        <v>0</v>
      </c>
    </row>
    <row r="836" spans="1:61" hidden="1" outlineLevel="1">
      <c r="B836" s="296" t="s">
        <v>267</v>
      </c>
      <c r="C836" s="293" t="s">
        <v>142</v>
      </c>
      <c r="D836" s="297"/>
      <c r="E836" s="297"/>
      <c r="F836" s="297"/>
      <c r="G836" s="297"/>
      <c r="H836" s="297"/>
      <c r="I836" s="297"/>
      <c r="J836" s="297"/>
      <c r="K836" s="297"/>
      <c r="L836" s="297"/>
      <c r="M836" s="297"/>
      <c r="N836" s="297"/>
      <c r="O836" s="297"/>
      <c r="P836" s="297"/>
      <c r="Q836" s="297"/>
      <c r="R836" s="297"/>
      <c r="S836" s="297"/>
      <c r="T836" s="297"/>
      <c r="U836" s="297"/>
      <c r="V836" s="297"/>
      <c r="W836" s="297"/>
      <c r="X836" s="297"/>
      <c r="Y836" s="297">
        <f>Y835</f>
        <v>0</v>
      </c>
      <c r="Z836" s="297"/>
      <c r="AA836" s="297"/>
      <c r="AB836" s="297"/>
      <c r="AC836" s="297"/>
      <c r="AD836" s="297"/>
      <c r="AE836" s="297"/>
      <c r="AF836" s="297"/>
      <c r="AG836" s="297"/>
      <c r="AH836" s="297"/>
      <c r="AI836" s="297"/>
      <c r="AJ836" s="297"/>
      <c r="AK836" s="297"/>
      <c r="AL836" s="297"/>
      <c r="AM836" s="297"/>
      <c r="AN836" s="297"/>
      <c r="AO836" s="297"/>
      <c r="AP836" s="297"/>
      <c r="AQ836" s="297"/>
      <c r="AR836" s="297"/>
      <c r="AS836" s="297"/>
      <c r="AT836" s="297"/>
      <c r="AU836" s="413">
        <f>AU835</f>
        <v>0</v>
      </c>
      <c r="AV836" s="413">
        <f t="shared" ref="AV836:BH836" si="2432">AV835</f>
        <v>0</v>
      </c>
      <c r="AW836" s="413">
        <f t="shared" si="2432"/>
        <v>0</v>
      </c>
      <c r="AX836" s="413">
        <f t="shared" si="2432"/>
        <v>0</v>
      </c>
      <c r="AY836" s="413">
        <f t="shared" si="2432"/>
        <v>0</v>
      </c>
      <c r="AZ836" s="413">
        <f t="shared" si="2432"/>
        <v>0</v>
      </c>
      <c r="BA836" s="413">
        <f t="shared" si="2432"/>
        <v>0</v>
      </c>
      <c r="BB836" s="413">
        <f t="shared" si="2432"/>
        <v>0</v>
      </c>
      <c r="BC836" s="413">
        <f t="shared" si="2432"/>
        <v>0</v>
      </c>
      <c r="BD836" s="413">
        <f t="shared" si="2432"/>
        <v>0</v>
      </c>
      <c r="BE836" s="413">
        <f t="shared" si="2432"/>
        <v>0</v>
      </c>
      <c r="BF836" s="413">
        <f t="shared" si="2432"/>
        <v>0</v>
      </c>
      <c r="BG836" s="413">
        <f t="shared" si="2432"/>
        <v>0</v>
      </c>
      <c r="BH836" s="413">
        <f t="shared" si="2432"/>
        <v>0</v>
      </c>
      <c r="BI836" s="308"/>
    </row>
    <row r="837" spans="1:61" ht="15.75" hidden="1" outlineLevel="1">
      <c r="B837" s="325"/>
      <c r="C837" s="302"/>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302"/>
      <c r="Z837" s="293"/>
      <c r="AA837" s="293"/>
      <c r="AB837" s="293"/>
      <c r="AC837" s="293"/>
      <c r="AD837" s="293"/>
      <c r="AE837" s="293"/>
      <c r="AF837" s="293"/>
      <c r="AG837" s="293"/>
      <c r="AH837" s="293"/>
      <c r="AI837" s="293"/>
      <c r="AJ837" s="293"/>
      <c r="AK837" s="293"/>
      <c r="AL837" s="293"/>
      <c r="AM837" s="293"/>
      <c r="AN837" s="293"/>
      <c r="AO837" s="293"/>
      <c r="AP837" s="293"/>
      <c r="AQ837" s="293"/>
      <c r="AR837" s="293"/>
      <c r="AS837" s="293"/>
      <c r="AT837" s="293"/>
      <c r="AU837" s="414"/>
      <c r="AV837" s="414"/>
      <c r="AW837" s="414"/>
      <c r="AX837" s="414"/>
      <c r="AY837" s="414"/>
      <c r="AZ837" s="414"/>
      <c r="BA837" s="414"/>
      <c r="BB837" s="414"/>
      <c r="BC837" s="414"/>
      <c r="BD837" s="414"/>
      <c r="BE837" s="414"/>
      <c r="BF837" s="414"/>
      <c r="BG837" s="414"/>
      <c r="BH837" s="414"/>
      <c r="BI837" s="308"/>
    </row>
    <row r="838" spans="1:61" ht="15.75" hidden="1" outlineLevel="1">
      <c r="B838" s="517" t="s">
        <v>477</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293"/>
      <c r="Z838" s="293"/>
      <c r="AA838" s="293"/>
      <c r="AB838" s="293"/>
      <c r="AC838" s="293"/>
      <c r="AD838" s="293"/>
      <c r="AE838" s="293"/>
      <c r="AF838" s="293"/>
      <c r="AG838" s="293"/>
      <c r="AH838" s="293"/>
      <c r="AI838" s="293"/>
      <c r="AJ838" s="293"/>
      <c r="AK838" s="293"/>
      <c r="AL838" s="293"/>
      <c r="AM838" s="293"/>
      <c r="AN838" s="293"/>
      <c r="AO838" s="293"/>
      <c r="AP838" s="293"/>
      <c r="AQ838" s="293"/>
      <c r="AR838" s="293"/>
      <c r="AS838" s="293"/>
      <c r="AT838" s="293"/>
      <c r="AU838" s="424"/>
      <c r="AV838" s="427"/>
      <c r="AW838" s="427"/>
      <c r="AX838" s="427"/>
      <c r="AY838" s="427"/>
      <c r="AZ838" s="427"/>
      <c r="BA838" s="427"/>
      <c r="BB838" s="427"/>
      <c r="BC838" s="427"/>
      <c r="BD838" s="427"/>
      <c r="BE838" s="427"/>
      <c r="BF838" s="427"/>
      <c r="BG838" s="427"/>
      <c r="BH838" s="427"/>
      <c r="BI838" s="308"/>
    </row>
    <row r="839" spans="1:61" ht="15.75" hidden="1" outlineLevel="1">
      <c r="B839" s="290" t="s">
        <v>473</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c r="Z839" s="293"/>
      <c r="AA839" s="293"/>
      <c r="AB839" s="293"/>
      <c r="AC839" s="293"/>
      <c r="AD839" s="293"/>
      <c r="AE839" s="293"/>
      <c r="AF839" s="293"/>
      <c r="AG839" s="293"/>
      <c r="AH839" s="293"/>
      <c r="AI839" s="293"/>
      <c r="AJ839" s="293"/>
      <c r="AK839" s="293"/>
      <c r="AL839" s="293"/>
      <c r="AM839" s="293"/>
      <c r="AN839" s="293"/>
      <c r="AO839" s="293"/>
      <c r="AP839" s="293"/>
      <c r="AQ839" s="293"/>
      <c r="AR839" s="293"/>
      <c r="AS839" s="293"/>
      <c r="AT839" s="293"/>
      <c r="AU839" s="424"/>
      <c r="AV839" s="427"/>
      <c r="AW839" s="427"/>
      <c r="AX839" s="427"/>
      <c r="AY839" s="427"/>
      <c r="AZ839" s="427"/>
      <c r="BA839" s="427"/>
      <c r="BB839" s="427"/>
      <c r="BC839" s="427"/>
      <c r="BD839" s="427"/>
      <c r="BE839" s="427"/>
      <c r="BF839" s="427"/>
      <c r="BG839" s="427"/>
      <c r="BH839" s="427"/>
      <c r="BI839" s="308"/>
    </row>
    <row r="840" spans="1:61" hidden="1" outlineLevel="1">
      <c r="A840" s="521">
        <v>99</v>
      </c>
      <c r="B840" s="519" t="str">
        <f>VLOOKUP(A840,'9. IESO programs'!$D$3:$E$91,2)</f>
        <v>Not used</v>
      </c>
      <c r="C840" s="293" t="s">
        <v>25</v>
      </c>
      <c r="D840" s="297"/>
      <c r="E840" s="297"/>
      <c r="F840" s="297"/>
      <c r="G840" s="297"/>
      <c r="H840" s="297"/>
      <c r="I840" s="297"/>
      <c r="J840" s="297"/>
      <c r="K840" s="297"/>
      <c r="L840" s="297"/>
      <c r="M840" s="297"/>
      <c r="N840" s="297"/>
      <c r="O840" s="297"/>
      <c r="P840" s="297"/>
      <c r="Q840" s="297"/>
      <c r="R840" s="297"/>
      <c r="S840" s="297"/>
      <c r="T840" s="297"/>
      <c r="U840" s="297"/>
      <c r="V840" s="297"/>
      <c r="W840" s="297"/>
      <c r="X840" s="297"/>
      <c r="Y840" s="293"/>
      <c r="Z840" s="297"/>
      <c r="AA840" s="297"/>
      <c r="AB840" s="297"/>
      <c r="AC840" s="297"/>
      <c r="AD840" s="297"/>
      <c r="AE840" s="297"/>
      <c r="AF840" s="297"/>
      <c r="AG840" s="297"/>
      <c r="AH840" s="297"/>
      <c r="AI840" s="297"/>
      <c r="AJ840" s="297"/>
      <c r="AK840" s="297"/>
      <c r="AL840" s="297"/>
      <c r="AM840" s="297"/>
      <c r="AN840" s="297"/>
      <c r="AO840" s="297"/>
      <c r="AP840" s="297"/>
      <c r="AQ840" s="297"/>
      <c r="AR840" s="297"/>
      <c r="AS840" s="297"/>
      <c r="AT840" s="297"/>
      <c r="AU840" s="417"/>
      <c r="AV840" s="417"/>
      <c r="AW840" s="417"/>
      <c r="AX840" s="417"/>
      <c r="AY840" s="417"/>
      <c r="AZ840" s="417"/>
      <c r="BA840" s="417"/>
      <c r="BB840" s="412"/>
      <c r="BC840" s="412"/>
      <c r="BD840" s="412"/>
      <c r="BE840" s="412"/>
      <c r="BF840" s="412"/>
      <c r="BG840" s="412"/>
      <c r="BH840" s="412"/>
      <c r="BI840" s="298">
        <f>SUM(AU840:BH840)</f>
        <v>0</v>
      </c>
    </row>
    <row r="841" spans="1:61" hidden="1" outlineLevel="1">
      <c r="B841" s="296" t="s">
        <v>267</v>
      </c>
      <c r="C841" s="293" t="s">
        <v>142</v>
      </c>
      <c r="D841" s="297"/>
      <c r="E841" s="297"/>
      <c r="F841" s="297"/>
      <c r="G841" s="297"/>
      <c r="H841" s="297"/>
      <c r="I841" s="297"/>
      <c r="J841" s="297"/>
      <c r="K841" s="297"/>
      <c r="L841" s="297"/>
      <c r="M841" s="297"/>
      <c r="N841" s="297"/>
      <c r="O841" s="297"/>
      <c r="P841" s="297"/>
      <c r="Q841" s="297"/>
      <c r="R841" s="297"/>
      <c r="S841" s="297"/>
      <c r="T841" s="297"/>
      <c r="U841" s="297"/>
      <c r="V841" s="297"/>
      <c r="W841" s="297"/>
      <c r="X841" s="297"/>
      <c r="Y841" s="293"/>
      <c r="Z841" s="297"/>
      <c r="AA841" s="297"/>
      <c r="AB841" s="297"/>
      <c r="AC841" s="297"/>
      <c r="AD841" s="297"/>
      <c r="AE841" s="297"/>
      <c r="AF841" s="297"/>
      <c r="AG841" s="297"/>
      <c r="AH841" s="297"/>
      <c r="AI841" s="297"/>
      <c r="AJ841" s="297"/>
      <c r="AK841" s="297"/>
      <c r="AL841" s="297"/>
      <c r="AM841" s="297"/>
      <c r="AN841" s="297"/>
      <c r="AO841" s="297"/>
      <c r="AP841" s="297"/>
      <c r="AQ841" s="297"/>
      <c r="AR841" s="297"/>
      <c r="AS841" s="297"/>
      <c r="AT841" s="297"/>
      <c r="AU841" s="413">
        <f>AU840</f>
        <v>0</v>
      </c>
      <c r="AV841" s="413">
        <f t="shared" ref="AV841" si="2433">AV840</f>
        <v>0</v>
      </c>
      <c r="AW841" s="413">
        <f t="shared" ref="AW841" si="2434">AW840</f>
        <v>0</v>
      </c>
      <c r="AX841" s="413">
        <f t="shared" ref="AX841" si="2435">AX840</f>
        <v>0</v>
      </c>
      <c r="AY841" s="413">
        <f t="shared" ref="AY841" si="2436">AY840</f>
        <v>0</v>
      </c>
      <c r="AZ841" s="413">
        <f t="shared" ref="AZ841" si="2437">AZ840</f>
        <v>0</v>
      </c>
      <c r="BA841" s="413">
        <f t="shared" ref="BA841" si="2438">BA840</f>
        <v>0</v>
      </c>
      <c r="BB841" s="413">
        <f t="shared" ref="BB841" si="2439">BB840</f>
        <v>0</v>
      </c>
      <c r="BC841" s="413">
        <f t="shared" ref="BC841" si="2440">BC840</f>
        <v>0</v>
      </c>
      <c r="BD841" s="413">
        <f t="shared" ref="BD841" si="2441">BD840</f>
        <v>0</v>
      </c>
      <c r="BE841" s="413">
        <f t="shared" ref="BE841" si="2442">BE840</f>
        <v>0</v>
      </c>
      <c r="BF841" s="413">
        <f t="shared" ref="BF841" si="2443">BF840</f>
        <v>0</v>
      </c>
      <c r="BG841" s="413">
        <f t="shared" ref="BG841" si="2444">BG840</f>
        <v>0</v>
      </c>
      <c r="BH841" s="413">
        <f t="shared" ref="BH841" si="2445">BH840</f>
        <v>0</v>
      </c>
      <c r="BI841" s="308"/>
    </row>
    <row r="842" spans="1:61" hidden="1" outlineLevel="1">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293"/>
      <c r="Z842" s="293"/>
      <c r="AA842" s="293"/>
      <c r="AB842" s="293"/>
      <c r="AC842" s="293"/>
      <c r="AD842" s="293"/>
      <c r="AE842" s="293"/>
      <c r="AF842" s="293"/>
      <c r="AG842" s="293"/>
      <c r="AH842" s="293"/>
      <c r="AI842" s="293"/>
      <c r="AJ842" s="293"/>
      <c r="AK842" s="293"/>
      <c r="AL842" s="293"/>
      <c r="AM842" s="293"/>
      <c r="AN842" s="293"/>
      <c r="AO842" s="293"/>
      <c r="AP842" s="293"/>
      <c r="AQ842" s="293"/>
      <c r="AR842" s="293"/>
      <c r="AS842" s="293"/>
      <c r="AT842" s="293"/>
      <c r="AU842" s="424"/>
      <c r="AV842" s="427"/>
      <c r="AW842" s="427"/>
      <c r="AX842" s="427"/>
      <c r="AY842" s="427"/>
      <c r="AZ842" s="427"/>
      <c r="BA842" s="427"/>
      <c r="BB842" s="427"/>
      <c r="BC842" s="427"/>
      <c r="BD842" s="427"/>
      <c r="BE842" s="427"/>
      <c r="BF842" s="427"/>
      <c r="BG842" s="427"/>
      <c r="BH842" s="427"/>
      <c r="BI842" s="308"/>
    </row>
    <row r="843" spans="1:61" hidden="1" outlineLevel="1">
      <c r="A843" s="521">
        <v>99</v>
      </c>
      <c r="B843" s="519" t="str">
        <f>VLOOKUP(A843,'9. IESO programs'!$D$3:$E$91,2)</f>
        <v>Not used</v>
      </c>
      <c r="C843" s="293" t="s">
        <v>25</v>
      </c>
      <c r="D843" s="297"/>
      <c r="E843" s="297"/>
      <c r="F843" s="297"/>
      <c r="G843" s="297"/>
      <c r="H843" s="297"/>
      <c r="I843" s="297"/>
      <c r="J843" s="297"/>
      <c r="K843" s="297"/>
      <c r="L843" s="297"/>
      <c r="M843" s="297"/>
      <c r="N843" s="297"/>
      <c r="O843" s="297"/>
      <c r="P843" s="297"/>
      <c r="Q843" s="297"/>
      <c r="R843" s="297"/>
      <c r="S843" s="297"/>
      <c r="T843" s="297"/>
      <c r="U843" s="297"/>
      <c r="V843" s="297"/>
      <c r="W843" s="297"/>
      <c r="X843" s="297"/>
      <c r="Y843" s="293"/>
      <c r="Z843" s="297"/>
      <c r="AA843" s="297"/>
      <c r="AB843" s="297"/>
      <c r="AC843" s="297"/>
      <c r="AD843" s="297"/>
      <c r="AE843" s="297"/>
      <c r="AF843" s="297"/>
      <c r="AG843" s="297"/>
      <c r="AH843" s="297"/>
      <c r="AI843" s="297"/>
      <c r="AJ843" s="297"/>
      <c r="AK843" s="297"/>
      <c r="AL843" s="297"/>
      <c r="AM843" s="297"/>
      <c r="AN843" s="297"/>
      <c r="AO843" s="297"/>
      <c r="AP843" s="297"/>
      <c r="AQ843" s="297"/>
      <c r="AR843" s="297"/>
      <c r="AS843" s="297"/>
      <c r="AT843" s="297"/>
      <c r="AU843" s="417"/>
      <c r="AV843" s="417"/>
      <c r="AW843" s="417"/>
      <c r="AX843" s="417"/>
      <c r="AY843" s="417"/>
      <c r="AZ843" s="417"/>
      <c r="BA843" s="417"/>
      <c r="BB843" s="412"/>
      <c r="BC843" s="412"/>
      <c r="BD843" s="412"/>
      <c r="BE843" s="412"/>
      <c r="BF843" s="412"/>
      <c r="BG843" s="412"/>
      <c r="BH843" s="412"/>
      <c r="BI843" s="298">
        <f>SUM(AU843:BH843)</f>
        <v>0</v>
      </c>
    </row>
    <row r="844" spans="1:61" hidden="1" outlineLevel="1">
      <c r="B844" s="296" t="s">
        <v>267</v>
      </c>
      <c r="C844" s="293" t="s">
        <v>142</v>
      </c>
      <c r="D844" s="297"/>
      <c r="E844" s="297"/>
      <c r="F844" s="297"/>
      <c r="G844" s="297"/>
      <c r="H844" s="297"/>
      <c r="I844" s="297"/>
      <c r="J844" s="297"/>
      <c r="K844" s="297"/>
      <c r="L844" s="297"/>
      <c r="M844" s="297"/>
      <c r="N844" s="297"/>
      <c r="O844" s="297"/>
      <c r="P844" s="297"/>
      <c r="Q844" s="297"/>
      <c r="R844" s="297"/>
      <c r="S844" s="297"/>
      <c r="T844" s="297"/>
      <c r="U844" s="297"/>
      <c r="V844" s="297"/>
      <c r="W844" s="297"/>
      <c r="X844" s="297"/>
      <c r="Y844" s="293"/>
      <c r="Z844" s="297"/>
      <c r="AA844" s="297"/>
      <c r="AB844" s="297"/>
      <c r="AC844" s="297"/>
      <c r="AD844" s="297"/>
      <c r="AE844" s="297"/>
      <c r="AF844" s="297"/>
      <c r="AG844" s="297"/>
      <c r="AH844" s="297"/>
      <c r="AI844" s="297"/>
      <c r="AJ844" s="297"/>
      <c r="AK844" s="297"/>
      <c r="AL844" s="297"/>
      <c r="AM844" s="297"/>
      <c r="AN844" s="297"/>
      <c r="AO844" s="297"/>
      <c r="AP844" s="297"/>
      <c r="AQ844" s="297"/>
      <c r="AR844" s="297"/>
      <c r="AS844" s="297"/>
      <c r="AT844" s="297"/>
      <c r="AU844" s="413">
        <f>AU843</f>
        <v>0</v>
      </c>
      <c r="AV844" s="413">
        <f t="shared" ref="AV844" si="2446">AV843</f>
        <v>0</v>
      </c>
      <c r="AW844" s="413">
        <f t="shared" ref="AW844" si="2447">AW843</f>
        <v>0</v>
      </c>
      <c r="AX844" s="413">
        <f t="shared" ref="AX844" si="2448">AX843</f>
        <v>0</v>
      </c>
      <c r="AY844" s="413">
        <f t="shared" ref="AY844" si="2449">AY843</f>
        <v>0</v>
      </c>
      <c r="AZ844" s="413">
        <f t="shared" ref="AZ844" si="2450">AZ843</f>
        <v>0</v>
      </c>
      <c r="BA844" s="413">
        <f t="shared" ref="BA844" si="2451">BA843</f>
        <v>0</v>
      </c>
      <c r="BB844" s="413">
        <f t="shared" ref="BB844" si="2452">BB843</f>
        <v>0</v>
      </c>
      <c r="BC844" s="413">
        <f t="shared" ref="BC844" si="2453">BC843</f>
        <v>0</v>
      </c>
      <c r="BD844" s="413">
        <f t="shared" ref="BD844" si="2454">BD843</f>
        <v>0</v>
      </c>
      <c r="BE844" s="413">
        <f t="shared" ref="BE844" si="2455">BE843</f>
        <v>0</v>
      </c>
      <c r="BF844" s="413">
        <f t="shared" ref="BF844" si="2456">BF843</f>
        <v>0</v>
      </c>
      <c r="BG844" s="413">
        <f t="shared" ref="BG844" si="2457">BG843</f>
        <v>0</v>
      </c>
      <c r="BH844" s="413">
        <f t="shared" ref="BH844" si="2458">BH843</f>
        <v>0</v>
      </c>
      <c r="BI844" s="308"/>
    </row>
    <row r="845" spans="1:61" hidden="1" outlineLevel="1">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293"/>
      <c r="Z845" s="293"/>
      <c r="AA845" s="293"/>
      <c r="AB845" s="293"/>
      <c r="AC845" s="293"/>
      <c r="AD845" s="293"/>
      <c r="AE845" s="293"/>
      <c r="AF845" s="293"/>
      <c r="AG845" s="293"/>
      <c r="AH845" s="293"/>
      <c r="AI845" s="293"/>
      <c r="AJ845" s="293"/>
      <c r="AK845" s="293"/>
      <c r="AL845" s="293"/>
      <c r="AM845" s="293"/>
      <c r="AN845" s="293"/>
      <c r="AO845" s="293"/>
      <c r="AP845" s="293"/>
      <c r="AQ845" s="293"/>
      <c r="AR845" s="293"/>
      <c r="AS845" s="293"/>
      <c r="AT845" s="293"/>
      <c r="AU845" s="424"/>
      <c r="AV845" s="427"/>
      <c r="AW845" s="427"/>
      <c r="AX845" s="427"/>
      <c r="AY845" s="427"/>
      <c r="AZ845" s="427"/>
      <c r="BA845" s="427"/>
      <c r="BB845" s="427"/>
      <c r="BC845" s="427"/>
      <c r="BD845" s="427"/>
      <c r="BE845" s="427"/>
      <c r="BF845" s="427"/>
      <c r="BG845" s="427"/>
      <c r="BH845" s="427"/>
      <c r="BI845" s="308"/>
    </row>
    <row r="846" spans="1:61" hidden="1" outlineLevel="1">
      <c r="A846" s="521">
        <v>99</v>
      </c>
      <c r="B846" s="519" t="str">
        <f>VLOOKUP(A846,'9. IESO programs'!$D$3:$E$91,2)</f>
        <v>Not used</v>
      </c>
      <c r="C846" s="293" t="s">
        <v>25</v>
      </c>
      <c r="D846" s="297"/>
      <c r="E846" s="297"/>
      <c r="F846" s="297"/>
      <c r="G846" s="297"/>
      <c r="H846" s="297"/>
      <c r="I846" s="297"/>
      <c r="J846" s="297"/>
      <c r="K846" s="297"/>
      <c r="L846" s="297"/>
      <c r="M846" s="297"/>
      <c r="N846" s="297"/>
      <c r="O846" s="297"/>
      <c r="P846" s="297"/>
      <c r="Q846" s="297"/>
      <c r="R846" s="297"/>
      <c r="S846" s="297"/>
      <c r="T846" s="297"/>
      <c r="U846" s="297"/>
      <c r="V846" s="297"/>
      <c r="W846" s="297"/>
      <c r="X846" s="297"/>
      <c r="Y846" s="293"/>
      <c r="Z846" s="297"/>
      <c r="AA846" s="297"/>
      <c r="AB846" s="297"/>
      <c r="AC846" s="297"/>
      <c r="AD846" s="297"/>
      <c r="AE846" s="297"/>
      <c r="AF846" s="297"/>
      <c r="AG846" s="297"/>
      <c r="AH846" s="297"/>
      <c r="AI846" s="297"/>
      <c r="AJ846" s="297"/>
      <c r="AK846" s="297"/>
      <c r="AL846" s="297"/>
      <c r="AM846" s="297"/>
      <c r="AN846" s="297"/>
      <c r="AO846" s="297"/>
      <c r="AP846" s="297"/>
      <c r="AQ846" s="297"/>
      <c r="AR846" s="297"/>
      <c r="AS846" s="297"/>
      <c r="AT846" s="297"/>
      <c r="AU846" s="417"/>
      <c r="AV846" s="417"/>
      <c r="AW846" s="417"/>
      <c r="AX846" s="417"/>
      <c r="AY846" s="417"/>
      <c r="AZ846" s="417"/>
      <c r="BA846" s="417"/>
      <c r="BB846" s="412"/>
      <c r="BC846" s="412"/>
      <c r="BD846" s="412"/>
      <c r="BE846" s="412"/>
      <c r="BF846" s="412"/>
      <c r="BG846" s="412"/>
      <c r="BH846" s="412"/>
      <c r="BI846" s="298">
        <f>SUM(AU846:BH846)</f>
        <v>0</v>
      </c>
    </row>
    <row r="847" spans="1:61" hidden="1" outlineLevel="1">
      <c r="B847" s="296" t="s">
        <v>267</v>
      </c>
      <c r="C847" s="293" t="s">
        <v>142</v>
      </c>
      <c r="D847" s="297"/>
      <c r="E847" s="297"/>
      <c r="F847" s="297"/>
      <c r="G847" s="297"/>
      <c r="H847" s="297"/>
      <c r="I847" s="297"/>
      <c r="J847" s="297"/>
      <c r="K847" s="297"/>
      <c r="L847" s="297"/>
      <c r="M847" s="297"/>
      <c r="N847" s="297"/>
      <c r="O847" s="297"/>
      <c r="P847" s="297"/>
      <c r="Q847" s="297"/>
      <c r="R847" s="297"/>
      <c r="S847" s="297"/>
      <c r="T847" s="297"/>
      <c r="U847" s="297"/>
      <c r="V847" s="297"/>
      <c r="W847" s="297"/>
      <c r="X847" s="297"/>
      <c r="Y847" s="293"/>
      <c r="Z847" s="297"/>
      <c r="AA847" s="297"/>
      <c r="AB847" s="297"/>
      <c r="AC847" s="297"/>
      <c r="AD847" s="297"/>
      <c r="AE847" s="297"/>
      <c r="AF847" s="297"/>
      <c r="AG847" s="297"/>
      <c r="AH847" s="297"/>
      <c r="AI847" s="297"/>
      <c r="AJ847" s="297"/>
      <c r="AK847" s="297"/>
      <c r="AL847" s="297"/>
      <c r="AM847" s="297"/>
      <c r="AN847" s="297"/>
      <c r="AO847" s="297"/>
      <c r="AP847" s="297"/>
      <c r="AQ847" s="297"/>
      <c r="AR847" s="297"/>
      <c r="AS847" s="297"/>
      <c r="AT847" s="297"/>
      <c r="AU847" s="413">
        <f>AU846</f>
        <v>0</v>
      </c>
      <c r="AV847" s="413">
        <f t="shared" ref="AV847" si="2459">AV846</f>
        <v>0</v>
      </c>
      <c r="AW847" s="413">
        <f t="shared" ref="AW847" si="2460">AW846</f>
        <v>0</v>
      </c>
      <c r="AX847" s="413">
        <f t="shared" ref="AX847" si="2461">AX846</f>
        <v>0</v>
      </c>
      <c r="AY847" s="413">
        <f t="shared" ref="AY847" si="2462">AY846</f>
        <v>0</v>
      </c>
      <c r="AZ847" s="413">
        <f t="shared" ref="AZ847" si="2463">AZ846</f>
        <v>0</v>
      </c>
      <c r="BA847" s="413">
        <f t="shared" ref="BA847" si="2464">BA846</f>
        <v>0</v>
      </c>
      <c r="BB847" s="413">
        <f t="shared" ref="BB847" si="2465">BB846</f>
        <v>0</v>
      </c>
      <c r="BC847" s="413">
        <f t="shared" ref="BC847" si="2466">BC846</f>
        <v>0</v>
      </c>
      <c r="BD847" s="413">
        <f t="shared" ref="BD847" si="2467">BD846</f>
        <v>0</v>
      </c>
      <c r="BE847" s="413">
        <f t="shared" ref="BE847" si="2468">BE846</f>
        <v>0</v>
      </c>
      <c r="BF847" s="413">
        <f t="shared" ref="BF847" si="2469">BF846</f>
        <v>0</v>
      </c>
      <c r="BG847" s="413">
        <f t="shared" ref="BG847" si="2470">BG846</f>
        <v>0</v>
      </c>
      <c r="BH847" s="413">
        <f t="shared" ref="BH847" si="2471">BH846</f>
        <v>0</v>
      </c>
      <c r="BI847" s="308"/>
    </row>
    <row r="848" spans="1:61" hidden="1" outlineLevel="1">
      <c r="B848" s="324"/>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293"/>
      <c r="Z848" s="293"/>
      <c r="AA848" s="293"/>
      <c r="AB848" s="293"/>
      <c r="AC848" s="293"/>
      <c r="AD848" s="293"/>
      <c r="AE848" s="293"/>
      <c r="AF848" s="293"/>
      <c r="AG848" s="293"/>
      <c r="AH848" s="293"/>
      <c r="AI848" s="293"/>
      <c r="AJ848" s="293"/>
      <c r="AK848" s="293"/>
      <c r="AL848" s="293"/>
      <c r="AM848" s="293"/>
      <c r="AN848" s="293"/>
      <c r="AO848" s="293"/>
      <c r="AP848" s="293"/>
      <c r="AQ848" s="293"/>
      <c r="AR848" s="293"/>
      <c r="AS848" s="293"/>
      <c r="AT848" s="293"/>
      <c r="AU848" s="424"/>
      <c r="AV848" s="427"/>
      <c r="AW848" s="427"/>
      <c r="AX848" s="427"/>
      <c r="AY848" s="427"/>
      <c r="AZ848" s="427"/>
      <c r="BA848" s="427"/>
      <c r="BB848" s="427"/>
      <c r="BC848" s="427"/>
      <c r="BD848" s="427"/>
      <c r="BE848" s="427"/>
      <c r="BF848" s="427"/>
      <c r="BG848" s="427"/>
      <c r="BH848" s="427"/>
      <c r="BI848" s="308"/>
    </row>
    <row r="849" spans="1:61" hidden="1" outlineLevel="1">
      <c r="A849" s="521">
        <v>99</v>
      </c>
      <c r="B849" s="519" t="str">
        <f>VLOOKUP(A849,'9. IESO programs'!$D$3:$E$91,2)</f>
        <v>Not used</v>
      </c>
      <c r="C849" s="293" t="s">
        <v>25</v>
      </c>
      <c r="D849" s="297"/>
      <c r="E849" s="297"/>
      <c r="F849" s="297"/>
      <c r="G849" s="297"/>
      <c r="H849" s="297"/>
      <c r="I849" s="297"/>
      <c r="J849" s="297"/>
      <c r="K849" s="297"/>
      <c r="L849" s="297"/>
      <c r="M849" s="297"/>
      <c r="N849" s="297"/>
      <c r="O849" s="297"/>
      <c r="P849" s="297"/>
      <c r="Q849" s="297"/>
      <c r="R849" s="297"/>
      <c r="S849" s="297"/>
      <c r="T849" s="297"/>
      <c r="U849" s="297"/>
      <c r="V849" s="297"/>
      <c r="W849" s="297"/>
      <c r="X849" s="297"/>
      <c r="Y849" s="293"/>
      <c r="Z849" s="297"/>
      <c r="AA849" s="297"/>
      <c r="AB849" s="297"/>
      <c r="AC849" s="297"/>
      <c r="AD849" s="297"/>
      <c r="AE849" s="297"/>
      <c r="AF849" s="297"/>
      <c r="AG849" s="297"/>
      <c r="AH849" s="297"/>
      <c r="AI849" s="297"/>
      <c r="AJ849" s="297"/>
      <c r="AK849" s="297"/>
      <c r="AL849" s="297"/>
      <c r="AM849" s="297"/>
      <c r="AN849" s="297"/>
      <c r="AO849" s="297"/>
      <c r="AP849" s="297"/>
      <c r="AQ849" s="297"/>
      <c r="AR849" s="297"/>
      <c r="AS849" s="297"/>
      <c r="AT849" s="297"/>
      <c r="AU849" s="417"/>
      <c r="AV849" s="417"/>
      <c r="AW849" s="417"/>
      <c r="AX849" s="417"/>
      <c r="AY849" s="417"/>
      <c r="AZ849" s="417"/>
      <c r="BA849" s="417"/>
      <c r="BB849" s="412"/>
      <c r="BC849" s="412"/>
      <c r="BD849" s="412"/>
      <c r="BE849" s="412"/>
      <c r="BF849" s="412"/>
      <c r="BG849" s="412"/>
      <c r="BH849" s="412"/>
      <c r="BI849" s="298">
        <f>SUM(AU849:BH849)</f>
        <v>0</v>
      </c>
    </row>
    <row r="850" spans="1:61" hidden="1" outlineLevel="1">
      <c r="B850" s="296" t="s">
        <v>267</v>
      </c>
      <c r="C850" s="293" t="s">
        <v>142</v>
      </c>
      <c r="D850" s="297"/>
      <c r="E850" s="297"/>
      <c r="F850" s="297"/>
      <c r="G850" s="297"/>
      <c r="H850" s="297"/>
      <c r="I850" s="297"/>
      <c r="J850" s="297"/>
      <c r="K850" s="297"/>
      <c r="L850" s="297"/>
      <c r="M850" s="297"/>
      <c r="N850" s="297"/>
      <c r="O850" s="297"/>
      <c r="P850" s="297"/>
      <c r="Q850" s="297"/>
      <c r="R850" s="297"/>
      <c r="S850" s="297"/>
      <c r="T850" s="297"/>
      <c r="U850" s="297"/>
      <c r="V850" s="297"/>
      <c r="W850" s="297"/>
      <c r="X850" s="297"/>
      <c r="Y850" s="293"/>
      <c r="Z850" s="297"/>
      <c r="AA850" s="297"/>
      <c r="AB850" s="297"/>
      <c r="AC850" s="297"/>
      <c r="AD850" s="297"/>
      <c r="AE850" s="297"/>
      <c r="AF850" s="297"/>
      <c r="AG850" s="297"/>
      <c r="AH850" s="297"/>
      <c r="AI850" s="297"/>
      <c r="AJ850" s="297"/>
      <c r="AK850" s="297"/>
      <c r="AL850" s="297"/>
      <c r="AM850" s="297"/>
      <c r="AN850" s="297"/>
      <c r="AO850" s="297"/>
      <c r="AP850" s="297"/>
      <c r="AQ850" s="297"/>
      <c r="AR850" s="297"/>
      <c r="AS850" s="297"/>
      <c r="AT850" s="297"/>
      <c r="AU850" s="413">
        <f>AU849</f>
        <v>0</v>
      </c>
      <c r="AV850" s="413">
        <f t="shared" ref="AV850" si="2472">AV849</f>
        <v>0</v>
      </c>
      <c r="AW850" s="413">
        <f t="shared" ref="AW850" si="2473">AW849</f>
        <v>0</v>
      </c>
      <c r="AX850" s="413">
        <f t="shared" ref="AX850" si="2474">AX849</f>
        <v>0</v>
      </c>
      <c r="AY850" s="413">
        <f t="shared" ref="AY850" si="2475">AY849</f>
        <v>0</v>
      </c>
      <c r="AZ850" s="413">
        <f t="shared" ref="AZ850" si="2476">AZ849</f>
        <v>0</v>
      </c>
      <c r="BA850" s="413">
        <f t="shared" ref="BA850" si="2477">BA849</f>
        <v>0</v>
      </c>
      <c r="BB850" s="413">
        <f t="shared" ref="BB850" si="2478">BB849</f>
        <v>0</v>
      </c>
      <c r="BC850" s="413">
        <f t="shared" ref="BC850" si="2479">BC849</f>
        <v>0</v>
      </c>
      <c r="BD850" s="413">
        <f t="shared" ref="BD850" si="2480">BD849</f>
        <v>0</v>
      </c>
      <c r="BE850" s="413">
        <f t="shared" ref="BE850" si="2481">BE849</f>
        <v>0</v>
      </c>
      <c r="BF850" s="413">
        <f t="shared" ref="BF850" si="2482">BF849</f>
        <v>0</v>
      </c>
      <c r="BG850" s="413">
        <f t="shared" ref="BG850" si="2483">BG849</f>
        <v>0</v>
      </c>
      <c r="BH850" s="413">
        <f t="shared" ref="BH850" si="2484">BH849</f>
        <v>0</v>
      </c>
      <c r="BI850" s="308"/>
    </row>
    <row r="851" spans="1:61" hidden="1" outlineLevel="1">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293"/>
      <c r="Z851" s="293"/>
      <c r="AA851" s="293"/>
      <c r="AB851" s="293"/>
      <c r="AC851" s="293"/>
      <c r="AD851" s="293"/>
      <c r="AE851" s="293"/>
      <c r="AF851" s="293"/>
      <c r="AG851" s="293"/>
      <c r="AH851" s="293"/>
      <c r="AI851" s="293"/>
      <c r="AJ851" s="293"/>
      <c r="AK851" s="293"/>
      <c r="AL851" s="293"/>
      <c r="AM851" s="293"/>
      <c r="AN851" s="293"/>
      <c r="AO851" s="293"/>
      <c r="AP851" s="293"/>
      <c r="AQ851" s="293"/>
      <c r="AR851" s="293"/>
      <c r="AS851" s="293"/>
      <c r="AT851" s="293"/>
      <c r="AU851" s="414"/>
      <c r="AV851" s="427"/>
      <c r="AW851" s="427"/>
      <c r="AX851" s="427"/>
      <c r="AY851" s="427"/>
      <c r="AZ851" s="427"/>
      <c r="BA851" s="427"/>
      <c r="BB851" s="427"/>
      <c r="BC851" s="427"/>
      <c r="BD851" s="427"/>
      <c r="BE851" s="427"/>
      <c r="BF851" s="427"/>
      <c r="BG851" s="427"/>
      <c r="BH851" s="427"/>
      <c r="BI851" s="308"/>
    </row>
    <row r="852" spans="1:61" ht="15.75" hidden="1" outlineLevel="1">
      <c r="B852" s="290" t="s">
        <v>474</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293"/>
      <c r="Z852" s="293"/>
      <c r="AA852" s="293"/>
      <c r="AB852" s="293"/>
      <c r="AC852" s="293"/>
      <c r="AD852" s="293"/>
      <c r="AE852" s="293"/>
      <c r="AF852" s="293"/>
      <c r="AG852" s="293"/>
      <c r="AH852" s="293"/>
      <c r="AI852" s="293"/>
      <c r="AJ852" s="293"/>
      <c r="AK852" s="293"/>
      <c r="AL852" s="293"/>
      <c r="AM852" s="293"/>
      <c r="AN852" s="293"/>
      <c r="AO852" s="293"/>
      <c r="AP852" s="293"/>
      <c r="AQ852" s="293"/>
      <c r="AR852" s="293"/>
      <c r="AS852" s="293"/>
      <c r="AT852" s="293"/>
      <c r="AU852" s="414"/>
      <c r="AV852" s="427"/>
      <c r="AW852" s="427"/>
      <c r="AX852" s="427"/>
      <c r="AY852" s="427"/>
      <c r="AZ852" s="427"/>
      <c r="BA852" s="427"/>
      <c r="BB852" s="427"/>
      <c r="BC852" s="427"/>
      <c r="BD852" s="427"/>
      <c r="BE852" s="427"/>
      <c r="BF852" s="427"/>
      <c r="BG852" s="427"/>
      <c r="BH852" s="427"/>
      <c r="BI852" s="308"/>
    </row>
    <row r="853" spans="1:61" hidden="1" outlineLevel="1">
      <c r="A853" s="521">
        <v>99</v>
      </c>
      <c r="B853" s="519" t="str">
        <f>VLOOKUP(A853,'9. IESO programs'!$D$3:$E$91,2)</f>
        <v>Not used</v>
      </c>
      <c r="C853" s="293" t="s">
        <v>25</v>
      </c>
      <c r="D853" s="297"/>
      <c r="E853" s="297"/>
      <c r="F853" s="297"/>
      <c r="G853" s="297"/>
      <c r="H853" s="297"/>
      <c r="I853" s="297"/>
      <c r="J853" s="297"/>
      <c r="K853" s="297"/>
      <c r="L853" s="297"/>
      <c r="M853" s="297"/>
      <c r="N853" s="297"/>
      <c r="O853" s="297"/>
      <c r="P853" s="297"/>
      <c r="Q853" s="297"/>
      <c r="R853" s="297"/>
      <c r="S853" s="297"/>
      <c r="T853" s="297"/>
      <c r="U853" s="297"/>
      <c r="V853" s="297"/>
      <c r="W853" s="297"/>
      <c r="X853" s="297"/>
      <c r="Y853" s="297">
        <v>12</v>
      </c>
      <c r="Z853" s="297"/>
      <c r="AA853" s="297"/>
      <c r="AB853" s="297"/>
      <c r="AC853" s="297"/>
      <c r="AD853" s="297"/>
      <c r="AE853" s="297"/>
      <c r="AF853" s="297"/>
      <c r="AG853" s="297"/>
      <c r="AH853" s="297"/>
      <c r="AI853" s="297"/>
      <c r="AJ853" s="297"/>
      <c r="AK853" s="297"/>
      <c r="AL853" s="297"/>
      <c r="AM853" s="297"/>
      <c r="AN853" s="297"/>
      <c r="AO853" s="297"/>
      <c r="AP853" s="297"/>
      <c r="AQ853" s="297"/>
      <c r="AR853" s="297"/>
      <c r="AS853" s="297"/>
      <c r="AT853" s="297"/>
      <c r="AU853" s="428"/>
      <c r="AV853" s="417"/>
      <c r="AW853" s="417"/>
      <c r="AX853" s="417"/>
      <c r="AY853" s="417"/>
      <c r="AZ853" s="417"/>
      <c r="BA853" s="417"/>
      <c r="BB853" s="417"/>
      <c r="BC853" s="417"/>
      <c r="BD853" s="417"/>
      <c r="BE853" s="417"/>
      <c r="BF853" s="417"/>
      <c r="BG853" s="417"/>
      <c r="BH853" s="417"/>
      <c r="BI853" s="298">
        <f>SUM(AU853:BH853)</f>
        <v>0</v>
      </c>
    </row>
    <row r="854" spans="1:61" hidden="1" outlineLevel="1">
      <c r="B854" s="296" t="s">
        <v>267</v>
      </c>
      <c r="C854" s="293" t="s">
        <v>142</v>
      </c>
      <c r="D854" s="297"/>
      <c r="E854" s="297"/>
      <c r="F854" s="297"/>
      <c r="G854" s="297"/>
      <c r="H854" s="297"/>
      <c r="I854" s="297"/>
      <c r="J854" s="297"/>
      <c r="K854" s="297"/>
      <c r="L854" s="297"/>
      <c r="M854" s="297"/>
      <c r="N854" s="297"/>
      <c r="O854" s="297"/>
      <c r="P854" s="297"/>
      <c r="Q854" s="297"/>
      <c r="R854" s="297"/>
      <c r="S854" s="297"/>
      <c r="T854" s="297"/>
      <c r="U854" s="297"/>
      <c r="V854" s="297"/>
      <c r="W854" s="297"/>
      <c r="X854" s="297"/>
      <c r="Y854" s="297">
        <f>Y853</f>
        <v>12</v>
      </c>
      <c r="Z854" s="297"/>
      <c r="AA854" s="297"/>
      <c r="AB854" s="297"/>
      <c r="AC854" s="297"/>
      <c r="AD854" s="297"/>
      <c r="AE854" s="297"/>
      <c r="AF854" s="297"/>
      <c r="AG854" s="297"/>
      <c r="AH854" s="297"/>
      <c r="AI854" s="297"/>
      <c r="AJ854" s="297"/>
      <c r="AK854" s="297"/>
      <c r="AL854" s="297"/>
      <c r="AM854" s="297"/>
      <c r="AN854" s="297"/>
      <c r="AO854" s="297"/>
      <c r="AP854" s="297"/>
      <c r="AQ854" s="297"/>
      <c r="AR854" s="297"/>
      <c r="AS854" s="297"/>
      <c r="AT854" s="297"/>
      <c r="AU854" s="413">
        <f>AU853</f>
        <v>0</v>
      </c>
      <c r="AV854" s="413">
        <f t="shared" ref="AV854" si="2485">AV853</f>
        <v>0</v>
      </c>
      <c r="AW854" s="413">
        <f t="shared" ref="AW854" si="2486">AW853</f>
        <v>0</v>
      </c>
      <c r="AX854" s="413">
        <f t="shared" ref="AX854" si="2487">AX853</f>
        <v>0</v>
      </c>
      <c r="AY854" s="413">
        <f t="shared" ref="AY854" si="2488">AY853</f>
        <v>0</v>
      </c>
      <c r="AZ854" s="413">
        <f t="shared" ref="AZ854" si="2489">AZ853</f>
        <v>0</v>
      </c>
      <c r="BA854" s="413">
        <f t="shared" ref="BA854" si="2490">BA853</f>
        <v>0</v>
      </c>
      <c r="BB854" s="413">
        <f t="shared" ref="BB854" si="2491">BB853</f>
        <v>0</v>
      </c>
      <c r="BC854" s="413">
        <f t="shared" ref="BC854" si="2492">BC853</f>
        <v>0</v>
      </c>
      <c r="BD854" s="413">
        <f t="shared" ref="BD854" si="2493">BD853</f>
        <v>0</v>
      </c>
      <c r="BE854" s="413">
        <f t="shared" ref="BE854" si="2494">BE853</f>
        <v>0</v>
      </c>
      <c r="BF854" s="413">
        <f t="shared" ref="BF854" si="2495">BF853</f>
        <v>0</v>
      </c>
      <c r="BG854" s="413">
        <f t="shared" ref="BG854" si="2496">BG853</f>
        <v>0</v>
      </c>
      <c r="BH854" s="413">
        <f t="shared" ref="BH854" si="2497">BH853</f>
        <v>0</v>
      </c>
      <c r="BI854" s="308"/>
    </row>
    <row r="855" spans="1:61" hidden="1" outlineLevel="1">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293"/>
      <c r="Z855" s="293"/>
      <c r="AA855" s="293"/>
      <c r="AB855" s="293"/>
      <c r="AC855" s="293"/>
      <c r="AD855" s="293"/>
      <c r="AE855" s="293"/>
      <c r="AF855" s="293"/>
      <c r="AG855" s="293"/>
      <c r="AH855" s="293"/>
      <c r="AI855" s="293"/>
      <c r="AJ855" s="293"/>
      <c r="AK855" s="293"/>
      <c r="AL855" s="293"/>
      <c r="AM855" s="293"/>
      <c r="AN855" s="293"/>
      <c r="AO855" s="293"/>
      <c r="AP855" s="293"/>
      <c r="AQ855" s="293"/>
      <c r="AR855" s="293"/>
      <c r="AS855" s="293"/>
      <c r="AT855" s="293"/>
      <c r="AU855" s="414"/>
      <c r="AV855" s="427"/>
      <c r="AW855" s="427"/>
      <c r="AX855" s="427"/>
      <c r="AY855" s="427"/>
      <c r="AZ855" s="427"/>
      <c r="BA855" s="427"/>
      <c r="BB855" s="427"/>
      <c r="BC855" s="427"/>
      <c r="BD855" s="427"/>
      <c r="BE855" s="427"/>
      <c r="BF855" s="427"/>
      <c r="BG855" s="427"/>
      <c r="BH855" s="427"/>
      <c r="BI855" s="308"/>
    </row>
    <row r="856" spans="1:61" hidden="1" outlineLevel="1">
      <c r="A856" s="521">
        <v>99</v>
      </c>
      <c r="B856" s="519" t="str">
        <f>VLOOKUP(A856,'9. IESO programs'!$D$3:$E$91,2)</f>
        <v>Not used</v>
      </c>
      <c r="C856" s="293" t="s">
        <v>25</v>
      </c>
      <c r="D856" s="297"/>
      <c r="E856" s="297"/>
      <c r="F856" s="297"/>
      <c r="G856" s="297"/>
      <c r="H856" s="297"/>
      <c r="I856" s="297"/>
      <c r="J856" s="297"/>
      <c r="K856" s="297"/>
      <c r="L856" s="297"/>
      <c r="M856" s="297"/>
      <c r="N856" s="297"/>
      <c r="O856" s="297"/>
      <c r="P856" s="297"/>
      <c r="Q856" s="297"/>
      <c r="R856" s="297"/>
      <c r="S856" s="297"/>
      <c r="T856" s="297"/>
      <c r="U856" s="297"/>
      <c r="V856" s="297"/>
      <c r="W856" s="297"/>
      <c r="X856" s="297"/>
      <c r="Y856" s="297">
        <v>12</v>
      </c>
      <c r="Z856" s="297"/>
      <c r="AA856" s="297"/>
      <c r="AB856" s="297"/>
      <c r="AC856" s="297"/>
      <c r="AD856" s="297"/>
      <c r="AE856" s="297"/>
      <c r="AF856" s="297"/>
      <c r="AG856" s="297"/>
      <c r="AH856" s="297"/>
      <c r="AI856" s="297"/>
      <c r="AJ856" s="297"/>
      <c r="AK856" s="297"/>
      <c r="AL856" s="297"/>
      <c r="AM856" s="297"/>
      <c r="AN856" s="297"/>
      <c r="AO856" s="297"/>
      <c r="AP856" s="297"/>
      <c r="AQ856" s="297"/>
      <c r="AR856" s="297"/>
      <c r="AS856" s="297"/>
      <c r="AT856" s="297"/>
      <c r="AU856" s="428"/>
      <c r="AV856" s="417"/>
      <c r="AW856" s="417"/>
      <c r="AX856" s="417"/>
      <c r="AY856" s="417"/>
      <c r="AZ856" s="417"/>
      <c r="BA856" s="417"/>
      <c r="BB856" s="417"/>
      <c r="BC856" s="417"/>
      <c r="BD856" s="417"/>
      <c r="BE856" s="417"/>
      <c r="BF856" s="417"/>
      <c r="BG856" s="417"/>
      <c r="BH856" s="417"/>
      <c r="BI856" s="298">
        <f>SUM(AU856:BH856)</f>
        <v>0</v>
      </c>
    </row>
    <row r="857" spans="1:61" hidden="1" outlineLevel="1">
      <c r="B857" s="296" t="s">
        <v>267</v>
      </c>
      <c r="C857" s="293" t="s">
        <v>142</v>
      </c>
      <c r="D857" s="297"/>
      <c r="E857" s="297"/>
      <c r="F857" s="297"/>
      <c r="G857" s="297"/>
      <c r="H857" s="297"/>
      <c r="I857" s="297"/>
      <c r="J857" s="297"/>
      <c r="K857" s="297"/>
      <c r="L857" s="297"/>
      <c r="M857" s="297"/>
      <c r="N857" s="297"/>
      <c r="O857" s="297"/>
      <c r="P857" s="297"/>
      <c r="Q857" s="297"/>
      <c r="R857" s="297"/>
      <c r="S857" s="297"/>
      <c r="T857" s="297"/>
      <c r="U857" s="297"/>
      <c r="V857" s="297"/>
      <c r="W857" s="297"/>
      <c r="X857" s="297"/>
      <c r="Y857" s="297">
        <f>Y856</f>
        <v>12</v>
      </c>
      <c r="Z857" s="297"/>
      <c r="AA857" s="297"/>
      <c r="AB857" s="297"/>
      <c r="AC857" s="297"/>
      <c r="AD857" s="297"/>
      <c r="AE857" s="297"/>
      <c r="AF857" s="297"/>
      <c r="AG857" s="297"/>
      <c r="AH857" s="297"/>
      <c r="AI857" s="297"/>
      <c r="AJ857" s="297"/>
      <c r="AK857" s="297"/>
      <c r="AL857" s="297"/>
      <c r="AM857" s="297"/>
      <c r="AN857" s="297"/>
      <c r="AO857" s="297"/>
      <c r="AP857" s="297"/>
      <c r="AQ857" s="297"/>
      <c r="AR857" s="297"/>
      <c r="AS857" s="297"/>
      <c r="AT857" s="297"/>
      <c r="AU857" s="413">
        <f>AU856</f>
        <v>0</v>
      </c>
      <c r="AV857" s="413">
        <f t="shared" ref="AV857" si="2498">AV856</f>
        <v>0</v>
      </c>
      <c r="AW857" s="413">
        <f t="shared" ref="AW857" si="2499">AW856</f>
        <v>0</v>
      </c>
      <c r="AX857" s="413">
        <f t="shared" ref="AX857" si="2500">AX856</f>
        <v>0</v>
      </c>
      <c r="AY857" s="413">
        <f t="shared" ref="AY857" si="2501">AY856</f>
        <v>0</v>
      </c>
      <c r="AZ857" s="413">
        <f t="shared" ref="AZ857" si="2502">AZ856</f>
        <v>0</v>
      </c>
      <c r="BA857" s="413">
        <f t="shared" ref="BA857" si="2503">BA856</f>
        <v>0</v>
      </c>
      <c r="BB857" s="413">
        <f t="shared" ref="BB857" si="2504">BB856</f>
        <v>0</v>
      </c>
      <c r="BC857" s="413">
        <f t="shared" ref="BC857" si="2505">BC856</f>
        <v>0</v>
      </c>
      <c r="BD857" s="413">
        <f t="shared" ref="BD857" si="2506">BD856</f>
        <v>0</v>
      </c>
      <c r="BE857" s="413">
        <f t="shared" ref="BE857" si="2507">BE856</f>
        <v>0</v>
      </c>
      <c r="BF857" s="413">
        <f t="shared" ref="BF857" si="2508">BF856</f>
        <v>0</v>
      </c>
      <c r="BG857" s="413">
        <f t="shared" ref="BG857" si="2509">BG856</f>
        <v>0</v>
      </c>
      <c r="BH857" s="413">
        <f t="shared" ref="BH857" si="2510">BH856</f>
        <v>0</v>
      </c>
      <c r="BI857" s="308"/>
    </row>
    <row r="858" spans="1:61" hidden="1" outlineLevel="1">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c r="Z858" s="293"/>
      <c r="AA858" s="293"/>
      <c r="AB858" s="293"/>
      <c r="AC858" s="293"/>
      <c r="AD858" s="293"/>
      <c r="AE858" s="293"/>
      <c r="AF858" s="293"/>
      <c r="AG858" s="293"/>
      <c r="AH858" s="293"/>
      <c r="AI858" s="293"/>
      <c r="AJ858" s="293"/>
      <c r="AK858" s="293"/>
      <c r="AL858" s="293"/>
      <c r="AM858" s="293"/>
      <c r="AN858" s="293"/>
      <c r="AO858" s="293"/>
      <c r="AP858" s="293"/>
      <c r="AQ858" s="293"/>
      <c r="AR858" s="293"/>
      <c r="AS858" s="293"/>
      <c r="AT858" s="293"/>
      <c r="AU858" s="414"/>
      <c r="AV858" s="427"/>
      <c r="AW858" s="427"/>
      <c r="AX858" s="427"/>
      <c r="AY858" s="427"/>
      <c r="AZ858" s="427"/>
      <c r="BA858" s="427"/>
      <c r="BB858" s="427"/>
      <c r="BC858" s="427"/>
      <c r="BD858" s="427"/>
      <c r="BE858" s="427"/>
      <c r="BF858" s="427"/>
      <c r="BG858" s="427"/>
      <c r="BH858" s="427"/>
      <c r="BI858" s="308"/>
    </row>
    <row r="859" spans="1:61" hidden="1" outlineLevel="1">
      <c r="A859" s="521">
        <v>99</v>
      </c>
      <c r="B859" s="519" t="str">
        <f>VLOOKUP(A859,'9. IESO programs'!$D$3:$E$91,2)</f>
        <v>Not used</v>
      </c>
      <c r="C859" s="293" t="s">
        <v>25</v>
      </c>
      <c r="D859" s="297"/>
      <c r="E859" s="297"/>
      <c r="F859" s="297"/>
      <c r="G859" s="297"/>
      <c r="H859" s="297"/>
      <c r="I859" s="297"/>
      <c r="J859" s="297"/>
      <c r="K859" s="297"/>
      <c r="L859" s="297"/>
      <c r="M859" s="297"/>
      <c r="N859" s="297"/>
      <c r="O859" s="297"/>
      <c r="P859" s="297"/>
      <c r="Q859" s="297"/>
      <c r="R859" s="297"/>
      <c r="S859" s="297"/>
      <c r="T859" s="297"/>
      <c r="U859" s="297"/>
      <c r="V859" s="297"/>
      <c r="W859" s="297"/>
      <c r="X859" s="297"/>
      <c r="Y859" s="297">
        <v>12</v>
      </c>
      <c r="Z859" s="297"/>
      <c r="AA859" s="297"/>
      <c r="AB859" s="297"/>
      <c r="AC859" s="297"/>
      <c r="AD859" s="297"/>
      <c r="AE859" s="297"/>
      <c r="AF859" s="297"/>
      <c r="AG859" s="297"/>
      <c r="AH859" s="297"/>
      <c r="AI859" s="297"/>
      <c r="AJ859" s="297"/>
      <c r="AK859" s="297"/>
      <c r="AL859" s="297"/>
      <c r="AM859" s="297"/>
      <c r="AN859" s="297"/>
      <c r="AO859" s="297"/>
      <c r="AP859" s="297"/>
      <c r="AQ859" s="297"/>
      <c r="AR859" s="297"/>
      <c r="AS859" s="297"/>
      <c r="AT859" s="297"/>
      <c r="AU859" s="428"/>
      <c r="AV859" s="417"/>
      <c r="AW859" s="417"/>
      <c r="AX859" s="417"/>
      <c r="AY859" s="417"/>
      <c r="AZ859" s="417"/>
      <c r="BA859" s="417"/>
      <c r="BB859" s="417"/>
      <c r="BC859" s="417"/>
      <c r="BD859" s="417"/>
      <c r="BE859" s="417"/>
      <c r="BF859" s="417"/>
      <c r="BG859" s="417"/>
      <c r="BH859" s="417"/>
      <c r="BI859" s="298">
        <f>SUM(AU859:BH859)</f>
        <v>0</v>
      </c>
    </row>
    <row r="860" spans="1:61" hidden="1" outlineLevel="1">
      <c r="B860" s="296" t="s">
        <v>267</v>
      </c>
      <c r="C860" s="293" t="s">
        <v>142</v>
      </c>
      <c r="D860" s="297"/>
      <c r="E860" s="297"/>
      <c r="F860" s="297"/>
      <c r="G860" s="297"/>
      <c r="H860" s="297"/>
      <c r="I860" s="297"/>
      <c r="J860" s="297"/>
      <c r="K860" s="297"/>
      <c r="L860" s="297"/>
      <c r="M860" s="297"/>
      <c r="N860" s="297"/>
      <c r="O860" s="297"/>
      <c r="P860" s="297"/>
      <c r="Q860" s="297"/>
      <c r="R860" s="297"/>
      <c r="S860" s="297"/>
      <c r="T860" s="297"/>
      <c r="U860" s="297"/>
      <c r="V860" s="297"/>
      <c r="W860" s="297"/>
      <c r="X860" s="297"/>
      <c r="Y860" s="297">
        <f>Y859</f>
        <v>12</v>
      </c>
      <c r="Z860" s="297"/>
      <c r="AA860" s="297"/>
      <c r="AB860" s="297"/>
      <c r="AC860" s="297"/>
      <c r="AD860" s="297"/>
      <c r="AE860" s="297"/>
      <c r="AF860" s="297"/>
      <c r="AG860" s="297"/>
      <c r="AH860" s="297"/>
      <c r="AI860" s="297"/>
      <c r="AJ860" s="297"/>
      <c r="AK860" s="297"/>
      <c r="AL860" s="297"/>
      <c r="AM860" s="297"/>
      <c r="AN860" s="297"/>
      <c r="AO860" s="297"/>
      <c r="AP860" s="297"/>
      <c r="AQ860" s="297"/>
      <c r="AR860" s="297"/>
      <c r="AS860" s="297"/>
      <c r="AT860" s="297"/>
      <c r="AU860" s="413">
        <f>AU859</f>
        <v>0</v>
      </c>
      <c r="AV860" s="413">
        <f t="shared" ref="AV860" si="2511">AV859</f>
        <v>0</v>
      </c>
      <c r="AW860" s="413">
        <f t="shared" ref="AW860" si="2512">AW859</f>
        <v>0</v>
      </c>
      <c r="AX860" s="413">
        <f t="shared" ref="AX860" si="2513">AX859</f>
        <v>0</v>
      </c>
      <c r="AY860" s="413">
        <f t="shared" ref="AY860" si="2514">AY859</f>
        <v>0</v>
      </c>
      <c r="AZ860" s="413">
        <f t="shared" ref="AZ860" si="2515">AZ859</f>
        <v>0</v>
      </c>
      <c r="BA860" s="413">
        <f t="shared" ref="BA860" si="2516">BA859</f>
        <v>0</v>
      </c>
      <c r="BB860" s="413">
        <f t="shared" ref="BB860" si="2517">BB859</f>
        <v>0</v>
      </c>
      <c r="BC860" s="413">
        <f t="shared" ref="BC860" si="2518">BC859</f>
        <v>0</v>
      </c>
      <c r="BD860" s="413">
        <f t="shared" ref="BD860" si="2519">BD859</f>
        <v>0</v>
      </c>
      <c r="BE860" s="413">
        <f t="shared" ref="BE860" si="2520">BE859</f>
        <v>0</v>
      </c>
      <c r="BF860" s="413">
        <f t="shared" ref="BF860" si="2521">BF859</f>
        <v>0</v>
      </c>
      <c r="BG860" s="413">
        <f t="shared" ref="BG860" si="2522">BG859</f>
        <v>0</v>
      </c>
      <c r="BH860" s="413">
        <f t="shared" ref="BH860" si="2523">BH859</f>
        <v>0</v>
      </c>
      <c r="BI860" s="308"/>
    </row>
    <row r="861" spans="1:61" hidden="1" outlineLevel="1">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293"/>
      <c r="Z861" s="293"/>
      <c r="AA861" s="293"/>
      <c r="AB861" s="293"/>
      <c r="AC861" s="293"/>
      <c r="AD861" s="293"/>
      <c r="AE861" s="293"/>
      <c r="AF861" s="293"/>
      <c r="AG861" s="293"/>
      <c r="AH861" s="293"/>
      <c r="AI861" s="293"/>
      <c r="AJ861" s="293"/>
      <c r="AK861" s="293"/>
      <c r="AL861" s="293"/>
      <c r="AM861" s="293"/>
      <c r="AN861" s="293"/>
      <c r="AO861" s="293"/>
      <c r="AP861" s="293"/>
      <c r="AQ861" s="293"/>
      <c r="AR861" s="293"/>
      <c r="AS861" s="293"/>
      <c r="AT861" s="293"/>
      <c r="AU861" s="414"/>
      <c r="AV861" s="427"/>
      <c r="AW861" s="427"/>
      <c r="AX861" s="427"/>
      <c r="AY861" s="427"/>
      <c r="AZ861" s="427"/>
      <c r="BA861" s="427"/>
      <c r="BB861" s="427"/>
      <c r="BC861" s="427"/>
      <c r="BD861" s="427"/>
      <c r="BE861" s="427"/>
      <c r="BF861" s="427"/>
      <c r="BG861" s="427"/>
      <c r="BH861" s="427"/>
      <c r="BI861" s="308"/>
    </row>
    <row r="862" spans="1:61" hidden="1" outlineLevel="1">
      <c r="A862" s="521">
        <v>99</v>
      </c>
      <c r="B862" s="519" t="str">
        <f>VLOOKUP(A862,'9. IESO programs'!$D$3:$E$91,2)</f>
        <v>Not used</v>
      </c>
      <c r="C862" s="293" t="s">
        <v>25</v>
      </c>
      <c r="D862" s="297"/>
      <c r="E862" s="297"/>
      <c r="F862" s="297"/>
      <c r="G862" s="297"/>
      <c r="H862" s="297"/>
      <c r="I862" s="297"/>
      <c r="J862" s="297"/>
      <c r="K862" s="297"/>
      <c r="L862" s="297"/>
      <c r="M862" s="297"/>
      <c r="N862" s="297"/>
      <c r="O862" s="297"/>
      <c r="P862" s="297"/>
      <c r="Q862" s="297"/>
      <c r="R862" s="297"/>
      <c r="S862" s="297"/>
      <c r="T862" s="297"/>
      <c r="U862" s="297"/>
      <c r="V862" s="297"/>
      <c r="W862" s="297"/>
      <c r="X862" s="297"/>
      <c r="Y862" s="297">
        <v>12</v>
      </c>
      <c r="Z862" s="297"/>
      <c r="AA862" s="297"/>
      <c r="AB862" s="297"/>
      <c r="AC862" s="297"/>
      <c r="AD862" s="297"/>
      <c r="AE862" s="297"/>
      <c r="AF862" s="297"/>
      <c r="AG862" s="297"/>
      <c r="AH862" s="297"/>
      <c r="AI862" s="297"/>
      <c r="AJ862" s="297"/>
      <c r="AK862" s="297"/>
      <c r="AL862" s="297"/>
      <c r="AM862" s="297"/>
      <c r="AN862" s="297"/>
      <c r="AO862" s="297"/>
      <c r="AP862" s="297"/>
      <c r="AQ862" s="297"/>
      <c r="AR862" s="297"/>
      <c r="AS862" s="297"/>
      <c r="AT862" s="297"/>
      <c r="AU862" s="428"/>
      <c r="AV862" s="417"/>
      <c r="AW862" s="417"/>
      <c r="AX862" s="417"/>
      <c r="AY862" s="417"/>
      <c r="AZ862" s="417"/>
      <c r="BA862" s="417"/>
      <c r="BB862" s="417"/>
      <c r="BC862" s="417"/>
      <c r="BD862" s="417"/>
      <c r="BE862" s="417"/>
      <c r="BF862" s="417"/>
      <c r="BG862" s="417"/>
      <c r="BH862" s="417"/>
      <c r="BI862" s="298">
        <f>SUM(AU862:BH862)</f>
        <v>0</v>
      </c>
    </row>
    <row r="863" spans="1:61" hidden="1" outlineLevel="1">
      <c r="B863" s="296" t="s">
        <v>267</v>
      </c>
      <c r="C863" s="293" t="s">
        <v>142</v>
      </c>
      <c r="D863" s="297"/>
      <c r="E863" s="297"/>
      <c r="F863" s="297"/>
      <c r="G863" s="297"/>
      <c r="H863" s="297"/>
      <c r="I863" s="297"/>
      <c r="J863" s="297"/>
      <c r="K863" s="297"/>
      <c r="L863" s="297"/>
      <c r="M863" s="297"/>
      <c r="N863" s="297"/>
      <c r="O863" s="297"/>
      <c r="P863" s="297"/>
      <c r="Q863" s="297"/>
      <c r="R863" s="297"/>
      <c r="S863" s="297"/>
      <c r="T863" s="297"/>
      <c r="U863" s="297"/>
      <c r="V863" s="297"/>
      <c r="W863" s="297"/>
      <c r="X863" s="297"/>
      <c r="Y863" s="297">
        <f>Y862</f>
        <v>12</v>
      </c>
      <c r="Z863" s="297"/>
      <c r="AA863" s="297"/>
      <c r="AB863" s="297"/>
      <c r="AC863" s="297"/>
      <c r="AD863" s="297"/>
      <c r="AE863" s="297"/>
      <c r="AF863" s="297"/>
      <c r="AG863" s="297"/>
      <c r="AH863" s="297"/>
      <c r="AI863" s="297"/>
      <c r="AJ863" s="297"/>
      <c r="AK863" s="297"/>
      <c r="AL863" s="297"/>
      <c r="AM863" s="297"/>
      <c r="AN863" s="297"/>
      <c r="AO863" s="297"/>
      <c r="AP863" s="297"/>
      <c r="AQ863" s="297"/>
      <c r="AR863" s="297"/>
      <c r="AS863" s="297"/>
      <c r="AT863" s="297"/>
      <c r="AU863" s="413">
        <f>AU862</f>
        <v>0</v>
      </c>
      <c r="AV863" s="413">
        <f t="shared" ref="AV863" si="2524">AV862</f>
        <v>0</v>
      </c>
      <c r="AW863" s="413">
        <f t="shared" ref="AW863" si="2525">AW862</f>
        <v>0</v>
      </c>
      <c r="AX863" s="413">
        <f t="shared" ref="AX863" si="2526">AX862</f>
        <v>0</v>
      </c>
      <c r="AY863" s="413">
        <f t="shared" ref="AY863" si="2527">AY862</f>
        <v>0</v>
      </c>
      <c r="AZ863" s="413">
        <f t="shared" ref="AZ863" si="2528">AZ862</f>
        <v>0</v>
      </c>
      <c r="BA863" s="413">
        <f t="shared" ref="BA863" si="2529">BA862</f>
        <v>0</v>
      </c>
      <c r="BB863" s="413">
        <f t="shared" ref="BB863" si="2530">BB862</f>
        <v>0</v>
      </c>
      <c r="BC863" s="413">
        <f t="shared" ref="BC863" si="2531">BC862</f>
        <v>0</v>
      </c>
      <c r="BD863" s="413">
        <f t="shared" ref="BD863" si="2532">BD862</f>
        <v>0</v>
      </c>
      <c r="BE863" s="413">
        <f t="shared" ref="BE863" si="2533">BE862</f>
        <v>0</v>
      </c>
      <c r="BF863" s="413">
        <f t="shared" ref="BF863" si="2534">BF862</f>
        <v>0</v>
      </c>
      <c r="BG863" s="413">
        <f t="shared" ref="BG863" si="2535">BG862</f>
        <v>0</v>
      </c>
      <c r="BH863" s="413">
        <f t="shared" ref="BH863" si="2536">BH862</f>
        <v>0</v>
      </c>
      <c r="BI863" s="308"/>
    </row>
    <row r="864" spans="1:61" hidden="1" outlineLevel="1">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c r="Z864" s="293"/>
      <c r="AA864" s="293"/>
      <c r="AB864" s="293"/>
      <c r="AC864" s="293"/>
      <c r="AD864" s="293"/>
      <c r="AE864" s="293"/>
      <c r="AF864" s="293"/>
      <c r="AG864" s="293"/>
      <c r="AH864" s="293"/>
      <c r="AI864" s="293"/>
      <c r="AJ864" s="293"/>
      <c r="AK864" s="293"/>
      <c r="AL864" s="293"/>
      <c r="AM864" s="293"/>
      <c r="AN864" s="293"/>
      <c r="AO864" s="293"/>
      <c r="AP864" s="293"/>
      <c r="AQ864" s="293"/>
      <c r="AR864" s="293"/>
      <c r="AS864" s="293"/>
      <c r="AT864" s="293"/>
      <c r="AU864" s="414"/>
      <c r="AV864" s="427"/>
      <c r="AW864" s="427"/>
      <c r="AX864" s="427"/>
      <c r="AY864" s="427"/>
      <c r="AZ864" s="427"/>
      <c r="BA864" s="427"/>
      <c r="BB864" s="427"/>
      <c r="BC864" s="427"/>
      <c r="BD864" s="427"/>
      <c r="BE864" s="427"/>
      <c r="BF864" s="427"/>
      <c r="BG864" s="427"/>
      <c r="BH864" s="427"/>
      <c r="BI864" s="308"/>
    </row>
    <row r="865" spans="1:61" hidden="1" outlineLevel="1">
      <c r="A865" s="521">
        <v>99</v>
      </c>
      <c r="B865" s="519" t="str">
        <f>VLOOKUP(A865,'9. IESO programs'!$D$3:$E$91,2)</f>
        <v>Not used</v>
      </c>
      <c r="C865" s="293" t="s">
        <v>25</v>
      </c>
      <c r="D865" s="297"/>
      <c r="E865" s="297"/>
      <c r="F865" s="297"/>
      <c r="G865" s="297"/>
      <c r="H865" s="297"/>
      <c r="I865" s="297"/>
      <c r="J865" s="297"/>
      <c r="K865" s="297"/>
      <c r="L865" s="297"/>
      <c r="M865" s="297"/>
      <c r="N865" s="297"/>
      <c r="O865" s="297"/>
      <c r="P865" s="297"/>
      <c r="Q865" s="297"/>
      <c r="R865" s="297"/>
      <c r="S865" s="297"/>
      <c r="T865" s="297"/>
      <c r="U865" s="297"/>
      <c r="V865" s="297"/>
      <c r="W865" s="297"/>
      <c r="X865" s="297"/>
      <c r="Y865" s="297">
        <v>3</v>
      </c>
      <c r="Z865" s="297"/>
      <c r="AA865" s="297"/>
      <c r="AB865" s="297"/>
      <c r="AC865" s="297"/>
      <c r="AD865" s="297"/>
      <c r="AE865" s="297"/>
      <c r="AF865" s="297"/>
      <c r="AG865" s="297"/>
      <c r="AH865" s="297"/>
      <c r="AI865" s="297"/>
      <c r="AJ865" s="297"/>
      <c r="AK865" s="297"/>
      <c r="AL865" s="297"/>
      <c r="AM865" s="297"/>
      <c r="AN865" s="297"/>
      <c r="AO865" s="297"/>
      <c r="AP865" s="297"/>
      <c r="AQ865" s="297"/>
      <c r="AR865" s="297"/>
      <c r="AS865" s="297"/>
      <c r="AT865" s="297"/>
      <c r="AU865" s="428"/>
      <c r="AV865" s="417"/>
      <c r="AW865" s="417"/>
      <c r="AX865" s="417"/>
      <c r="AY865" s="417"/>
      <c r="AZ865" s="417"/>
      <c r="BA865" s="417"/>
      <c r="BB865" s="417"/>
      <c r="BC865" s="417"/>
      <c r="BD865" s="417"/>
      <c r="BE865" s="417"/>
      <c r="BF865" s="417"/>
      <c r="BG865" s="417"/>
      <c r="BH865" s="417"/>
      <c r="BI865" s="298">
        <f>SUM(AU865:BH865)</f>
        <v>0</v>
      </c>
    </row>
    <row r="866" spans="1:61" hidden="1" outlineLevel="1">
      <c r="B866" s="296" t="s">
        <v>267</v>
      </c>
      <c r="C866" s="293" t="s">
        <v>142</v>
      </c>
      <c r="D866" s="297"/>
      <c r="E866" s="297"/>
      <c r="F866" s="297"/>
      <c r="G866" s="297"/>
      <c r="H866" s="297"/>
      <c r="I866" s="297"/>
      <c r="J866" s="297"/>
      <c r="K866" s="297"/>
      <c r="L866" s="297"/>
      <c r="M866" s="297"/>
      <c r="N866" s="297"/>
      <c r="O866" s="297"/>
      <c r="P866" s="297"/>
      <c r="Q866" s="297"/>
      <c r="R866" s="297"/>
      <c r="S866" s="297"/>
      <c r="T866" s="297"/>
      <c r="U866" s="297"/>
      <c r="V866" s="297"/>
      <c r="W866" s="297"/>
      <c r="X866" s="297"/>
      <c r="Y866" s="297">
        <f>Y865</f>
        <v>3</v>
      </c>
      <c r="Z866" s="297"/>
      <c r="AA866" s="297"/>
      <c r="AB866" s="297"/>
      <c r="AC866" s="297"/>
      <c r="AD866" s="297"/>
      <c r="AE866" s="297"/>
      <c r="AF866" s="297"/>
      <c r="AG866" s="297"/>
      <c r="AH866" s="297"/>
      <c r="AI866" s="297"/>
      <c r="AJ866" s="297"/>
      <c r="AK866" s="297"/>
      <c r="AL866" s="297"/>
      <c r="AM866" s="297"/>
      <c r="AN866" s="297"/>
      <c r="AO866" s="297"/>
      <c r="AP866" s="297"/>
      <c r="AQ866" s="297"/>
      <c r="AR866" s="297"/>
      <c r="AS866" s="297"/>
      <c r="AT866" s="297"/>
      <c r="AU866" s="413">
        <f>AU865</f>
        <v>0</v>
      </c>
      <c r="AV866" s="413">
        <f t="shared" ref="AV866" si="2537">AV865</f>
        <v>0</v>
      </c>
      <c r="AW866" s="413">
        <f t="shared" ref="AW866" si="2538">AW865</f>
        <v>0</v>
      </c>
      <c r="AX866" s="413">
        <f t="shared" ref="AX866" si="2539">AX865</f>
        <v>0</v>
      </c>
      <c r="AY866" s="413">
        <f t="shared" ref="AY866" si="2540">AY865</f>
        <v>0</v>
      </c>
      <c r="AZ866" s="413">
        <f t="shared" ref="AZ866" si="2541">AZ865</f>
        <v>0</v>
      </c>
      <c r="BA866" s="413">
        <f t="shared" ref="BA866" si="2542">BA865</f>
        <v>0</v>
      </c>
      <c r="BB866" s="413">
        <f t="shared" ref="BB866" si="2543">BB865</f>
        <v>0</v>
      </c>
      <c r="BC866" s="413">
        <f t="shared" ref="BC866" si="2544">BC865</f>
        <v>0</v>
      </c>
      <c r="BD866" s="413">
        <f t="shared" ref="BD866" si="2545">BD865</f>
        <v>0</v>
      </c>
      <c r="BE866" s="413">
        <f t="shared" ref="BE866" si="2546">BE865</f>
        <v>0</v>
      </c>
      <c r="BF866" s="413">
        <f t="shared" ref="BF866" si="2547">BF865</f>
        <v>0</v>
      </c>
      <c r="BG866" s="413">
        <f t="shared" ref="BG866" si="2548">BG865</f>
        <v>0</v>
      </c>
      <c r="BH866" s="413">
        <f t="shared" ref="BH866" si="2549">BH865</f>
        <v>0</v>
      </c>
      <c r="BI866" s="308"/>
    </row>
    <row r="867" spans="1:61" hidden="1" outlineLevel="1">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293"/>
      <c r="Z867" s="293"/>
      <c r="AA867" s="293"/>
      <c r="AB867" s="293"/>
      <c r="AC867" s="293"/>
      <c r="AD867" s="293"/>
      <c r="AE867" s="293"/>
      <c r="AF867" s="293"/>
      <c r="AG867" s="293"/>
      <c r="AH867" s="293"/>
      <c r="AI867" s="293"/>
      <c r="AJ867" s="293"/>
      <c r="AK867" s="293"/>
      <c r="AL867" s="293"/>
      <c r="AM867" s="293"/>
      <c r="AN867" s="293"/>
      <c r="AO867" s="293"/>
      <c r="AP867" s="293"/>
      <c r="AQ867" s="293"/>
      <c r="AR867" s="293"/>
      <c r="AS867" s="293"/>
      <c r="AT867" s="293"/>
      <c r="AU867" s="414"/>
      <c r="AV867" s="427"/>
      <c r="AW867" s="427"/>
      <c r="AX867" s="427"/>
      <c r="AY867" s="427"/>
      <c r="AZ867" s="427"/>
      <c r="BA867" s="427"/>
      <c r="BB867" s="427"/>
      <c r="BC867" s="427"/>
      <c r="BD867" s="427"/>
      <c r="BE867" s="427"/>
      <c r="BF867" s="427"/>
      <c r="BG867" s="427"/>
      <c r="BH867" s="427"/>
      <c r="BI867" s="308"/>
    </row>
    <row r="868" spans="1:61" hidden="1" outlineLevel="1">
      <c r="A868" s="521">
        <v>99</v>
      </c>
      <c r="B868" s="519" t="str">
        <f>VLOOKUP(A868,'9. IESO programs'!$D$3:$E$91,2)</f>
        <v>Not used</v>
      </c>
      <c r="C868" s="293" t="s">
        <v>25</v>
      </c>
      <c r="D868" s="297"/>
      <c r="E868" s="297"/>
      <c r="F868" s="297"/>
      <c r="G868" s="297"/>
      <c r="H868" s="297"/>
      <c r="I868" s="297"/>
      <c r="J868" s="297"/>
      <c r="K868" s="297"/>
      <c r="L868" s="297"/>
      <c r="M868" s="297"/>
      <c r="N868" s="297"/>
      <c r="O868" s="297"/>
      <c r="P868" s="297"/>
      <c r="Q868" s="297"/>
      <c r="R868" s="297"/>
      <c r="S868" s="297"/>
      <c r="T868" s="297"/>
      <c r="U868" s="297"/>
      <c r="V868" s="297"/>
      <c r="W868" s="297"/>
      <c r="X868" s="297"/>
      <c r="Y868" s="297">
        <v>12</v>
      </c>
      <c r="Z868" s="297"/>
      <c r="AA868" s="297"/>
      <c r="AB868" s="297"/>
      <c r="AC868" s="297"/>
      <c r="AD868" s="297"/>
      <c r="AE868" s="297"/>
      <c r="AF868" s="297"/>
      <c r="AG868" s="297"/>
      <c r="AH868" s="297"/>
      <c r="AI868" s="297"/>
      <c r="AJ868" s="297"/>
      <c r="AK868" s="297"/>
      <c r="AL868" s="297"/>
      <c r="AM868" s="297"/>
      <c r="AN868" s="297"/>
      <c r="AO868" s="297"/>
      <c r="AP868" s="297"/>
      <c r="AQ868" s="297"/>
      <c r="AR868" s="297"/>
      <c r="AS868" s="297"/>
      <c r="AT868" s="297"/>
      <c r="AU868" s="428"/>
      <c r="AV868" s="417"/>
      <c r="AW868" s="417"/>
      <c r="AX868" s="417"/>
      <c r="AY868" s="417"/>
      <c r="AZ868" s="417"/>
      <c r="BA868" s="417"/>
      <c r="BB868" s="417"/>
      <c r="BC868" s="417"/>
      <c r="BD868" s="417"/>
      <c r="BE868" s="417"/>
      <c r="BF868" s="417"/>
      <c r="BG868" s="417"/>
      <c r="BH868" s="417"/>
      <c r="BI868" s="298">
        <f>SUM(AU868:BH868)</f>
        <v>0</v>
      </c>
    </row>
    <row r="869" spans="1:61" hidden="1" outlineLevel="1">
      <c r="B869" s="296" t="s">
        <v>267</v>
      </c>
      <c r="C869" s="293" t="s">
        <v>142</v>
      </c>
      <c r="D869" s="297"/>
      <c r="E869" s="297"/>
      <c r="F869" s="297"/>
      <c r="G869" s="297"/>
      <c r="H869" s="297"/>
      <c r="I869" s="297"/>
      <c r="J869" s="297"/>
      <c r="K869" s="297"/>
      <c r="L869" s="297"/>
      <c r="M869" s="297"/>
      <c r="N869" s="297"/>
      <c r="O869" s="297"/>
      <c r="P869" s="297"/>
      <c r="Q869" s="297"/>
      <c r="R869" s="297"/>
      <c r="S869" s="297"/>
      <c r="T869" s="297"/>
      <c r="U869" s="297"/>
      <c r="V869" s="297"/>
      <c r="W869" s="297"/>
      <c r="X869" s="297"/>
      <c r="Y869" s="297">
        <f>Y868</f>
        <v>12</v>
      </c>
      <c r="Z869" s="297"/>
      <c r="AA869" s="297"/>
      <c r="AB869" s="297"/>
      <c r="AC869" s="297"/>
      <c r="AD869" s="297"/>
      <c r="AE869" s="297"/>
      <c r="AF869" s="297"/>
      <c r="AG869" s="297"/>
      <c r="AH869" s="297"/>
      <c r="AI869" s="297"/>
      <c r="AJ869" s="297"/>
      <c r="AK869" s="297"/>
      <c r="AL869" s="297"/>
      <c r="AM869" s="297"/>
      <c r="AN869" s="297"/>
      <c r="AO869" s="297"/>
      <c r="AP869" s="297"/>
      <c r="AQ869" s="297"/>
      <c r="AR869" s="297"/>
      <c r="AS869" s="297"/>
      <c r="AT869" s="297"/>
      <c r="AU869" s="413">
        <f>AU868</f>
        <v>0</v>
      </c>
      <c r="AV869" s="413">
        <f t="shared" ref="AV869" si="2550">AV868</f>
        <v>0</v>
      </c>
      <c r="AW869" s="413">
        <f t="shared" ref="AW869" si="2551">AW868</f>
        <v>0</v>
      </c>
      <c r="AX869" s="413">
        <f t="shared" ref="AX869" si="2552">AX868</f>
        <v>0</v>
      </c>
      <c r="AY869" s="413">
        <f t="shared" ref="AY869" si="2553">AY868</f>
        <v>0</v>
      </c>
      <c r="AZ869" s="413">
        <f t="shared" ref="AZ869" si="2554">AZ868</f>
        <v>0</v>
      </c>
      <c r="BA869" s="413">
        <f t="shared" ref="BA869" si="2555">BA868</f>
        <v>0</v>
      </c>
      <c r="BB869" s="413">
        <f t="shared" ref="BB869" si="2556">BB868</f>
        <v>0</v>
      </c>
      <c r="BC869" s="413">
        <f t="shared" ref="BC869" si="2557">BC868</f>
        <v>0</v>
      </c>
      <c r="BD869" s="413">
        <f t="shared" ref="BD869" si="2558">BD868</f>
        <v>0</v>
      </c>
      <c r="BE869" s="413">
        <f t="shared" ref="BE869" si="2559">BE868</f>
        <v>0</v>
      </c>
      <c r="BF869" s="413">
        <f t="shared" ref="BF869" si="2560">BF868</f>
        <v>0</v>
      </c>
      <c r="BG869" s="413">
        <f t="shared" ref="BG869" si="2561">BG868</f>
        <v>0</v>
      </c>
      <c r="BH869" s="413">
        <f t="shared" ref="BH869" si="2562">BH868</f>
        <v>0</v>
      </c>
      <c r="BI869" s="308"/>
    </row>
    <row r="870" spans="1:61" hidden="1" outlineLevel="1">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293"/>
      <c r="Z870" s="293"/>
      <c r="AA870" s="293"/>
      <c r="AB870" s="293"/>
      <c r="AC870" s="293"/>
      <c r="AD870" s="293"/>
      <c r="AE870" s="293"/>
      <c r="AF870" s="293"/>
      <c r="AG870" s="293"/>
      <c r="AH870" s="293"/>
      <c r="AI870" s="293"/>
      <c r="AJ870" s="293"/>
      <c r="AK870" s="293"/>
      <c r="AL870" s="293"/>
      <c r="AM870" s="293"/>
      <c r="AN870" s="293"/>
      <c r="AO870" s="293"/>
      <c r="AP870" s="293"/>
      <c r="AQ870" s="293"/>
      <c r="AR870" s="293"/>
      <c r="AS870" s="293"/>
      <c r="AT870" s="293"/>
      <c r="AU870" s="414"/>
      <c r="AV870" s="427"/>
      <c r="AW870" s="427"/>
      <c r="AX870" s="427"/>
      <c r="AY870" s="427"/>
      <c r="AZ870" s="427"/>
      <c r="BA870" s="427"/>
      <c r="BB870" s="427"/>
      <c r="BC870" s="427"/>
      <c r="BD870" s="427"/>
      <c r="BE870" s="427"/>
      <c r="BF870" s="427"/>
      <c r="BG870" s="427"/>
      <c r="BH870" s="427"/>
      <c r="BI870" s="308"/>
    </row>
    <row r="871" spans="1:61" hidden="1" outlineLevel="1">
      <c r="A871" s="521">
        <v>99</v>
      </c>
      <c r="B871" s="519" t="str">
        <f>VLOOKUP(A871,'9. IESO programs'!$D$3:$E$91,2)</f>
        <v>Not used</v>
      </c>
      <c r="C871" s="293" t="s">
        <v>25</v>
      </c>
      <c r="D871" s="297"/>
      <c r="E871" s="297"/>
      <c r="F871" s="297"/>
      <c r="G871" s="297"/>
      <c r="H871" s="297"/>
      <c r="I871" s="297"/>
      <c r="J871" s="297"/>
      <c r="K871" s="297"/>
      <c r="L871" s="297"/>
      <c r="M871" s="297"/>
      <c r="N871" s="297"/>
      <c r="O871" s="297"/>
      <c r="P871" s="297"/>
      <c r="Q871" s="297"/>
      <c r="R871" s="297"/>
      <c r="S871" s="297"/>
      <c r="T871" s="297"/>
      <c r="U871" s="297"/>
      <c r="V871" s="297"/>
      <c r="W871" s="297"/>
      <c r="X871" s="297"/>
      <c r="Y871" s="297">
        <v>12</v>
      </c>
      <c r="Z871" s="297"/>
      <c r="AA871" s="297"/>
      <c r="AB871" s="297"/>
      <c r="AC871" s="297"/>
      <c r="AD871" s="297"/>
      <c r="AE871" s="297"/>
      <c r="AF871" s="297"/>
      <c r="AG871" s="297"/>
      <c r="AH871" s="297"/>
      <c r="AI871" s="297"/>
      <c r="AJ871" s="297"/>
      <c r="AK871" s="297"/>
      <c r="AL871" s="297"/>
      <c r="AM871" s="297"/>
      <c r="AN871" s="297"/>
      <c r="AO871" s="297"/>
      <c r="AP871" s="297"/>
      <c r="AQ871" s="297"/>
      <c r="AR871" s="297"/>
      <c r="AS871" s="297"/>
      <c r="AT871" s="297"/>
      <c r="AU871" s="428"/>
      <c r="AV871" s="417"/>
      <c r="AW871" s="417"/>
      <c r="AX871" s="417"/>
      <c r="AY871" s="417"/>
      <c r="AZ871" s="417"/>
      <c r="BA871" s="417"/>
      <c r="BB871" s="417"/>
      <c r="BC871" s="417"/>
      <c r="BD871" s="417"/>
      <c r="BE871" s="417"/>
      <c r="BF871" s="417"/>
      <c r="BG871" s="417"/>
      <c r="BH871" s="417"/>
      <c r="BI871" s="298">
        <f>SUM(AU871:BH871)</f>
        <v>0</v>
      </c>
    </row>
    <row r="872" spans="1:61" hidden="1" outlineLevel="1">
      <c r="B872" s="296" t="s">
        <v>267</v>
      </c>
      <c r="C872" s="293" t="s">
        <v>142</v>
      </c>
      <c r="D872" s="297"/>
      <c r="E872" s="297"/>
      <c r="F872" s="297"/>
      <c r="G872" s="297"/>
      <c r="H872" s="297"/>
      <c r="I872" s="297"/>
      <c r="J872" s="297"/>
      <c r="K872" s="297"/>
      <c r="L872" s="297"/>
      <c r="M872" s="297"/>
      <c r="N872" s="297"/>
      <c r="O872" s="297"/>
      <c r="P872" s="297"/>
      <c r="Q872" s="297"/>
      <c r="R872" s="297"/>
      <c r="S872" s="297"/>
      <c r="T872" s="297"/>
      <c r="U872" s="297"/>
      <c r="V872" s="297"/>
      <c r="W872" s="297"/>
      <c r="X872" s="297"/>
      <c r="Y872" s="297">
        <f>Y871</f>
        <v>12</v>
      </c>
      <c r="Z872" s="297"/>
      <c r="AA872" s="297"/>
      <c r="AB872" s="297"/>
      <c r="AC872" s="297"/>
      <c r="AD872" s="297"/>
      <c r="AE872" s="297"/>
      <c r="AF872" s="297"/>
      <c r="AG872" s="297"/>
      <c r="AH872" s="297"/>
      <c r="AI872" s="297"/>
      <c r="AJ872" s="297"/>
      <c r="AK872" s="297"/>
      <c r="AL872" s="297"/>
      <c r="AM872" s="297"/>
      <c r="AN872" s="297"/>
      <c r="AO872" s="297"/>
      <c r="AP872" s="297"/>
      <c r="AQ872" s="297"/>
      <c r="AR872" s="297"/>
      <c r="AS872" s="297"/>
      <c r="AT872" s="297"/>
      <c r="AU872" s="413">
        <f>AU871</f>
        <v>0</v>
      </c>
      <c r="AV872" s="413">
        <f t="shared" ref="AV872" si="2563">AV871</f>
        <v>0</v>
      </c>
      <c r="AW872" s="413">
        <f t="shared" ref="AW872" si="2564">AW871</f>
        <v>0</v>
      </c>
      <c r="AX872" s="413">
        <f t="shared" ref="AX872" si="2565">AX871</f>
        <v>0</v>
      </c>
      <c r="AY872" s="413">
        <f t="shared" ref="AY872" si="2566">AY871</f>
        <v>0</v>
      </c>
      <c r="AZ872" s="413">
        <f t="shared" ref="AZ872" si="2567">AZ871</f>
        <v>0</v>
      </c>
      <c r="BA872" s="413">
        <f t="shared" ref="BA872" si="2568">BA871</f>
        <v>0</v>
      </c>
      <c r="BB872" s="413">
        <f t="shared" ref="BB872" si="2569">BB871</f>
        <v>0</v>
      </c>
      <c r="BC872" s="413">
        <f t="shared" ref="BC872" si="2570">BC871</f>
        <v>0</v>
      </c>
      <c r="BD872" s="413">
        <f t="shared" ref="BD872" si="2571">BD871</f>
        <v>0</v>
      </c>
      <c r="BE872" s="413">
        <f t="shared" ref="BE872" si="2572">BE871</f>
        <v>0</v>
      </c>
      <c r="BF872" s="413">
        <f t="shared" ref="BF872" si="2573">BF871</f>
        <v>0</v>
      </c>
      <c r="BG872" s="413">
        <f t="shared" ref="BG872" si="2574">BG871</f>
        <v>0</v>
      </c>
      <c r="BH872" s="413">
        <f t="shared" ref="BH872" si="2575">BH871</f>
        <v>0</v>
      </c>
      <c r="BI872" s="308"/>
    </row>
    <row r="873" spans="1:61" hidden="1" outlineLevel="1">
      <c r="B873" s="51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293"/>
      <c r="Z873" s="293"/>
      <c r="AA873" s="293"/>
      <c r="AB873" s="293"/>
      <c r="AC873" s="293"/>
      <c r="AD873" s="293"/>
      <c r="AE873" s="293"/>
      <c r="AF873" s="293"/>
      <c r="AG873" s="293"/>
      <c r="AH873" s="293"/>
      <c r="AI873" s="293"/>
      <c r="AJ873" s="293"/>
      <c r="AK873" s="293"/>
      <c r="AL873" s="293"/>
      <c r="AM873" s="293"/>
      <c r="AN873" s="293"/>
      <c r="AO873" s="293"/>
      <c r="AP873" s="293"/>
      <c r="AQ873" s="293"/>
      <c r="AR873" s="293"/>
      <c r="AS873" s="293"/>
      <c r="AT873" s="293"/>
      <c r="AU873" s="414"/>
      <c r="AV873" s="427"/>
      <c r="AW873" s="427"/>
      <c r="AX873" s="427"/>
      <c r="AY873" s="427"/>
      <c r="AZ873" s="427"/>
      <c r="BA873" s="427"/>
      <c r="BB873" s="427"/>
      <c r="BC873" s="427"/>
      <c r="BD873" s="427"/>
      <c r="BE873" s="427"/>
      <c r="BF873" s="427"/>
      <c r="BG873" s="427"/>
      <c r="BH873" s="427"/>
      <c r="BI873" s="308"/>
    </row>
    <row r="874" spans="1:61" hidden="1" outlineLevel="1">
      <c r="A874" s="521">
        <v>99</v>
      </c>
      <c r="B874" s="519" t="str">
        <f>VLOOKUP(A874,'9. IESO programs'!$D$3:$E$91,2)</f>
        <v>Not used</v>
      </c>
      <c r="C874" s="293" t="s">
        <v>25</v>
      </c>
      <c r="D874" s="297"/>
      <c r="E874" s="297"/>
      <c r="F874" s="297"/>
      <c r="G874" s="297"/>
      <c r="H874" s="297"/>
      <c r="I874" s="297"/>
      <c r="J874" s="297"/>
      <c r="K874" s="297"/>
      <c r="L874" s="297"/>
      <c r="M874" s="297"/>
      <c r="N874" s="297"/>
      <c r="O874" s="297"/>
      <c r="P874" s="297"/>
      <c r="Q874" s="297"/>
      <c r="R874" s="297"/>
      <c r="S874" s="297"/>
      <c r="T874" s="297"/>
      <c r="U874" s="297"/>
      <c r="V874" s="297"/>
      <c r="W874" s="297"/>
      <c r="X874" s="297"/>
      <c r="Y874" s="297">
        <v>12</v>
      </c>
      <c r="Z874" s="297"/>
      <c r="AA874" s="297"/>
      <c r="AB874" s="297"/>
      <c r="AC874" s="297"/>
      <c r="AD874" s="297"/>
      <c r="AE874" s="297"/>
      <c r="AF874" s="297"/>
      <c r="AG874" s="297"/>
      <c r="AH874" s="297"/>
      <c r="AI874" s="297"/>
      <c r="AJ874" s="297"/>
      <c r="AK874" s="297"/>
      <c r="AL874" s="297"/>
      <c r="AM874" s="297"/>
      <c r="AN874" s="297"/>
      <c r="AO874" s="297"/>
      <c r="AP874" s="297"/>
      <c r="AQ874" s="297"/>
      <c r="AR874" s="297"/>
      <c r="AS874" s="297"/>
      <c r="AT874" s="297"/>
      <c r="AU874" s="428"/>
      <c r="AV874" s="417"/>
      <c r="AW874" s="417"/>
      <c r="AX874" s="417"/>
      <c r="AY874" s="417"/>
      <c r="AZ874" s="417"/>
      <c r="BA874" s="417"/>
      <c r="BB874" s="417"/>
      <c r="BC874" s="417"/>
      <c r="BD874" s="417"/>
      <c r="BE874" s="417"/>
      <c r="BF874" s="417"/>
      <c r="BG874" s="417"/>
      <c r="BH874" s="417"/>
      <c r="BI874" s="298">
        <f>SUM(AU874:BH874)</f>
        <v>0</v>
      </c>
    </row>
    <row r="875" spans="1:61" hidden="1" outlineLevel="1">
      <c r="B875" s="296" t="s">
        <v>267</v>
      </c>
      <c r="C875" s="293" t="s">
        <v>142</v>
      </c>
      <c r="D875" s="297"/>
      <c r="E875" s="297"/>
      <c r="F875" s="297"/>
      <c r="G875" s="297"/>
      <c r="H875" s="297"/>
      <c r="I875" s="297"/>
      <c r="J875" s="297"/>
      <c r="K875" s="297"/>
      <c r="L875" s="297"/>
      <c r="M875" s="297"/>
      <c r="N875" s="297"/>
      <c r="O875" s="297"/>
      <c r="P875" s="297"/>
      <c r="Q875" s="297"/>
      <c r="R875" s="297"/>
      <c r="S875" s="297"/>
      <c r="T875" s="297"/>
      <c r="U875" s="297"/>
      <c r="V875" s="297"/>
      <c r="W875" s="297"/>
      <c r="X875" s="297"/>
      <c r="Y875" s="297">
        <f>Y874</f>
        <v>12</v>
      </c>
      <c r="Z875" s="297"/>
      <c r="AA875" s="297"/>
      <c r="AB875" s="297"/>
      <c r="AC875" s="297"/>
      <c r="AD875" s="297"/>
      <c r="AE875" s="297"/>
      <c r="AF875" s="297"/>
      <c r="AG875" s="297"/>
      <c r="AH875" s="297"/>
      <c r="AI875" s="297"/>
      <c r="AJ875" s="297"/>
      <c r="AK875" s="297"/>
      <c r="AL875" s="297"/>
      <c r="AM875" s="297"/>
      <c r="AN875" s="297"/>
      <c r="AO875" s="297"/>
      <c r="AP875" s="297"/>
      <c r="AQ875" s="297"/>
      <c r="AR875" s="297"/>
      <c r="AS875" s="297"/>
      <c r="AT875" s="297"/>
      <c r="AU875" s="413">
        <f>AU874</f>
        <v>0</v>
      </c>
      <c r="AV875" s="413">
        <f t="shared" ref="AV875" si="2576">AV874</f>
        <v>0</v>
      </c>
      <c r="AW875" s="413">
        <f t="shared" ref="AW875" si="2577">AW874</f>
        <v>0</v>
      </c>
      <c r="AX875" s="413">
        <f t="shared" ref="AX875" si="2578">AX874</f>
        <v>0</v>
      </c>
      <c r="AY875" s="413">
        <f t="shared" ref="AY875" si="2579">AY874</f>
        <v>0</v>
      </c>
      <c r="AZ875" s="413">
        <f t="shared" ref="AZ875" si="2580">AZ874</f>
        <v>0</v>
      </c>
      <c r="BA875" s="413">
        <f t="shared" ref="BA875" si="2581">BA874</f>
        <v>0</v>
      </c>
      <c r="BB875" s="413">
        <f t="shared" ref="BB875" si="2582">BB874</f>
        <v>0</v>
      </c>
      <c r="BC875" s="413">
        <f t="shared" ref="BC875" si="2583">BC874</f>
        <v>0</v>
      </c>
      <c r="BD875" s="413">
        <f t="shared" ref="BD875" si="2584">BD874</f>
        <v>0</v>
      </c>
      <c r="BE875" s="413">
        <f t="shared" ref="BE875" si="2585">BE874</f>
        <v>0</v>
      </c>
      <c r="BF875" s="413">
        <f t="shared" ref="BF875" si="2586">BF874</f>
        <v>0</v>
      </c>
      <c r="BG875" s="413">
        <f t="shared" ref="BG875" si="2587">BG874</f>
        <v>0</v>
      </c>
      <c r="BH875" s="413">
        <f>BH874</f>
        <v>0</v>
      </c>
      <c r="BI875" s="308"/>
    </row>
    <row r="876" spans="1:61" hidden="1" outlineLevel="1">
      <c r="B876" s="519"/>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293"/>
      <c r="Z876" s="293"/>
      <c r="AA876" s="293"/>
      <c r="AB876" s="293"/>
      <c r="AC876" s="293"/>
      <c r="AD876" s="293"/>
      <c r="AE876" s="293"/>
      <c r="AF876" s="293"/>
      <c r="AG876" s="293"/>
      <c r="AH876" s="293"/>
      <c r="AI876" s="293"/>
      <c r="AJ876" s="293"/>
      <c r="AK876" s="293"/>
      <c r="AL876" s="293"/>
      <c r="AM876" s="293"/>
      <c r="AN876" s="293"/>
      <c r="AO876" s="293"/>
      <c r="AP876" s="293"/>
      <c r="AQ876" s="293"/>
      <c r="AR876" s="293"/>
      <c r="AS876" s="293"/>
      <c r="AT876" s="293"/>
      <c r="AU876" s="414"/>
      <c r="AV876" s="427"/>
      <c r="AW876" s="427"/>
      <c r="AX876" s="427"/>
      <c r="AY876" s="427"/>
      <c r="AZ876" s="427"/>
      <c r="BA876" s="427"/>
      <c r="BB876" s="427"/>
      <c r="BC876" s="427"/>
      <c r="BD876" s="427"/>
      <c r="BE876" s="427"/>
      <c r="BF876" s="427"/>
      <c r="BG876" s="427"/>
      <c r="BH876" s="427"/>
      <c r="BI876" s="308"/>
    </row>
    <row r="877" spans="1:61" ht="15.75" hidden="1" outlineLevel="1">
      <c r="B877" s="290" t="s">
        <v>475</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293"/>
      <c r="Z877" s="293"/>
      <c r="AA877" s="293"/>
      <c r="AB877" s="293"/>
      <c r="AC877" s="293"/>
      <c r="AD877" s="293"/>
      <c r="AE877" s="293"/>
      <c r="AF877" s="293"/>
      <c r="AG877" s="293"/>
      <c r="AH877" s="293"/>
      <c r="AI877" s="293"/>
      <c r="AJ877" s="293"/>
      <c r="AK877" s="293"/>
      <c r="AL877" s="293"/>
      <c r="AM877" s="293"/>
      <c r="AN877" s="293"/>
      <c r="AO877" s="293"/>
      <c r="AP877" s="293"/>
      <c r="AQ877" s="293"/>
      <c r="AR877" s="293"/>
      <c r="AS877" s="293"/>
      <c r="AT877" s="293"/>
      <c r="AU877" s="414"/>
      <c r="AV877" s="427"/>
      <c r="AW877" s="427"/>
      <c r="AX877" s="427"/>
      <c r="AY877" s="427"/>
      <c r="AZ877" s="427"/>
      <c r="BA877" s="427"/>
      <c r="BB877" s="427"/>
      <c r="BC877" s="427"/>
      <c r="BD877" s="427"/>
      <c r="BE877" s="427"/>
      <c r="BF877" s="427"/>
      <c r="BG877" s="427"/>
      <c r="BH877" s="427"/>
      <c r="BI877" s="308"/>
    </row>
    <row r="878" spans="1:61" hidden="1" outlineLevel="1">
      <c r="A878" s="521">
        <v>99</v>
      </c>
      <c r="B878" s="519" t="str">
        <f>VLOOKUP(A878,'9. IESO programs'!$D$3:$E$91,2)</f>
        <v>Not used</v>
      </c>
      <c r="C878" s="293" t="s">
        <v>25</v>
      </c>
      <c r="D878" s="297"/>
      <c r="E878" s="297"/>
      <c r="F878" s="297"/>
      <c r="G878" s="297"/>
      <c r="H878" s="297"/>
      <c r="I878" s="297"/>
      <c r="J878" s="297"/>
      <c r="K878" s="297"/>
      <c r="L878" s="297"/>
      <c r="M878" s="297"/>
      <c r="N878" s="297"/>
      <c r="O878" s="297"/>
      <c r="P878" s="297"/>
      <c r="Q878" s="297"/>
      <c r="R878" s="297"/>
      <c r="S878" s="297"/>
      <c r="T878" s="297"/>
      <c r="U878" s="297"/>
      <c r="V878" s="297"/>
      <c r="W878" s="297"/>
      <c r="X878" s="297"/>
      <c r="Y878" s="297">
        <v>0</v>
      </c>
      <c r="Z878" s="297"/>
      <c r="AA878" s="297"/>
      <c r="AB878" s="297"/>
      <c r="AC878" s="297"/>
      <c r="AD878" s="297"/>
      <c r="AE878" s="297"/>
      <c r="AF878" s="297"/>
      <c r="AG878" s="297"/>
      <c r="AH878" s="297"/>
      <c r="AI878" s="297"/>
      <c r="AJ878" s="297"/>
      <c r="AK878" s="297"/>
      <c r="AL878" s="297"/>
      <c r="AM878" s="297"/>
      <c r="AN878" s="297"/>
      <c r="AO878" s="297"/>
      <c r="AP878" s="297"/>
      <c r="AQ878" s="297"/>
      <c r="AR878" s="297"/>
      <c r="AS878" s="297"/>
      <c r="AT878" s="297"/>
      <c r="AU878" s="428"/>
      <c r="AV878" s="417"/>
      <c r="AW878" s="417"/>
      <c r="AX878" s="417"/>
      <c r="AY878" s="417"/>
      <c r="AZ878" s="417"/>
      <c r="BA878" s="417"/>
      <c r="BB878" s="417"/>
      <c r="BC878" s="417"/>
      <c r="BD878" s="417"/>
      <c r="BE878" s="417"/>
      <c r="BF878" s="417"/>
      <c r="BG878" s="417"/>
      <c r="BH878" s="417"/>
      <c r="BI878" s="298">
        <f>SUM(AU878:BH878)</f>
        <v>0</v>
      </c>
    </row>
    <row r="879" spans="1:61" hidden="1" outlineLevel="1">
      <c r="B879" s="296" t="s">
        <v>267</v>
      </c>
      <c r="C879" s="293" t="s">
        <v>142</v>
      </c>
      <c r="D879" s="297"/>
      <c r="E879" s="297"/>
      <c r="F879" s="297"/>
      <c r="G879" s="297"/>
      <c r="H879" s="297"/>
      <c r="I879" s="297"/>
      <c r="J879" s="297"/>
      <c r="K879" s="297"/>
      <c r="L879" s="297"/>
      <c r="M879" s="297"/>
      <c r="N879" s="297"/>
      <c r="O879" s="297"/>
      <c r="P879" s="297"/>
      <c r="Q879" s="297"/>
      <c r="R879" s="297"/>
      <c r="S879" s="297"/>
      <c r="T879" s="297"/>
      <c r="U879" s="297"/>
      <c r="V879" s="297"/>
      <c r="W879" s="297"/>
      <c r="X879" s="297"/>
      <c r="Y879" s="297">
        <f>Y878</f>
        <v>0</v>
      </c>
      <c r="Z879" s="297"/>
      <c r="AA879" s="297"/>
      <c r="AB879" s="297"/>
      <c r="AC879" s="297"/>
      <c r="AD879" s="297"/>
      <c r="AE879" s="297"/>
      <c r="AF879" s="297"/>
      <c r="AG879" s="297"/>
      <c r="AH879" s="297"/>
      <c r="AI879" s="297"/>
      <c r="AJ879" s="297"/>
      <c r="AK879" s="297"/>
      <c r="AL879" s="297"/>
      <c r="AM879" s="297"/>
      <c r="AN879" s="297"/>
      <c r="AO879" s="297"/>
      <c r="AP879" s="297"/>
      <c r="AQ879" s="297"/>
      <c r="AR879" s="297"/>
      <c r="AS879" s="297"/>
      <c r="AT879" s="297"/>
      <c r="AU879" s="413">
        <f>AU878</f>
        <v>0</v>
      </c>
      <c r="AV879" s="413">
        <f t="shared" ref="AV879" si="2588">AV878</f>
        <v>0</v>
      </c>
      <c r="AW879" s="413">
        <f t="shared" ref="AW879" si="2589">AW878</f>
        <v>0</v>
      </c>
      <c r="AX879" s="413">
        <f t="shared" ref="AX879" si="2590">AX878</f>
        <v>0</v>
      </c>
      <c r="AY879" s="413">
        <f t="shared" ref="AY879" si="2591">AY878</f>
        <v>0</v>
      </c>
      <c r="AZ879" s="413">
        <f t="shared" ref="AZ879" si="2592">AZ878</f>
        <v>0</v>
      </c>
      <c r="BA879" s="413">
        <f t="shared" ref="BA879" si="2593">BA878</f>
        <v>0</v>
      </c>
      <c r="BB879" s="413">
        <f t="shared" ref="BB879" si="2594">BB878</f>
        <v>0</v>
      </c>
      <c r="BC879" s="413">
        <f t="shared" ref="BC879" si="2595">BC878</f>
        <v>0</v>
      </c>
      <c r="BD879" s="413">
        <f t="shared" ref="BD879" si="2596">BD878</f>
        <v>0</v>
      </c>
      <c r="BE879" s="413">
        <f t="shared" ref="BE879" si="2597">BE878</f>
        <v>0</v>
      </c>
      <c r="BF879" s="413">
        <f t="shared" ref="BF879" si="2598">BF878</f>
        <v>0</v>
      </c>
      <c r="BG879" s="413">
        <f t="shared" ref="BG879" si="2599">BG878</f>
        <v>0</v>
      </c>
      <c r="BH879" s="413">
        <f t="shared" ref="BH879" si="2600">BH878</f>
        <v>0</v>
      </c>
      <c r="BI879" s="308"/>
    </row>
    <row r="880" spans="1:61" hidden="1" outlineLevel="1">
      <c r="B880" s="51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c r="Z880" s="293"/>
      <c r="AA880" s="293"/>
      <c r="AB880" s="293"/>
      <c r="AC880" s="293"/>
      <c r="AD880" s="293"/>
      <c r="AE880" s="293"/>
      <c r="AF880" s="293"/>
      <c r="AG880" s="293"/>
      <c r="AH880" s="293"/>
      <c r="AI880" s="293"/>
      <c r="AJ880" s="293"/>
      <c r="AK880" s="293"/>
      <c r="AL880" s="293"/>
      <c r="AM880" s="293"/>
      <c r="AN880" s="293"/>
      <c r="AO880" s="293"/>
      <c r="AP880" s="293"/>
      <c r="AQ880" s="293"/>
      <c r="AR880" s="293"/>
      <c r="AS880" s="293"/>
      <c r="AT880" s="293"/>
      <c r="AU880" s="414"/>
      <c r="AV880" s="427"/>
      <c r="AW880" s="427"/>
      <c r="AX880" s="427"/>
      <c r="AY880" s="427"/>
      <c r="AZ880" s="427"/>
      <c r="BA880" s="427"/>
      <c r="BB880" s="427"/>
      <c r="BC880" s="427"/>
      <c r="BD880" s="427"/>
      <c r="BE880" s="427"/>
      <c r="BF880" s="427"/>
      <c r="BG880" s="427"/>
      <c r="BH880" s="427"/>
      <c r="BI880" s="308"/>
    </row>
    <row r="881" spans="1:61" hidden="1" outlineLevel="1">
      <c r="A881" s="521">
        <v>99</v>
      </c>
      <c r="B881" s="519" t="str">
        <f>VLOOKUP(A881,'9. IESO programs'!$D$3:$E$91,2)</f>
        <v>Not used</v>
      </c>
      <c r="C881" s="293" t="s">
        <v>25</v>
      </c>
      <c r="D881" s="297"/>
      <c r="E881" s="297"/>
      <c r="F881" s="297"/>
      <c r="G881" s="297"/>
      <c r="H881" s="297"/>
      <c r="I881" s="297"/>
      <c r="J881" s="297"/>
      <c r="K881" s="297"/>
      <c r="L881" s="297"/>
      <c r="M881" s="297"/>
      <c r="N881" s="297"/>
      <c r="O881" s="297"/>
      <c r="P881" s="297"/>
      <c r="Q881" s="297"/>
      <c r="R881" s="297"/>
      <c r="S881" s="297"/>
      <c r="T881" s="297"/>
      <c r="U881" s="297"/>
      <c r="V881" s="297"/>
      <c r="W881" s="297"/>
      <c r="X881" s="297"/>
      <c r="Y881" s="297">
        <v>0</v>
      </c>
      <c r="Z881" s="297"/>
      <c r="AA881" s="297"/>
      <c r="AB881" s="297"/>
      <c r="AC881" s="297"/>
      <c r="AD881" s="297"/>
      <c r="AE881" s="297"/>
      <c r="AF881" s="297"/>
      <c r="AG881" s="297"/>
      <c r="AH881" s="297"/>
      <c r="AI881" s="297"/>
      <c r="AJ881" s="297"/>
      <c r="AK881" s="297"/>
      <c r="AL881" s="297"/>
      <c r="AM881" s="297"/>
      <c r="AN881" s="297"/>
      <c r="AO881" s="297"/>
      <c r="AP881" s="297"/>
      <c r="AQ881" s="297"/>
      <c r="AR881" s="297"/>
      <c r="AS881" s="297"/>
      <c r="AT881" s="297"/>
      <c r="AU881" s="428"/>
      <c r="AV881" s="417"/>
      <c r="AW881" s="417"/>
      <c r="AX881" s="417"/>
      <c r="AY881" s="417"/>
      <c r="AZ881" s="417"/>
      <c r="BA881" s="417"/>
      <c r="BB881" s="417"/>
      <c r="BC881" s="417"/>
      <c r="BD881" s="417"/>
      <c r="BE881" s="417"/>
      <c r="BF881" s="417"/>
      <c r="BG881" s="417"/>
      <c r="BH881" s="417"/>
      <c r="BI881" s="298">
        <f>SUM(AU881:BH881)</f>
        <v>0</v>
      </c>
    </row>
    <row r="882" spans="1:61" hidden="1" outlineLevel="1">
      <c r="B882" s="296" t="s">
        <v>267</v>
      </c>
      <c r="C882" s="293" t="s">
        <v>142</v>
      </c>
      <c r="D882" s="297"/>
      <c r="E882" s="297"/>
      <c r="F882" s="297"/>
      <c r="G882" s="297"/>
      <c r="H882" s="297"/>
      <c r="I882" s="297"/>
      <c r="J882" s="297"/>
      <c r="K882" s="297"/>
      <c r="L882" s="297"/>
      <c r="M882" s="297"/>
      <c r="N882" s="297"/>
      <c r="O882" s="297"/>
      <c r="P882" s="297"/>
      <c r="Q882" s="297"/>
      <c r="R882" s="297"/>
      <c r="S882" s="297"/>
      <c r="T882" s="297"/>
      <c r="U882" s="297"/>
      <c r="V882" s="297"/>
      <c r="W882" s="297"/>
      <c r="X882" s="297"/>
      <c r="Y882" s="297">
        <f>Y881</f>
        <v>0</v>
      </c>
      <c r="Z882" s="297"/>
      <c r="AA882" s="297"/>
      <c r="AB882" s="297"/>
      <c r="AC882" s="297"/>
      <c r="AD882" s="297"/>
      <c r="AE882" s="297"/>
      <c r="AF882" s="297"/>
      <c r="AG882" s="297"/>
      <c r="AH882" s="297"/>
      <c r="AI882" s="297"/>
      <c r="AJ882" s="297"/>
      <c r="AK882" s="297"/>
      <c r="AL882" s="297"/>
      <c r="AM882" s="297"/>
      <c r="AN882" s="297"/>
      <c r="AO882" s="297"/>
      <c r="AP882" s="297"/>
      <c r="AQ882" s="297"/>
      <c r="AR882" s="297"/>
      <c r="AS882" s="297"/>
      <c r="AT882" s="297"/>
      <c r="AU882" s="413">
        <f>AU881</f>
        <v>0</v>
      </c>
      <c r="AV882" s="413">
        <f t="shared" ref="AV882" si="2601">AV881</f>
        <v>0</v>
      </c>
      <c r="AW882" s="413">
        <f t="shared" ref="AW882" si="2602">AW881</f>
        <v>0</v>
      </c>
      <c r="AX882" s="413">
        <f t="shared" ref="AX882" si="2603">AX881</f>
        <v>0</v>
      </c>
      <c r="AY882" s="413">
        <f t="shared" ref="AY882" si="2604">AY881</f>
        <v>0</v>
      </c>
      <c r="AZ882" s="413">
        <f t="shared" ref="AZ882" si="2605">AZ881</f>
        <v>0</v>
      </c>
      <c r="BA882" s="413">
        <f t="shared" ref="BA882" si="2606">BA881</f>
        <v>0</v>
      </c>
      <c r="BB882" s="413">
        <f t="shared" ref="BB882" si="2607">BB881</f>
        <v>0</v>
      </c>
      <c r="BC882" s="413">
        <f t="shared" ref="BC882" si="2608">BC881</f>
        <v>0</v>
      </c>
      <c r="BD882" s="413">
        <f t="shared" ref="BD882" si="2609">BD881</f>
        <v>0</v>
      </c>
      <c r="BE882" s="413">
        <f t="shared" ref="BE882" si="2610">BE881</f>
        <v>0</v>
      </c>
      <c r="BF882" s="413">
        <f t="shared" ref="BF882" si="2611">BF881</f>
        <v>0</v>
      </c>
      <c r="BG882" s="413">
        <f t="shared" ref="BG882" si="2612">BG881</f>
        <v>0</v>
      </c>
      <c r="BH882" s="413">
        <f t="shared" ref="BH882" si="2613">BH881</f>
        <v>0</v>
      </c>
      <c r="BI882" s="308"/>
    </row>
    <row r="883" spans="1:61" hidden="1" outlineLevel="1">
      <c r="B883" s="519"/>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293"/>
      <c r="Z883" s="293"/>
      <c r="AA883" s="293"/>
      <c r="AB883" s="293"/>
      <c r="AC883" s="293"/>
      <c r="AD883" s="293"/>
      <c r="AE883" s="293"/>
      <c r="AF883" s="293"/>
      <c r="AG883" s="293"/>
      <c r="AH883" s="293"/>
      <c r="AI883" s="293"/>
      <c r="AJ883" s="293"/>
      <c r="AK883" s="293"/>
      <c r="AL883" s="293"/>
      <c r="AM883" s="293"/>
      <c r="AN883" s="293"/>
      <c r="AO883" s="293"/>
      <c r="AP883" s="293"/>
      <c r="AQ883" s="293"/>
      <c r="AR883" s="293"/>
      <c r="AS883" s="293"/>
      <c r="AT883" s="293"/>
      <c r="AU883" s="414"/>
      <c r="AV883" s="427"/>
      <c r="AW883" s="427"/>
      <c r="AX883" s="427"/>
      <c r="AY883" s="427"/>
      <c r="AZ883" s="427"/>
      <c r="BA883" s="427"/>
      <c r="BB883" s="427"/>
      <c r="BC883" s="427"/>
      <c r="BD883" s="427"/>
      <c r="BE883" s="427"/>
      <c r="BF883" s="427"/>
      <c r="BG883" s="427"/>
      <c r="BH883" s="427"/>
      <c r="BI883" s="308"/>
    </row>
    <row r="884" spans="1:61" hidden="1" outlineLevel="1">
      <c r="A884" s="521">
        <v>99</v>
      </c>
      <c r="B884" s="519" t="str">
        <f>VLOOKUP(A884,'9. IESO programs'!$D$3:$E$91,2)</f>
        <v>Not used</v>
      </c>
      <c r="C884" s="293" t="s">
        <v>25</v>
      </c>
      <c r="D884" s="297"/>
      <c r="E884" s="297"/>
      <c r="F884" s="297"/>
      <c r="G884" s="297"/>
      <c r="H884" s="297"/>
      <c r="I884" s="297"/>
      <c r="J884" s="297"/>
      <c r="K884" s="297"/>
      <c r="L884" s="297"/>
      <c r="M884" s="297"/>
      <c r="N884" s="297"/>
      <c r="O884" s="297"/>
      <c r="P884" s="297"/>
      <c r="Q884" s="297"/>
      <c r="R884" s="297"/>
      <c r="S884" s="297"/>
      <c r="T884" s="297"/>
      <c r="U884" s="297"/>
      <c r="V884" s="297"/>
      <c r="W884" s="297"/>
      <c r="X884" s="297"/>
      <c r="Y884" s="297">
        <v>0</v>
      </c>
      <c r="Z884" s="297"/>
      <c r="AA884" s="297"/>
      <c r="AB884" s="297"/>
      <c r="AC884" s="297"/>
      <c r="AD884" s="297"/>
      <c r="AE884" s="297"/>
      <c r="AF884" s="297"/>
      <c r="AG884" s="297"/>
      <c r="AH884" s="297"/>
      <c r="AI884" s="297"/>
      <c r="AJ884" s="297"/>
      <c r="AK884" s="297"/>
      <c r="AL884" s="297"/>
      <c r="AM884" s="297"/>
      <c r="AN884" s="297"/>
      <c r="AO884" s="297"/>
      <c r="AP884" s="297"/>
      <c r="AQ884" s="297"/>
      <c r="AR884" s="297"/>
      <c r="AS884" s="297"/>
      <c r="AT884" s="297"/>
      <c r="AU884" s="428"/>
      <c r="AV884" s="417"/>
      <c r="AW884" s="417"/>
      <c r="AX884" s="417"/>
      <c r="AY884" s="417"/>
      <c r="AZ884" s="417"/>
      <c r="BA884" s="417"/>
      <c r="BB884" s="417"/>
      <c r="BC884" s="417"/>
      <c r="BD884" s="417"/>
      <c r="BE884" s="417"/>
      <c r="BF884" s="417"/>
      <c r="BG884" s="417"/>
      <c r="BH884" s="417"/>
      <c r="BI884" s="298">
        <f>SUM(AU884:BH884)</f>
        <v>0</v>
      </c>
    </row>
    <row r="885" spans="1:61" hidden="1" outlineLevel="1">
      <c r="B885" s="296" t="s">
        <v>267</v>
      </c>
      <c r="C885" s="293" t="s">
        <v>142</v>
      </c>
      <c r="D885" s="297"/>
      <c r="E885" s="297"/>
      <c r="F885" s="297"/>
      <c r="G885" s="297"/>
      <c r="H885" s="297"/>
      <c r="I885" s="297"/>
      <c r="J885" s="297"/>
      <c r="K885" s="297"/>
      <c r="L885" s="297"/>
      <c r="M885" s="297"/>
      <c r="N885" s="297"/>
      <c r="O885" s="297"/>
      <c r="P885" s="297"/>
      <c r="Q885" s="297"/>
      <c r="R885" s="297"/>
      <c r="S885" s="297"/>
      <c r="T885" s="297"/>
      <c r="U885" s="297"/>
      <c r="V885" s="297"/>
      <c r="W885" s="297"/>
      <c r="X885" s="297"/>
      <c r="Y885" s="297">
        <f>Y884</f>
        <v>0</v>
      </c>
      <c r="Z885" s="297"/>
      <c r="AA885" s="297"/>
      <c r="AB885" s="297"/>
      <c r="AC885" s="297"/>
      <c r="AD885" s="297"/>
      <c r="AE885" s="297"/>
      <c r="AF885" s="297"/>
      <c r="AG885" s="297"/>
      <c r="AH885" s="297"/>
      <c r="AI885" s="297"/>
      <c r="AJ885" s="297"/>
      <c r="AK885" s="297"/>
      <c r="AL885" s="297"/>
      <c r="AM885" s="297"/>
      <c r="AN885" s="297"/>
      <c r="AO885" s="297"/>
      <c r="AP885" s="297"/>
      <c r="AQ885" s="297"/>
      <c r="AR885" s="297"/>
      <c r="AS885" s="297"/>
      <c r="AT885" s="297"/>
      <c r="AU885" s="413">
        <f>AU884</f>
        <v>0</v>
      </c>
      <c r="AV885" s="413">
        <f t="shared" ref="AV885" si="2614">AV884</f>
        <v>0</v>
      </c>
      <c r="AW885" s="413">
        <f t="shared" ref="AW885" si="2615">AW884</f>
        <v>0</v>
      </c>
      <c r="AX885" s="413">
        <f t="shared" ref="AX885" si="2616">AX884</f>
        <v>0</v>
      </c>
      <c r="AY885" s="413">
        <f t="shared" ref="AY885" si="2617">AY884</f>
        <v>0</v>
      </c>
      <c r="AZ885" s="413">
        <f t="shared" ref="AZ885" si="2618">AZ884</f>
        <v>0</v>
      </c>
      <c r="BA885" s="413">
        <f t="shared" ref="BA885" si="2619">BA884</f>
        <v>0</v>
      </c>
      <c r="BB885" s="413">
        <f t="shared" ref="BB885" si="2620">BB884</f>
        <v>0</v>
      </c>
      <c r="BC885" s="413">
        <f t="shared" ref="BC885" si="2621">BC884</f>
        <v>0</v>
      </c>
      <c r="BD885" s="413">
        <f t="shared" ref="BD885" si="2622">BD884</f>
        <v>0</v>
      </c>
      <c r="BE885" s="413">
        <f t="shared" ref="BE885" si="2623">BE884</f>
        <v>0</v>
      </c>
      <c r="BF885" s="413">
        <f t="shared" ref="BF885" si="2624">BF884</f>
        <v>0</v>
      </c>
      <c r="BG885" s="413">
        <f t="shared" ref="BG885" si="2625">BG884</f>
        <v>0</v>
      </c>
      <c r="BH885" s="413">
        <f t="shared" ref="BH885" si="2626">BH884</f>
        <v>0</v>
      </c>
      <c r="BI885" s="308"/>
    </row>
    <row r="886" spans="1:61" hidden="1" outlineLevel="1">
      <c r="B886" s="296"/>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293"/>
      <c r="Z886" s="293"/>
      <c r="AA886" s="293"/>
      <c r="AB886" s="293"/>
      <c r="AC886" s="293"/>
      <c r="AD886" s="293"/>
      <c r="AE886" s="293"/>
      <c r="AF886" s="293"/>
      <c r="AG886" s="293"/>
      <c r="AH886" s="293"/>
      <c r="AI886" s="293"/>
      <c r="AJ886" s="293"/>
      <c r="AK886" s="293"/>
      <c r="AL886" s="293"/>
      <c r="AM886" s="293"/>
      <c r="AN886" s="293"/>
      <c r="AO886" s="293"/>
      <c r="AP886" s="293"/>
      <c r="AQ886" s="293"/>
      <c r="AR886" s="293"/>
      <c r="AS886" s="293"/>
      <c r="AT886" s="293"/>
      <c r="AU886" s="414"/>
      <c r="AV886" s="427"/>
      <c r="AW886" s="427"/>
      <c r="AX886" s="427"/>
      <c r="AY886" s="427"/>
      <c r="AZ886" s="427"/>
      <c r="BA886" s="427"/>
      <c r="BB886" s="427"/>
      <c r="BC886" s="427"/>
      <c r="BD886" s="427"/>
      <c r="BE886" s="427"/>
      <c r="BF886" s="427"/>
      <c r="BG886" s="427"/>
      <c r="BH886" s="427"/>
      <c r="BI886" s="308"/>
    </row>
    <row r="887" spans="1:61" ht="15.75" hidden="1" outlineLevel="1">
      <c r="B887" s="290" t="s">
        <v>476</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293"/>
      <c r="Z887" s="293"/>
      <c r="AA887" s="293"/>
      <c r="AB887" s="293"/>
      <c r="AC887" s="293"/>
      <c r="AD887" s="293"/>
      <c r="AE887" s="293"/>
      <c r="AF887" s="293"/>
      <c r="AG887" s="293"/>
      <c r="AH887" s="293"/>
      <c r="AI887" s="293"/>
      <c r="AJ887" s="293"/>
      <c r="AK887" s="293"/>
      <c r="AL887" s="293"/>
      <c r="AM887" s="293"/>
      <c r="AN887" s="293"/>
      <c r="AO887" s="293"/>
      <c r="AP887" s="293"/>
      <c r="AQ887" s="293"/>
      <c r="AR887" s="293"/>
      <c r="AS887" s="293"/>
      <c r="AT887" s="293"/>
      <c r="AU887" s="414"/>
      <c r="AV887" s="427"/>
      <c r="AW887" s="427"/>
      <c r="AX887" s="427"/>
      <c r="AY887" s="427"/>
      <c r="AZ887" s="427"/>
      <c r="BA887" s="427"/>
      <c r="BB887" s="427"/>
      <c r="BC887" s="427"/>
      <c r="BD887" s="427"/>
      <c r="BE887" s="427"/>
      <c r="BF887" s="427"/>
      <c r="BG887" s="427"/>
      <c r="BH887" s="427"/>
      <c r="BI887" s="308"/>
    </row>
    <row r="888" spans="1:61" hidden="1" outlineLevel="1">
      <c r="A888" s="521">
        <v>99</v>
      </c>
      <c r="B888" s="519" t="str">
        <f>VLOOKUP(A888,'9. IESO programs'!$D$3:$E$91,2)</f>
        <v>Not used</v>
      </c>
      <c r="C888" s="293" t="s">
        <v>25</v>
      </c>
      <c r="D888" s="297"/>
      <c r="E888" s="297"/>
      <c r="F888" s="297"/>
      <c r="G888" s="297"/>
      <c r="H888" s="297"/>
      <c r="I888" s="297"/>
      <c r="J888" s="297"/>
      <c r="K888" s="297"/>
      <c r="L888" s="297"/>
      <c r="M888" s="297"/>
      <c r="N888" s="297"/>
      <c r="O888" s="297"/>
      <c r="P888" s="297"/>
      <c r="Q888" s="297"/>
      <c r="R888" s="297"/>
      <c r="S888" s="297"/>
      <c r="T888" s="297"/>
      <c r="U888" s="297"/>
      <c r="V888" s="297"/>
      <c r="W888" s="297"/>
      <c r="X888" s="297"/>
      <c r="Y888" s="297">
        <v>0</v>
      </c>
      <c r="Z888" s="297"/>
      <c r="AA888" s="297"/>
      <c r="AB888" s="297"/>
      <c r="AC888" s="297"/>
      <c r="AD888" s="297"/>
      <c r="AE888" s="297"/>
      <c r="AF888" s="297"/>
      <c r="AG888" s="297"/>
      <c r="AH888" s="297"/>
      <c r="AI888" s="297"/>
      <c r="AJ888" s="297"/>
      <c r="AK888" s="297"/>
      <c r="AL888" s="297"/>
      <c r="AM888" s="297"/>
      <c r="AN888" s="297"/>
      <c r="AO888" s="297"/>
      <c r="AP888" s="297"/>
      <c r="AQ888" s="297"/>
      <c r="AR888" s="297"/>
      <c r="AS888" s="297"/>
      <c r="AT888" s="297"/>
      <c r="AU888" s="428"/>
      <c r="AV888" s="417"/>
      <c r="AW888" s="417"/>
      <c r="AX888" s="417"/>
      <c r="AY888" s="417"/>
      <c r="AZ888" s="417"/>
      <c r="BA888" s="417"/>
      <c r="BB888" s="417"/>
      <c r="BC888" s="417"/>
      <c r="BD888" s="417"/>
      <c r="BE888" s="417"/>
      <c r="BF888" s="417"/>
      <c r="BG888" s="417"/>
      <c r="BH888" s="417"/>
      <c r="BI888" s="298">
        <f>SUM(AU888:BH888)</f>
        <v>0</v>
      </c>
    </row>
    <row r="889" spans="1:61" hidden="1" outlineLevel="1">
      <c r="B889" s="296" t="s">
        <v>267</v>
      </c>
      <c r="C889" s="293" t="s">
        <v>142</v>
      </c>
      <c r="D889" s="297"/>
      <c r="E889" s="297"/>
      <c r="F889" s="297"/>
      <c r="G889" s="297"/>
      <c r="H889" s="297"/>
      <c r="I889" s="297"/>
      <c r="J889" s="297"/>
      <c r="K889" s="297"/>
      <c r="L889" s="297"/>
      <c r="M889" s="297"/>
      <c r="N889" s="297"/>
      <c r="O889" s="297"/>
      <c r="P889" s="297"/>
      <c r="Q889" s="297"/>
      <c r="R889" s="297"/>
      <c r="S889" s="297"/>
      <c r="T889" s="297"/>
      <c r="U889" s="297"/>
      <c r="V889" s="297"/>
      <c r="W889" s="297"/>
      <c r="X889" s="297"/>
      <c r="Y889" s="297">
        <f>Y888</f>
        <v>0</v>
      </c>
      <c r="Z889" s="297"/>
      <c r="AA889" s="297"/>
      <c r="AB889" s="297"/>
      <c r="AC889" s="297"/>
      <c r="AD889" s="297"/>
      <c r="AE889" s="297"/>
      <c r="AF889" s="297"/>
      <c r="AG889" s="297"/>
      <c r="AH889" s="297"/>
      <c r="AI889" s="297"/>
      <c r="AJ889" s="297"/>
      <c r="AK889" s="297"/>
      <c r="AL889" s="297"/>
      <c r="AM889" s="297"/>
      <c r="AN889" s="297"/>
      <c r="AO889" s="297"/>
      <c r="AP889" s="297"/>
      <c r="AQ889" s="297"/>
      <c r="AR889" s="297"/>
      <c r="AS889" s="297"/>
      <c r="AT889" s="297"/>
      <c r="AU889" s="413">
        <f>AU888</f>
        <v>0</v>
      </c>
      <c r="AV889" s="413">
        <f t="shared" ref="AV889" si="2627">AV888</f>
        <v>0</v>
      </c>
      <c r="AW889" s="413">
        <f t="shared" ref="AW889" si="2628">AW888</f>
        <v>0</v>
      </c>
      <c r="AX889" s="413">
        <f t="shared" ref="AX889" si="2629">AX888</f>
        <v>0</v>
      </c>
      <c r="AY889" s="413">
        <f t="shared" ref="AY889" si="2630">AY888</f>
        <v>0</v>
      </c>
      <c r="AZ889" s="413">
        <f t="shared" ref="AZ889" si="2631">AZ888</f>
        <v>0</v>
      </c>
      <c r="BA889" s="413">
        <f t="shared" ref="BA889" si="2632">BA888</f>
        <v>0</v>
      </c>
      <c r="BB889" s="413">
        <f t="shared" ref="BB889" si="2633">BB888</f>
        <v>0</v>
      </c>
      <c r="BC889" s="413">
        <f t="shared" ref="BC889" si="2634">BC888</f>
        <v>0</v>
      </c>
      <c r="BD889" s="413">
        <f t="shared" ref="BD889" si="2635">BD888</f>
        <v>0</v>
      </c>
      <c r="BE889" s="413">
        <f t="shared" ref="BE889" si="2636">BE888</f>
        <v>0</v>
      </c>
      <c r="BF889" s="413">
        <f t="shared" ref="BF889" si="2637">BF888</f>
        <v>0</v>
      </c>
      <c r="BG889" s="413">
        <f t="shared" ref="BG889" si="2638">BG888</f>
        <v>0</v>
      </c>
      <c r="BH889" s="413">
        <f t="shared" ref="BH889" si="2639">BH888</f>
        <v>0</v>
      </c>
      <c r="BI889" s="308"/>
    </row>
    <row r="890" spans="1:61" hidden="1" outlineLevel="1">
      <c r="B890" s="51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c r="Z890" s="293"/>
      <c r="AA890" s="293"/>
      <c r="AB890" s="293"/>
      <c r="AC890" s="293"/>
      <c r="AD890" s="293"/>
      <c r="AE890" s="293"/>
      <c r="AF890" s="293"/>
      <c r="AG890" s="293"/>
      <c r="AH890" s="293"/>
      <c r="AI890" s="293"/>
      <c r="AJ890" s="293"/>
      <c r="AK890" s="293"/>
      <c r="AL890" s="293"/>
      <c r="AM890" s="293"/>
      <c r="AN890" s="293"/>
      <c r="AO890" s="293"/>
      <c r="AP890" s="293"/>
      <c r="AQ890" s="293"/>
      <c r="AR890" s="293"/>
      <c r="AS890" s="293"/>
      <c r="AT890" s="293"/>
      <c r="AU890" s="414"/>
      <c r="AV890" s="427"/>
      <c r="AW890" s="427"/>
      <c r="AX890" s="427"/>
      <c r="AY890" s="427"/>
      <c r="AZ890" s="427"/>
      <c r="BA890" s="427"/>
      <c r="BB890" s="427"/>
      <c r="BC890" s="427"/>
      <c r="BD890" s="427"/>
      <c r="BE890" s="427"/>
      <c r="BF890" s="427"/>
      <c r="BG890" s="427"/>
      <c r="BH890" s="427"/>
      <c r="BI890" s="308"/>
    </row>
    <row r="891" spans="1:61" hidden="1" outlineLevel="1">
      <c r="A891" s="521">
        <v>99</v>
      </c>
      <c r="B891" s="519" t="str">
        <f>VLOOKUP(A891,'9. IESO programs'!$D$3:$E$91,2)</f>
        <v>Not used</v>
      </c>
      <c r="C891" s="293" t="s">
        <v>25</v>
      </c>
      <c r="D891" s="297"/>
      <c r="E891" s="297"/>
      <c r="F891" s="297"/>
      <c r="G891" s="297"/>
      <c r="H891" s="297"/>
      <c r="I891" s="297"/>
      <c r="J891" s="297"/>
      <c r="K891" s="297"/>
      <c r="L891" s="297"/>
      <c r="M891" s="297"/>
      <c r="N891" s="297"/>
      <c r="O891" s="297"/>
      <c r="P891" s="297"/>
      <c r="Q891" s="297"/>
      <c r="R891" s="297"/>
      <c r="S891" s="297"/>
      <c r="T891" s="297"/>
      <c r="U891" s="297"/>
      <c r="V891" s="297"/>
      <c r="W891" s="297"/>
      <c r="X891" s="297"/>
      <c r="Y891" s="297">
        <v>0</v>
      </c>
      <c r="Z891" s="297"/>
      <c r="AA891" s="297"/>
      <c r="AB891" s="297"/>
      <c r="AC891" s="297"/>
      <c r="AD891" s="297"/>
      <c r="AE891" s="297"/>
      <c r="AF891" s="297"/>
      <c r="AG891" s="297"/>
      <c r="AH891" s="297"/>
      <c r="AI891" s="297"/>
      <c r="AJ891" s="297"/>
      <c r="AK891" s="297"/>
      <c r="AL891" s="297"/>
      <c r="AM891" s="297"/>
      <c r="AN891" s="297"/>
      <c r="AO891" s="297"/>
      <c r="AP891" s="297"/>
      <c r="AQ891" s="297"/>
      <c r="AR891" s="297"/>
      <c r="AS891" s="297"/>
      <c r="AT891" s="297"/>
      <c r="AU891" s="428"/>
      <c r="AV891" s="417"/>
      <c r="AW891" s="417"/>
      <c r="AX891" s="417"/>
      <c r="AY891" s="417"/>
      <c r="AZ891" s="417"/>
      <c r="BA891" s="417"/>
      <c r="BB891" s="417"/>
      <c r="BC891" s="417"/>
      <c r="BD891" s="417"/>
      <c r="BE891" s="417"/>
      <c r="BF891" s="417"/>
      <c r="BG891" s="417"/>
      <c r="BH891" s="417"/>
      <c r="BI891" s="298">
        <f>SUM(AU891:BH891)</f>
        <v>0</v>
      </c>
    </row>
    <row r="892" spans="1:61" hidden="1" outlineLevel="1">
      <c r="B892" s="296" t="s">
        <v>267</v>
      </c>
      <c r="C892" s="293" t="s">
        <v>142</v>
      </c>
      <c r="D892" s="297"/>
      <c r="E892" s="297"/>
      <c r="F892" s="297"/>
      <c r="G892" s="297"/>
      <c r="H892" s="297"/>
      <c r="I892" s="297"/>
      <c r="J892" s="297"/>
      <c r="K892" s="297"/>
      <c r="L892" s="297"/>
      <c r="M892" s="297"/>
      <c r="N892" s="297"/>
      <c r="O892" s="297"/>
      <c r="P892" s="297"/>
      <c r="Q892" s="297"/>
      <c r="R892" s="297"/>
      <c r="S892" s="297"/>
      <c r="T892" s="297"/>
      <c r="U892" s="297"/>
      <c r="V892" s="297"/>
      <c r="W892" s="297"/>
      <c r="X892" s="297"/>
      <c r="Y892" s="297">
        <f>Y891</f>
        <v>0</v>
      </c>
      <c r="Z892" s="297"/>
      <c r="AA892" s="297"/>
      <c r="AB892" s="297"/>
      <c r="AC892" s="297"/>
      <c r="AD892" s="297"/>
      <c r="AE892" s="297"/>
      <c r="AF892" s="297"/>
      <c r="AG892" s="297"/>
      <c r="AH892" s="297"/>
      <c r="AI892" s="297"/>
      <c r="AJ892" s="297"/>
      <c r="AK892" s="297"/>
      <c r="AL892" s="297"/>
      <c r="AM892" s="297"/>
      <c r="AN892" s="297"/>
      <c r="AO892" s="297"/>
      <c r="AP892" s="297"/>
      <c r="AQ892" s="297"/>
      <c r="AR892" s="297"/>
      <c r="AS892" s="297"/>
      <c r="AT892" s="297"/>
      <c r="AU892" s="413">
        <f>AU891</f>
        <v>0</v>
      </c>
      <c r="AV892" s="413">
        <f t="shared" ref="AV892" si="2640">AV891</f>
        <v>0</v>
      </c>
      <c r="AW892" s="413">
        <f t="shared" ref="AW892" si="2641">AW891</f>
        <v>0</v>
      </c>
      <c r="AX892" s="413">
        <f t="shared" ref="AX892" si="2642">AX891</f>
        <v>0</v>
      </c>
      <c r="AY892" s="413">
        <f t="shared" ref="AY892" si="2643">AY891</f>
        <v>0</v>
      </c>
      <c r="AZ892" s="413">
        <f t="shared" ref="AZ892" si="2644">AZ891</f>
        <v>0</v>
      </c>
      <c r="BA892" s="413">
        <f t="shared" ref="BA892" si="2645">BA891</f>
        <v>0</v>
      </c>
      <c r="BB892" s="413">
        <f t="shared" ref="BB892" si="2646">BB891</f>
        <v>0</v>
      </c>
      <c r="BC892" s="413">
        <f t="shared" ref="BC892" si="2647">BC891</f>
        <v>0</v>
      </c>
      <c r="BD892" s="413">
        <f t="shared" ref="BD892" si="2648">BD891</f>
        <v>0</v>
      </c>
      <c r="BE892" s="413">
        <f t="shared" ref="BE892" si="2649">BE891</f>
        <v>0</v>
      </c>
      <c r="BF892" s="413">
        <f t="shared" ref="BF892" si="2650">BF891</f>
        <v>0</v>
      </c>
      <c r="BG892" s="413">
        <f t="shared" ref="BG892" si="2651">BG891</f>
        <v>0</v>
      </c>
      <c r="BH892" s="413">
        <f t="shared" ref="BH892" si="2652">BH891</f>
        <v>0</v>
      </c>
      <c r="BI892" s="308"/>
    </row>
    <row r="893" spans="1:61" hidden="1" outlineLevel="1">
      <c r="B893" s="51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293"/>
      <c r="Z893" s="293"/>
      <c r="AA893" s="293"/>
      <c r="AB893" s="293"/>
      <c r="AC893" s="293"/>
      <c r="AD893" s="293"/>
      <c r="AE893" s="293"/>
      <c r="AF893" s="293"/>
      <c r="AG893" s="293"/>
      <c r="AH893" s="293"/>
      <c r="AI893" s="293"/>
      <c r="AJ893" s="293"/>
      <c r="AK893" s="293"/>
      <c r="AL893" s="293"/>
      <c r="AM893" s="293"/>
      <c r="AN893" s="293"/>
      <c r="AO893" s="293"/>
      <c r="AP893" s="293"/>
      <c r="AQ893" s="293"/>
      <c r="AR893" s="293"/>
      <c r="AS893" s="293"/>
      <c r="AT893" s="293"/>
      <c r="AU893" s="414"/>
      <c r="AV893" s="427"/>
      <c r="AW893" s="427"/>
      <c r="AX893" s="427"/>
      <c r="AY893" s="427"/>
      <c r="AZ893" s="427"/>
      <c r="BA893" s="427"/>
      <c r="BB893" s="427"/>
      <c r="BC893" s="427"/>
      <c r="BD893" s="427"/>
      <c r="BE893" s="427"/>
      <c r="BF893" s="427"/>
      <c r="BG893" s="427"/>
      <c r="BH893" s="427"/>
      <c r="BI893" s="308"/>
    </row>
    <row r="894" spans="1:61" hidden="1" outlineLevel="1">
      <c r="A894" s="521">
        <v>99</v>
      </c>
      <c r="B894" s="519" t="str">
        <f>VLOOKUP(A894,'9. IESO programs'!$D$3:$E$91,2)</f>
        <v>Not used</v>
      </c>
      <c r="C894" s="293" t="s">
        <v>25</v>
      </c>
      <c r="D894" s="297"/>
      <c r="E894" s="297"/>
      <c r="F894" s="297"/>
      <c r="G894" s="297"/>
      <c r="H894" s="297"/>
      <c r="I894" s="297"/>
      <c r="J894" s="297"/>
      <c r="K894" s="297"/>
      <c r="L894" s="297"/>
      <c r="M894" s="297"/>
      <c r="N894" s="297"/>
      <c r="O894" s="297"/>
      <c r="P894" s="297"/>
      <c r="Q894" s="297"/>
      <c r="R894" s="297"/>
      <c r="S894" s="297"/>
      <c r="T894" s="297"/>
      <c r="U894" s="297"/>
      <c r="V894" s="297"/>
      <c r="W894" s="297"/>
      <c r="X894" s="297"/>
      <c r="Y894" s="297">
        <v>0</v>
      </c>
      <c r="Z894" s="297"/>
      <c r="AA894" s="297"/>
      <c r="AB894" s="297"/>
      <c r="AC894" s="297"/>
      <c r="AD894" s="297"/>
      <c r="AE894" s="297"/>
      <c r="AF894" s="297"/>
      <c r="AG894" s="297"/>
      <c r="AH894" s="297"/>
      <c r="AI894" s="297"/>
      <c r="AJ894" s="297"/>
      <c r="AK894" s="297"/>
      <c r="AL894" s="297"/>
      <c r="AM894" s="297"/>
      <c r="AN894" s="297"/>
      <c r="AO894" s="297"/>
      <c r="AP894" s="297"/>
      <c r="AQ894" s="297"/>
      <c r="AR894" s="297"/>
      <c r="AS894" s="297"/>
      <c r="AT894" s="297"/>
      <c r="AU894" s="428"/>
      <c r="AV894" s="417"/>
      <c r="AW894" s="417"/>
      <c r="AX894" s="417"/>
      <c r="AY894" s="417"/>
      <c r="AZ894" s="417"/>
      <c r="BA894" s="417"/>
      <c r="BB894" s="417"/>
      <c r="BC894" s="417"/>
      <c r="BD894" s="417"/>
      <c r="BE894" s="417"/>
      <c r="BF894" s="417"/>
      <c r="BG894" s="417"/>
      <c r="BH894" s="417"/>
      <c r="BI894" s="298">
        <f>SUM(AU894:BH894)</f>
        <v>0</v>
      </c>
    </row>
    <row r="895" spans="1:61" hidden="1" outlineLevel="1">
      <c r="B895" s="296" t="s">
        <v>267</v>
      </c>
      <c r="C895" s="293" t="s">
        <v>142</v>
      </c>
      <c r="D895" s="297"/>
      <c r="E895" s="297"/>
      <c r="F895" s="297"/>
      <c r="G895" s="297"/>
      <c r="H895" s="297"/>
      <c r="I895" s="297"/>
      <c r="J895" s="297"/>
      <c r="K895" s="297"/>
      <c r="L895" s="297"/>
      <c r="M895" s="297"/>
      <c r="N895" s="297"/>
      <c r="O895" s="297"/>
      <c r="P895" s="297"/>
      <c r="Q895" s="297"/>
      <c r="R895" s="297"/>
      <c r="S895" s="297"/>
      <c r="T895" s="297"/>
      <c r="U895" s="297"/>
      <c r="V895" s="297"/>
      <c r="W895" s="297"/>
      <c r="X895" s="297"/>
      <c r="Y895" s="297">
        <f>Y894</f>
        <v>0</v>
      </c>
      <c r="Z895" s="297"/>
      <c r="AA895" s="297"/>
      <c r="AB895" s="297"/>
      <c r="AC895" s="297"/>
      <c r="AD895" s="297"/>
      <c r="AE895" s="297"/>
      <c r="AF895" s="297"/>
      <c r="AG895" s="297"/>
      <c r="AH895" s="297"/>
      <c r="AI895" s="297"/>
      <c r="AJ895" s="297"/>
      <c r="AK895" s="297"/>
      <c r="AL895" s="297"/>
      <c r="AM895" s="297"/>
      <c r="AN895" s="297"/>
      <c r="AO895" s="297"/>
      <c r="AP895" s="297"/>
      <c r="AQ895" s="297"/>
      <c r="AR895" s="297"/>
      <c r="AS895" s="297"/>
      <c r="AT895" s="297"/>
      <c r="AU895" s="413">
        <f>AU894</f>
        <v>0</v>
      </c>
      <c r="AV895" s="413">
        <f t="shared" ref="AV895" si="2653">AV894</f>
        <v>0</v>
      </c>
      <c r="AW895" s="413">
        <f t="shared" ref="AW895" si="2654">AW894</f>
        <v>0</v>
      </c>
      <c r="AX895" s="413">
        <f t="shared" ref="AX895" si="2655">AX894</f>
        <v>0</v>
      </c>
      <c r="AY895" s="413">
        <f t="shared" ref="AY895" si="2656">AY894</f>
        <v>0</v>
      </c>
      <c r="AZ895" s="413">
        <f t="shared" ref="AZ895" si="2657">AZ894</f>
        <v>0</v>
      </c>
      <c r="BA895" s="413">
        <f t="shared" ref="BA895" si="2658">BA894</f>
        <v>0</v>
      </c>
      <c r="BB895" s="413">
        <f t="shared" ref="BB895" si="2659">BB894</f>
        <v>0</v>
      </c>
      <c r="BC895" s="413">
        <f t="shared" ref="BC895" si="2660">BC894</f>
        <v>0</v>
      </c>
      <c r="BD895" s="413">
        <f t="shared" ref="BD895" si="2661">BD894</f>
        <v>0</v>
      </c>
      <c r="BE895" s="413">
        <f t="shared" ref="BE895" si="2662">BE894</f>
        <v>0</v>
      </c>
      <c r="BF895" s="413">
        <f t="shared" ref="BF895" si="2663">BF894</f>
        <v>0</v>
      </c>
      <c r="BG895" s="413">
        <f t="shared" ref="BG895" si="2664">BG894</f>
        <v>0</v>
      </c>
      <c r="BH895" s="413">
        <f t="shared" ref="BH895" si="2665">BH894</f>
        <v>0</v>
      </c>
      <c r="BI895" s="308"/>
    </row>
    <row r="896" spans="1:61" hidden="1" outlineLevel="1">
      <c r="B896" s="51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c r="Z896" s="293"/>
      <c r="AA896" s="293"/>
      <c r="AB896" s="293"/>
      <c r="AC896" s="293"/>
      <c r="AD896" s="293"/>
      <c r="AE896" s="293"/>
      <c r="AF896" s="293"/>
      <c r="AG896" s="293"/>
      <c r="AH896" s="293"/>
      <c r="AI896" s="293"/>
      <c r="AJ896" s="293"/>
      <c r="AK896" s="293"/>
      <c r="AL896" s="293"/>
      <c r="AM896" s="293"/>
      <c r="AN896" s="293"/>
      <c r="AO896" s="293"/>
      <c r="AP896" s="293"/>
      <c r="AQ896" s="293"/>
      <c r="AR896" s="293"/>
      <c r="AS896" s="293"/>
      <c r="AT896" s="293"/>
      <c r="AU896" s="414"/>
      <c r="AV896" s="427"/>
      <c r="AW896" s="427"/>
      <c r="AX896" s="427"/>
      <c r="AY896" s="427"/>
      <c r="AZ896" s="427"/>
      <c r="BA896" s="427"/>
      <c r="BB896" s="427"/>
      <c r="BC896" s="427"/>
      <c r="BD896" s="427"/>
      <c r="BE896" s="427"/>
      <c r="BF896" s="427"/>
      <c r="BG896" s="427"/>
      <c r="BH896" s="427"/>
      <c r="BI896" s="308"/>
    </row>
    <row r="897" spans="1:61" hidden="1" outlineLevel="1">
      <c r="A897" s="521">
        <v>99</v>
      </c>
      <c r="B897" s="519" t="str">
        <f>VLOOKUP(A897,'9. IESO programs'!$D$3:$E$91,2)</f>
        <v>Not used</v>
      </c>
      <c r="C897" s="293" t="s">
        <v>25</v>
      </c>
      <c r="D897" s="297"/>
      <c r="E897" s="297"/>
      <c r="F897" s="297"/>
      <c r="G897" s="297"/>
      <c r="H897" s="297"/>
      <c r="I897" s="297"/>
      <c r="J897" s="297"/>
      <c r="K897" s="297"/>
      <c r="L897" s="297"/>
      <c r="M897" s="297"/>
      <c r="N897" s="297"/>
      <c r="O897" s="297"/>
      <c r="P897" s="297"/>
      <c r="Q897" s="297"/>
      <c r="R897" s="297"/>
      <c r="S897" s="297"/>
      <c r="T897" s="297"/>
      <c r="U897" s="297"/>
      <c r="V897" s="297"/>
      <c r="W897" s="297"/>
      <c r="X897" s="297"/>
      <c r="Y897" s="297">
        <v>0</v>
      </c>
      <c r="Z897" s="297"/>
      <c r="AA897" s="297"/>
      <c r="AB897" s="297"/>
      <c r="AC897" s="297"/>
      <c r="AD897" s="297"/>
      <c r="AE897" s="297"/>
      <c r="AF897" s="297"/>
      <c r="AG897" s="297"/>
      <c r="AH897" s="297"/>
      <c r="AI897" s="297"/>
      <c r="AJ897" s="297"/>
      <c r="AK897" s="297"/>
      <c r="AL897" s="297"/>
      <c r="AM897" s="297"/>
      <c r="AN897" s="297"/>
      <c r="AO897" s="297"/>
      <c r="AP897" s="297"/>
      <c r="AQ897" s="297"/>
      <c r="AR897" s="297"/>
      <c r="AS897" s="297"/>
      <c r="AT897" s="297"/>
      <c r="AU897" s="428"/>
      <c r="AV897" s="417"/>
      <c r="AW897" s="417"/>
      <c r="AX897" s="417"/>
      <c r="AY897" s="417"/>
      <c r="AZ897" s="417"/>
      <c r="BA897" s="417"/>
      <c r="BB897" s="417"/>
      <c r="BC897" s="417"/>
      <c r="BD897" s="417"/>
      <c r="BE897" s="417"/>
      <c r="BF897" s="417"/>
      <c r="BG897" s="417"/>
      <c r="BH897" s="417"/>
      <c r="BI897" s="298">
        <f>SUM(AU897:BH897)</f>
        <v>0</v>
      </c>
    </row>
    <row r="898" spans="1:61" hidden="1" outlineLevel="1">
      <c r="B898" s="296" t="s">
        <v>267</v>
      </c>
      <c r="C898" s="293" t="s">
        <v>142</v>
      </c>
      <c r="D898" s="297"/>
      <c r="E898" s="297"/>
      <c r="F898" s="297"/>
      <c r="G898" s="297"/>
      <c r="H898" s="297"/>
      <c r="I898" s="297"/>
      <c r="J898" s="297"/>
      <c r="K898" s="297"/>
      <c r="L898" s="297"/>
      <c r="M898" s="297"/>
      <c r="N898" s="297"/>
      <c r="O898" s="297"/>
      <c r="P898" s="297"/>
      <c r="Q898" s="297"/>
      <c r="R898" s="297"/>
      <c r="S898" s="297"/>
      <c r="T898" s="297"/>
      <c r="U898" s="297"/>
      <c r="V898" s="297"/>
      <c r="W898" s="297"/>
      <c r="X898" s="297"/>
      <c r="Y898" s="297">
        <f>Y897</f>
        <v>0</v>
      </c>
      <c r="Z898" s="297"/>
      <c r="AA898" s="297"/>
      <c r="AB898" s="297"/>
      <c r="AC898" s="297"/>
      <c r="AD898" s="297"/>
      <c r="AE898" s="297"/>
      <c r="AF898" s="297"/>
      <c r="AG898" s="297"/>
      <c r="AH898" s="297"/>
      <c r="AI898" s="297"/>
      <c r="AJ898" s="297"/>
      <c r="AK898" s="297"/>
      <c r="AL898" s="297"/>
      <c r="AM898" s="297"/>
      <c r="AN898" s="297"/>
      <c r="AO898" s="297"/>
      <c r="AP898" s="297"/>
      <c r="AQ898" s="297"/>
      <c r="AR898" s="297"/>
      <c r="AS898" s="297"/>
      <c r="AT898" s="297"/>
      <c r="AU898" s="413">
        <f>AU897</f>
        <v>0</v>
      </c>
      <c r="AV898" s="413">
        <f t="shared" ref="AV898" si="2666">AV897</f>
        <v>0</v>
      </c>
      <c r="AW898" s="413">
        <f t="shared" ref="AW898" si="2667">AW897</f>
        <v>0</v>
      </c>
      <c r="AX898" s="413">
        <f t="shared" ref="AX898" si="2668">AX897</f>
        <v>0</v>
      </c>
      <c r="AY898" s="413">
        <f t="shared" ref="AY898" si="2669">AY897</f>
        <v>0</v>
      </c>
      <c r="AZ898" s="413">
        <f t="shared" ref="AZ898" si="2670">AZ897</f>
        <v>0</v>
      </c>
      <c r="BA898" s="413">
        <f t="shared" ref="BA898" si="2671">BA897</f>
        <v>0</v>
      </c>
      <c r="BB898" s="413">
        <f t="shared" ref="BB898" si="2672">BB897</f>
        <v>0</v>
      </c>
      <c r="BC898" s="413">
        <f t="shared" ref="BC898" si="2673">BC897</f>
        <v>0</v>
      </c>
      <c r="BD898" s="413">
        <f t="shared" ref="BD898" si="2674">BD897</f>
        <v>0</v>
      </c>
      <c r="BE898" s="413">
        <f t="shared" ref="BE898" si="2675">BE897</f>
        <v>0</v>
      </c>
      <c r="BF898" s="413">
        <f t="shared" ref="BF898" si="2676">BF897</f>
        <v>0</v>
      </c>
      <c r="BG898" s="413">
        <f t="shared" ref="BG898" si="2677">BG897</f>
        <v>0</v>
      </c>
      <c r="BH898" s="413">
        <f t="shared" ref="BH898" si="2678">BH897</f>
        <v>0</v>
      </c>
      <c r="BI898" s="308"/>
    </row>
    <row r="899" spans="1:61" hidden="1" outlineLevel="1">
      <c r="B899" s="51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c r="Z899" s="293"/>
      <c r="AA899" s="293"/>
      <c r="AB899" s="293"/>
      <c r="AC899" s="293"/>
      <c r="AD899" s="293"/>
      <c r="AE899" s="293"/>
      <c r="AF899" s="293"/>
      <c r="AG899" s="293"/>
      <c r="AH899" s="293"/>
      <c r="AI899" s="293"/>
      <c r="AJ899" s="293"/>
      <c r="AK899" s="293"/>
      <c r="AL899" s="293"/>
      <c r="AM899" s="293"/>
      <c r="AN899" s="293"/>
      <c r="AO899" s="293"/>
      <c r="AP899" s="293"/>
      <c r="AQ899" s="293"/>
      <c r="AR899" s="293"/>
      <c r="AS899" s="293"/>
      <c r="AT899" s="293"/>
      <c r="AU899" s="414"/>
      <c r="AV899" s="427"/>
      <c r="AW899" s="427"/>
      <c r="AX899" s="427"/>
      <c r="AY899" s="427"/>
      <c r="AZ899" s="427"/>
      <c r="BA899" s="427"/>
      <c r="BB899" s="427"/>
      <c r="BC899" s="427"/>
      <c r="BD899" s="427"/>
      <c r="BE899" s="427"/>
      <c r="BF899" s="427"/>
      <c r="BG899" s="427"/>
      <c r="BH899" s="427"/>
      <c r="BI899" s="308"/>
    </row>
    <row r="900" spans="1:61" hidden="1" outlineLevel="1">
      <c r="A900" s="521">
        <v>99</v>
      </c>
      <c r="B900" s="519" t="str">
        <f>VLOOKUP(A900,'9. IESO programs'!$D$3:$E$91,2)</f>
        <v>Not used</v>
      </c>
      <c r="C900" s="293" t="s">
        <v>25</v>
      </c>
      <c r="D900" s="297"/>
      <c r="E900" s="297"/>
      <c r="F900" s="297"/>
      <c r="G900" s="297"/>
      <c r="H900" s="297"/>
      <c r="I900" s="297"/>
      <c r="J900" s="297"/>
      <c r="K900" s="297"/>
      <c r="L900" s="297"/>
      <c r="M900" s="297"/>
      <c r="N900" s="297"/>
      <c r="O900" s="297"/>
      <c r="P900" s="297"/>
      <c r="Q900" s="297"/>
      <c r="R900" s="297"/>
      <c r="S900" s="297"/>
      <c r="T900" s="297"/>
      <c r="U900" s="297"/>
      <c r="V900" s="297"/>
      <c r="W900" s="297"/>
      <c r="X900" s="297"/>
      <c r="Y900" s="297">
        <v>0</v>
      </c>
      <c r="Z900" s="297"/>
      <c r="AA900" s="297"/>
      <c r="AB900" s="297"/>
      <c r="AC900" s="297"/>
      <c r="AD900" s="297"/>
      <c r="AE900" s="297"/>
      <c r="AF900" s="297"/>
      <c r="AG900" s="297"/>
      <c r="AH900" s="297"/>
      <c r="AI900" s="297"/>
      <c r="AJ900" s="297"/>
      <c r="AK900" s="297"/>
      <c r="AL900" s="297"/>
      <c r="AM900" s="297"/>
      <c r="AN900" s="297"/>
      <c r="AO900" s="297"/>
      <c r="AP900" s="297"/>
      <c r="AQ900" s="297"/>
      <c r="AR900" s="297"/>
      <c r="AS900" s="297"/>
      <c r="AT900" s="297"/>
      <c r="AU900" s="428"/>
      <c r="AV900" s="417"/>
      <c r="AW900" s="417"/>
      <c r="AX900" s="417"/>
      <c r="AY900" s="417"/>
      <c r="AZ900" s="417"/>
      <c r="BA900" s="417"/>
      <c r="BB900" s="417"/>
      <c r="BC900" s="417"/>
      <c r="BD900" s="417"/>
      <c r="BE900" s="417"/>
      <c r="BF900" s="417"/>
      <c r="BG900" s="417"/>
      <c r="BH900" s="417"/>
      <c r="BI900" s="298">
        <f>SUM(AU900:BH900)</f>
        <v>0</v>
      </c>
    </row>
    <row r="901" spans="1:61" hidden="1" outlineLevel="1">
      <c r="B901" s="296" t="s">
        <v>267</v>
      </c>
      <c r="C901" s="293" t="s">
        <v>142</v>
      </c>
      <c r="D901" s="297"/>
      <c r="E901" s="297"/>
      <c r="F901" s="297"/>
      <c r="G901" s="297"/>
      <c r="H901" s="297"/>
      <c r="I901" s="297"/>
      <c r="J901" s="297"/>
      <c r="K901" s="297"/>
      <c r="L901" s="297"/>
      <c r="M901" s="297"/>
      <c r="N901" s="297"/>
      <c r="O901" s="297"/>
      <c r="P901" s="297"/>
      <c r="Q901" s="297"/>
      <c r="R901" s="297"/>
      <c r="S901" s="297"/>
      <c r="T901" s="297"/>
      <c r="U901" s="297"/>
      <c r="V901" s="297"/>
      <c r="W901" s="297"/>
      <c r="X901" s="297"/>
      <c r="Y901" s="297">
        <f>Y900</f>
        <v>0</v>
      </c>
      <c r="Z901" s="297"/>
      <c r="AA901" s="297"/>
      <c r="AB901" s="297"/>
      <c r="AC901" s="297"/>
      <c r="AD901" s="297"/>
      <c r="AE901" s="297"/>
      <c r="AF901" s="297"/>
      <c r="AG901" s="297"/>
      <c r="AH901" s="297"/>
      <c r="AI901" s="297"/>
      <c r="AJ901" s="297"/>
      <c r="AK901" s="297"/>
      <c r="AL901" s="297"/>
      <c r="AM901" s="297"/>
      <c r="AN901" s="297"/>
      <c r="AO901" s="297"/>
      <c r="AP901" s="297"/>
      <c r="AQ901" s="297"/>
      <c r="AR901" s="297"/>
      <c r="AS901" s="297"/>
      <c r="AT901" s="297"/>
      <c r="AU901" s="413">
        <f>AU900</f>
        <v>0</v>
      </c>
      <c r="AV901" s="413">
        <f t="shared" ref="AV901" si="2679">AV900</f>
        <v>0</v>
      </c>
      <c r="AW901" s="413">
        <f t="shared" ref="AW901" si="2680">AW900</f>
        <v>0</v>
      </c>
      <c r="AX901" s="413">
        <f t="shared" ref="AX901" si="2681">AX900</f>
        <v>0</v>
      </c>
      <c r="AY901" s="413">
        <f t="shared" ref="AY901" si="2682">AY900</f>
        <v>0</v>
      </c>
      <c r="AZ901" s="413">
        <f t="shared" ref="AZ901" si="2683">AZ900</f>
        <v>0</v>
      </c>
      <c r="BA901" s="413">
        <f t="shared" ref="BA901" si="2684">BA900</f>
        <v>0</v>
      </c>
      <c r="BB901" s="413">
        <f t="shared" ref="BB901" si="2685">BB900</f>
        <v>0</v>
      </c>
      <c r="BC901" s="413">
        <f t="shared" ref="BC901" si="2686">BC900</f>
        <v>0</v>
      </c>
      <c r="BD901" s="413">
        <f t="shared" ref="BD901" si="2687">BD900</f>
        <v>0</v>
      </c>
      <c r="BE901" s="413">
        <f t="shared" ref="BE901" si="2688">BE900</f>
        <v>0</v>
      </c>
      <c r="BF901" s="413">
        <f t="shared" ref="BF901" si="2689">BF900</f>
        <v>0</v>
      </c>
      <c r="BG901" s="413">
        <f t="shared" ref="BG901" si="2690">BG900</f>
        <v>0</v>
      </c>
      <c r="BH901" s="413">
        <f t="shared" ref="BH901" si="2691">BH900</f>
        <v>0</v>
      </c>
      <c r="BI901" s="308"/>
    </row>
    <row r="902" spans="1:61" hidden="1" outlineLevel="1">
      <c r="B902" s="51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293"/>
      <c r="Z902" s="293"/>
      <c r="AA902" s="293"/>
      <c r="AB902" s="293"/>
      <c r="AC902" s="293"/>
      <c r="AD902" s="293"/>
      <c r="AE902" s="293"/>
      <c r="AF902" s="293"/>
      <c r="AG902" s="293"/>
      <c r="AH902" s="293"/>
      <c r="AI902" s="293"/>
      <c r="AJ902" s="293"/>
      <c r="AK902" s="293"/>
      <c r="AL902" s="293"/>
      <c r="AM902" s="293"/>
      <c r="AN902" s="293"/>
      <c r="AO902" s="293"/>
      <c r="AP902" s="293"/>
      <c r="AQ902" s="293"/>
      <c r="AR902" s="293"/>
      <c r="AS902" s="293"/>
      <c r="AT902" s="293"/>
      <c r="AU902" s="414"/>
      <c r="AV902" s="427"/>
      <c r="AW902" s="427"/>
      <c r="AX902" s="427"/>
      <c r="AY902" s="427"/>
      <c r="AZ902" s="427"/>
      <c r="BA902" s="427"/>
      <c r="BB902" s="427"/>
      <c r="BC902" s="427"/>
      <c r="BD902" s="427"/>
      <c r="BE902" s="427"/>
      <c r="BF902" s="427"/>
      <c r="BG902" s="427"/>
      <c r="BH902" s="427"/>
      <c r="BI902" s="308"/>
    </row>
    <row r="903" spans="1:61" hidden="1" outlineLevel="1">
      <c r="A903" s="521">
        <v>99</v>
      </c>
      <c r="B903" s="519" t="str">
        <f>VLOOKUP(A903,'9. IESO programs'!$D$3:$E$91,2)</f>
        <v>Not used</v>
      </c>
      <c r="C903" s="293" t="s">
        <v>25</v>
      </c>
      <c r="D903" s="297"/>
      <c r="E903" s="297"/>
      <c r="F903" s="297"/>
      <c r="G903" s="297"/>
      <c r="H903" s="297"/>
      <c r="I903" s="297"/>
      <c r="J903" s="297"/>
      <c r="K903" s="297"/>
      <c r="L903" s="297"/>
      <c r="M903" s="297"/>
      <c r="N903" s="297"/>
      <c r="O903" s="297"/>
      <c r="P903" s="297"/>
      <c r="Q903" s="297"/>
      <c r="R903" s="297"/>
      <c r="S903" s="297"/>
      <c r="T903" s="297"/>
      <c r="U903" s="297"/>
      <c r="V903" s="297"/>
      <c r="W903" s="297"/>
      <c r="X903" s="297"/>
      <c r="Y903" s="297">
        <v>0</v>
      </c>
      <c r="Z903" s="297"/>
      <c r="AA903" s="297"/>
      <c r="AB903" s="297"/>
      <c r="AC903" s="297"/>
      <c r="AD903" s="297"/>
      <c r="AE903" s="297"/>
      <c r="AF903" s="297"/>
      <c r="AG903" s="297"/>
      <c r="AH903" s="297"/>
      <c r="AI903" s="297"/>
      <c r="AJ903" s="297"/>
      <c r="AK903" s="297"/>
      <c r="AL903" s="297"/>
      <c r="AM903" s="297"/>
      <c r="AN903" s="297"/>
      <c r="AO903" s="297"/>
      <c r="AP903" s="297"/>
      <c r="AQ903" s="297"/>
      <c r="AR903" s="297"/>
      <c r="AS903" s="297"/>
      <c r="AT903" s="297"/>
      <c r="AU903" s="428"/>
      <c r="AV903" s="417"/>
      <c r="AW903" s="417"/>
      <c r="AX903" s="417"/>
      <c r="AY903" s="417"/>
      <c r="AZ903" s="417"/>
      <c r="BA903" s="417"/>
      <c r="BB903" s="417"/>
      <c r="BC903" s="417"/>
      <c r="BD903" s="417"/>
      <c r="BE903" s="417"/>
      <c r="BF903" s="417"/>
      <c r="BG903" s="417"/>
      <c r="BH903" s="417"/>
      <c r="BI903" s="298">
        <f>SUM(AU903:BH903)</f>
        <v>0</v>
      </c>
    </row>
    <row r="904" spans="1:61" hidden="1" outlineLevel="1">
      <c r="B904" s="296" t="s">
        <v>267</v>
      </c>
      <c r="C904" s="293" t="s">
        <v>142</v>
      </c>
      <c r="D904" s="297"/>
      <c r="E904" s="297"/>
      <c r="F904" s="297"/>
      <c r="G904" s="297"/>
      <c r="H904" s="297"/>
      <c r="I904" s="297"/>
      <c r="J904" s="297"/>
      <c r="K904" s="297"/>
      <c r="L904" s="297"/>
      <c r="M904" s="297"/>
      <c r="N904" s="297"/>
      <c r="O904" s="297"/>
      <c r="P904" s="297"/>
      <c r="Q904" s="297"/>
      <c r="R904" s="297"/>
      <c r="S904" s="297"/>
      <c r="T904" s="297"/>
      <c r="U904" s="297"/>
      <c r="V904" s="297"/>
      <c r="W904" s="297"/>
      <c r="X904" s="297"/>
      <c r="Y904" s="297">
        <f>Y903</f>
        <v>0</v>
      </c>
      <c r="Z904" s="297"/>
      <c r="AA904" s="297"/>
      <c r="AB904" s="297"/>
      <c r="AC904" s="297"/>
      <c r="AD904" s="297"/>
      <c r="AE904" s="297"/>
      <c r="AF904" s="297"/>
      <c r="AG904" s="297"/>
      <c r="AH904" s="297"/>
      <c r="AI904" s="297"/>
      <c r="AJ904" s="297"/>
      <c r="AK904" s="297"/>
      <c r="AL904" s="297"/>
      <c r="AM904" s="297"/>
      <c r="AN904" s="297"/>
      <c r="AO904" s="297"/>
      <c r="AP904" s="297"/>
      <c r="AQ904" s="297"/>
      <c r="AR904" s="297"/>
      <c r="AS904" s="297"/>
      <c r="AT904" s="297"/>
      <c r="AU904" s="413">
        <f>AU903</f>
        <v>0</v>
      </c>
      <c r="AV904" s="413">
        <f t="shared" ref="AV904" si="2692">AV903</f>
        <v>0</v>
      </c>
      <c r="AW904" s="413">
        <f t="shared" ref="AW904" si="2693">AW903</f>
        <v>0</v>
      </c>
      <c r="AX904" s="413">
        <f t="shared" ref="AX904" si="2694">AX903</f>
        <v>0</v>
      </c>
      <c r="AY904" s="413">
        <f t="shared" ref="AY904" si="2695">AY903</f>
        <v>0</v>
      </c>
      <c r="AZ904" s="413">
        <f t="shared" ref="AZ904" si="2696">AZ903</f>
        <v>0</v>
      </c>
      <c r="BA904" s="413">
        <f t="shared" ref="BA904" si="2697">BA903</f>
        <v>0</v>
      </c>
      <c r="BB904" s="413">
        <f t="shared" ref="BB904" si="2698">BB903</f>
        <v>0</v>
      </c>
      <c r="BC904" s="413">
        <f t="shared" ref="BC904" si="2699">BC903</f>
        <v>0</v>
      </c>
      <c r="BD904" s="413">
        <f t="shared" ref="BD904" si="2700">BD903</f>
        <v>0</v>
      </c>
      <c r="BE904" s="413">
        <f t="shared" ref="BE904" si="2701">BE903</f>
        <v>0</v>
      </c>
      <c r="BF904" s="413">
        <f t="shared" ref="BF904" si="2702">BF903</f>
        <v>0</v>
      </c>
      <c r="BG904" s="413">
        <f t="shared" ref="BG904" si="2703">BG903</f>
        <v>0</v>
      </c>
      <c r="BH904" s="413">
        <f t="shared" ref="BH904" si="2704">BH903</f>
        <v>0</v>
      </c>
      <c r="BI904" s="308"/>
    </row>
    <row r="905" spans="1:61" hidden="1" outlineLevel="1">
      <c r="B905" s="51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293"/>
      <c r="Z905" s="293"/>
      <c r="AA905" s="293"/>
      <c r="AB905" s="293"/>
      <c r="AC905" s="293"/>
      <c r="AD905" s="293"/>
      <c r="AE905" s="293"/>
      <c r="AF905" s="293"/>
      <c r="AG905" s="293"/>
      <c r="AH905" s="293"/>
      <c r="AI905" s="293"/>
      <c r="AJ905" s="293"/>
      <c r="AK905" s="293"/>
      <c r="AL905" s="293"/>
      <c r="AM905" s="293"/>
      <c r="AN905" s="293"/>
      <c r="AO905" s="293"/>
      <c r="AP905" s="293"/>
      <c r="AQ905" s="293"/>
      <c r="AR905" s="293"/>
      <c r="AS905" s="293"/>
      <c r="AT905" s="293"/>
      <c r="AU905" s="414"/>
      <c r="AV905" s="427"/>
      <c r="AW905" s="427"/>
      <c r="AX905" s="427"/>
      <c r="AY905" s="427"/>
      <c r="AZ905" s="427"/>
      <c r="BA905" s="427"/>
      <c r="BB905" s="427"/>
      <c r="BC905" s="427"/>
      <c r="BD905" s="427"/>
      <c r="BE905" s="427"/>
      <c r="BF905" s="427"/>
      <c r="BG905" s="427"/>
      <c r="BH905" s="427"/>
      <c r="BI905" s="308"/>
    </row>
    <row r="906" spans="1:61" hidden="1" outlineLevel="1">
      <c r="A906" s="521">
        <v>99</v>
      </c>
      <c r="B906" s="519" t="str">
        <f>VLOOKUP(A906,'9. IESO programs'!$D$3:$E$91,2)</f>
        <v>Not used</v>
      </c>
      <c r="C906" s="293" t="s">
        <v>25</v>
      </c>
      <c r="D906" s="297"/>
      <c r="E906" s="297"/>
      <c r="F906" s="297"/>
      <c r="G906" s="297"/>
      <c r="H906" s="297"/>
      <c r="I906" s="297"/>
      <c r="J906" s="297"/>
      <c r="K906" s="297"/>
      <c r="L906" s="297"/>
      <c r="M906" s="297"/>
      <c r="N906" s="297"/>
      <c r="O906" s="297"/>
      <c r="P906" s="297"/>
      <c r="Q906" s="297"/>
      <c r="R906" s="297"/>
      <c r="S906" s="297"/>
      <c r="T906" s="297"/>
      <c r="U906" s="297"/>
      <c r="V906" s="297"/>
      <c r="W906" s="297"/>
      <c r="X906" s="297"/>
      <c r="Y906" s="293"/>
      <c r="Z906" s="297"/>
      <c r="AA906" s="297"/>
      <c r="AB906" s="297"/>
      <c r="AC906" s="297"/>
      <c r="AD906" s="297"/>
      <c r="AE906" s="297"/>
      <c r="AF906" s="297"/>
      <c r="AG906" s="297"/>
      <c r="AH906" s="297"/>
      <c r="AI906" s="297"/>
      <c r="AJ906" s="297"/>
      <c r="AK906" s="297"/>
      <c r="AL906" s="297"/>
      <c r="AM906" s="297"/>
      <c r="AN906" s="297"/>
      <c r="AO906" s="297"/>
      <c r="AP906" s="297"/>
      <c r="AQ906" s="297"/>
      <c r="AR906" s="297"/>
      <c r="AS906" s="297"/>
      <c r="AT906" s="297"/>
      <c r="AU906" s="428"/>
      <c r="AV906" s="417"/>
      <c r="AW906" s="417"/>
      <c r="AX906" s="417"/>
      <c r="AY906" s="417"/>
      <c r="AZ906" s="417"/>
      <c r="BA906" s="417"/>
      <c r="BB906" s="417"/>
      <c r="BC906" s="417"/>
      <c r="BD906" s="417"/>
      <c r="BE906" s="417"/>
      <c r="BF906" s="417"/>
      <c r="BG906" s="417"/>
      <c r="BH906" s="417"/>
      <c r="BI906" s="298">
        <f>SUM(AU906:BH906)</f>
        <v>0</v>
      </c>
    </row>
    <row r="907" spans="1:61" hidden="1" outlineLevel="1">
      <c r="B907" s="296" t="s">
        <v>267</v>
      </c>
      <c r="C907" s="293" t="s">
        <v>142</v>
      </c>
      <c r="D907" s="297"/>
      <c r="E907" s="297"/>
      <c r="F907" s="297"/>
      <c r="G907" s="297"/>
      <c r="H907" s="297"/>
      <c r="I907" s="297"/>
      <c r="J907" s="297"/>
      <c r="K907" s="297"/>
      <c r="L907" s="297"/>
      <c r="M907" s="297"/>
      <c r="N907" s="297"/>
      <c r="O907" s="297"/>
      <c r="P907" s="297"/>
      <c r="Q907" s="297"/>
      <c r="R907" s="297"/>
      <c r="S907" s="297"/>
      <c r="T907" s="297"/>
      <c r="U907" s="297"/>
      <c r="V907" s="297"/>
      <c r="W907" s="297"/>
      <c r="X907" s="297"/>
      <c r="Y907" s="469"/>
      <c r="Z907" s="297"/>
      <c r="AA907" s="297"/>
      <c r="AB907" s="297"/>
      <c r="AC907" s="297"/>
      <c r="AD907" s="297"/>
      <c r="AE907" s="297"/>
      <c r="AF907" s="297"/>
      <c r="AG907" s="297"/>
      <c r="AH907" s="297"/>
      <c r="AI907" s="297"/>
      <c r="AJ907" s="297"/>
      <c r="AK907" s="297"/>
      <c r="AL907" s="297"/>
      <c r="AM907" s="297"/>
      <c r="AN907" s="297"/>
      <c r="AO907" s="297"/>
      <c r="AP907" s="297"/>
      <c r="AQ907" s="297"/>
      <c r="AR907" s="297"/>
      <c r="AS907" s="297"/>
      <c r="AT907" s="297"/>
      <c r="AU907" s="413">
        <f>AU906</f>
        <v>0</v>
      </c>
      <c r="AV907" s="413">
        <f t="shared" ref="AV907" si="2705">AV906</f>
        <v>0</v>
      </c>
      <c r="AW907" s="413">
        <f t="shared" ref="AW907" si="2706">AW906</f>
        <v>0</v>
      </c>
      <c r="AX907" s="413">
        <f t="shared" ref="AX907" si="2707">AX906</f>
        <v>0</v>
      </c>
      <c r="AY907" s="413">
        <f t="shared" ref="AY907" si="2708">AY906</f>
        <v>0</v>
      </c>
      <c r="AZ907" s="413">
        <f t="shared" ref="AZ907" si="2709">AZ906</f>
        <v>0</v>
      </c>
      <c r="BA907" s="413">
        <f t="shared" ref="BA907" si="2710">BA906</f>
        <v>0</v>
      </c>
      <c r="BB907" s="413">
        <f t="shared" ref="BB907" si="2711">BB906</f>
        <v>0</v>
      </c>
      <c r="BC907" s="413">
        <f t="shared" ref="BC907" si="2712">BC906</f>
        <v>0</v>
      </c>
      <c r="BD907" s="413">
        <f t="shared" ref="BD907" si="2713">BD906</f>
        <v>0</v>
      </c>
      <c r="BE907" s="413">
        <f t="shared" ref="BE907" si="2714">BE906</f>
        <v>0</v>
      </c>
      <c r="BF907" s="413">
        <f t="shared" ref="BF907" si="2715">BF906</f>
        <v>0</v>
      </c>
      <c r="BG907" s="413">
        <f t="shared" ref="BG907" si="2716">BG906</f>
        <v>0</v>
      </c>
      <c r="BH907" s="413">
        <f t="shared" ref="BH907" si="2717">BH906</f>
        <v>0</v>
      </c>
      <c r="BI907" s="308"/>
    </row>
    <row r="908" spans="1:61" hidden="1" outlineLevel="1">
      <c r="B908" s="51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293"/>
      <c r="Z908" s="293"/>
      <c r="AA908" s="293"/>
      <c r="AB908" s="293"/>
      <c r="AC908" s="293"/>
      <c r="AD908" s="293"/>
      <c r="AE908" s="293"/>
      <c r="AF908" s="293"/>
      <c r="AG908" s="293"/>
      <c r="AH908" s="293"/>
      <c r="AI908" s="293"/>
      <c r="AJ908" s="293"/>
      <c r="AK908" s="293"/>
      <c r="AL908" s="293"/>
      <c r="AM908" s="293"/>
      <c r="AN908" s="293"/>
      <c r="AO908" s="293"/>
      <c r="AP908" s="293"/>
      <c r="AQ908" s="293"/>
      <c r="AR908" s="293"/>
      <c r="AS908" s="293"/>
      <c r="AT908" s="293"/>
      <c r="AU908" s="414"/>
      <c r="AV908" s="427"/>
      <c r="AW908" s="427"/>
      <c r="AX908" s="427"/>
      <c r="AY908" s="427"/>
      <c r="AZ908" s="427"/>
      <c r="BA908" s="427"/>
      <c r="BB908" s="427"/>
      <c r="BC908" s="427"/>
      <c r="BD908" s="427"/>
      <c r="BE908" s="427"/>
      <c r="BF908" s="427"/>
      <c r="BG908" s="427"/>
      <c r="BH908" s="427"/>
      <c r="BI908" s="308"/>
    </row>
    <row r="909" spans="1:61" hidden="1" outlineLevel="1">
      <c r="A909" s="521">
        <v>99</v>
      </c>
      <c r="B909" s="519" t="str">
        <f>VLOOKUP(A909,'9. IESO programs'!$D$3:$E$91,2)</f>
        <v>Not used</v>
      </c>
      <c r="C909" s="293" t="s">
        <v>25</v>
      </c>
      <c r="D909" s="297"/>
      <c r="E909" s="297"/>
      <c r="F909" s="297"/>
      <c r="G909" s="297"/>
      <c r="H909" s="297"/>
      <c r="I909" s="297"/>
      <c r="J909" s="297"/>
      <c r="K909" s="297"/>
      <c r="L909" s="297"/>
      <c r="M909" s="297"/>
      <c r="N909" s="297"/>
      <c r="O909" s="297"/>
      <c r="P909" s="297"/>
      <c r="Q909" s="297"/>
      <c r="R909" s="297"/>
      <c r="S909" s="297"/>
      <c r="T909" s="297"/>
      <c r="U909" s="297"/>
      <c r="V909" s="297"/>
      <c r="W909" s="297"/>
      <c r="X909" s="297"/>
      <c r="Y909" s="297">
        <v>0</v>
      </c>
      <c r="Z909" s="297"/>
      <c r="AA909" s="297"/>
      <c r="AB909" s="297"/>
      <c r="AC909" s="297"/>
      <c r="AD909" s="297"/>
      <c r="AE909" s="297"/>
      <c r="AF909" s="297"/>
      <c r="AG909" s="297"/>
      <c r="AH909" s="297"/>
      <c r="AI909" s="297"/>
      <c r="AJ909" s="297"/>
      <c r="AK909" s="297"/>
      <c r="AL909" s="297"/>
      <c r="AM909" s="297"/>
      <c r="AN909" s="297"/>
      <c r="AO909" s="297"/>
      <c r="AP909" s="297"/>
      <c r="AQ909" s="297"/>
      <c r="AR909" s="297"/>
      <c r="AS909" s="297"/>
      <c r="AT909" s="297"/>
      <c r="AU909" s="428"/>
      <c r="AV909" s="417"/>
      <c r="AW909" s="417"/>
      <c r="AX909" s="417"/>
      <c r="AY909" s="417"/>
      <c r="AZ909" s="417"/>
      <c r="BA909" s="417"/>
      <c r="BB909" s="417"/>
      <c r="BC909" s="417"/>
      <c r="BD909" s="417"/>
      <c r="BE909" s="417"/>
      <c r="BF909" s="417"/>
      <c r="BG909" s="417"/>
      <c r="BH909" s="417"/>
      <c r="BI909" s="298">
        <f>SUM(AU909:BH909)</f>
        <v>0</v>
      </c>
    </row>
    <row r="910" spans="1:61" hidden="1" outlineLevel="1">
      <c r="B910" s="296" t="s">
        <v>267</v>
      </c>
      <c r="C910" s="293" t="s">
        <v>142</v>
      </c>
      <c r="D910" s="297"/>
      <c r="E910" s="297"/>
      <c r="F910" s="297"/>
      <c r="G910" s="297"/>
      <c r="H910" s="297"/>
      <c r="I910" s="297"/>
      <c r="J910" s="297"/>
      <c r="K910" s="297"/>
      <c r="L910" s="297"/>
      <c r="M910" s="297"/>
      <c r="N910" s="297"/>
      <c r="O910" s="297"/>
      <c r="P910" s="297"/>
      <c r="Q910" s="297"/>
      <c r="R910" s="297"/>
      <c r="S910" s="297"/>
      <c r="T910" s="297"/>
      <c r="U910" s="297"/>
      <c r="V910" s="297"/>
      <c r="W910" s="297"/>
      <c r="X910" s="297"/>
      <c r="Y910" s="297">
        <f>Y909</f>
        <v>0</v>
      </c>
      <c r="Z910" s="297"/>
      <c r="AA910" s="297"/>
      <c r="AB910" s="297"/>
      <c r="AC910" s="297"/>
      <c r="AD910" s="297"/>
      <c r="AE910" s="297"/>
      <c r="AF910" s="297"/>
      <c r="AG910" s="297"/>
      <c r="AH910" s="297"/>
      <c r="AI910" s="297"/>
      <c r="AJ910" s="297"/>
      <c r="AK910" s="297"/>
      <c r="AL910" s="297"/>
      <c r="AM910" s="297"/>
      <c r="AN910" s="297"/>
      <c r="AO910" s="297"/>
      <c r="AP910" s="297"/>
      <c r="AQ910" s="297"/>
      <c r="AR910" s="297"/>
      <c r="AS910" s="297"/>
      <c r="AT910" s="297"/>
      <c r="AU910" s="413">
        <f>AU909</f>
        <v>0</v>
      </c>
      <c r="AV910" s="413">
        <f t="shared" ref="AV910" si="2718">AV909</f>
        <v>0</v>
      </c>
      <c r="AW910" s="413">
        <f t="shared" ref="AW910" si="2719">AW909</f>
        <v>0</v>
      </c>
      <c r="AX910" s="413">
        <f t="shared" ref="AX910" si="2720">AX909</f>
        <v>0</v>
      </c>
      <c r="AY910" s="413">
        <f t="shared" ref="AY910" si="2721">AY909</f>
        <v>0</v>
      </c>
      <c r="AZ910" s="413">
        <f t="shared" ref="AZ910" si="2722">AZ909</f>
        <v>0</v>
      </c>
      <c r="BA910" s="413">
        <f t="shared" ref="BA910" si="2723">BA909</f>
        <v>0</v>
      </c>
      <c r="BB910" s="413">
        <f t="shared" ref="BB910" si="2724">BB909</f>
        <v>0</v>
      </c>
      <c r="BC910" s="413">
        <f t="shared" ref="BC910" si="2725">BC909</f>
        <v>0</v>
      </c>
      <c r="BD910" s="413">
        <f t="shared" ref="BD910" si="2726">BD909</f>
        <v>0</v>
      </c>
      <c r="BE910" s="413">
        <f t="shared" ref="BE910" si="2727">BE909</f>
        <v>0</v>
      </c>
      <c r="BF910" s="413">
        <f t="shared" ref="BF910" si="2728">BF909</f>
        <v>0</v>
      </c>
      <c r="BG910" s="413">
        <f t="shared" ref="BG910" si="2729">BG909</f>
        <v>0</v>
      </c>
      <c r="BH910" s="413">
        <f t="shared" ref="BH910" si="2730">BH909</f>
        <v>0</v>
      </c>
      <c r="BI910" s="308"/>
    </row>
    <row r="911" spans="1:61" hidden="1" outlineLevel="1">
      <c r="B911" s="51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c r="Z911" s="293"/>
      <c r="AA911" s="293"/>
      <c r="AB911" s="293"/>
      <c r="AC911" s="293"/>
      <c r="AD911" s="293"/>
      <c r="AE911" s="293"/>
      <c r="AF911" s="293"/>
      <c r="AG911" s="293"/>
      <c r="AH911" s="293"/>
      <c r="AI911" s="293"/>
      <c r="AJ911" s="293"/>
      <c r="AK911" s="293"/>
      <c r="AL911" s="293"/>
      <c r="AM911" s="293"/>
      <c r="AN911" s="293"/>
      <c r="AO911" s="293"/>
      <c r="AP911" s="293"/>
      <c r="AQ911" s="293"/>
      <c r="AR911" s="293"/>
      <c r="AS911" s="293"/>
      <c r="AT911" s="293"/>
      <c r="AU911" s="414"/>
      <c r="AV911" s="427"/>
      <c r="AW911" s="427"/>
      <c r="AX911" s="427"/>
      <c r="AY911" s="427"/>
      <c r="AZ911" s="427"/>
      <c r="BA911" s="427"/>
      <c r="BB911" s="427"/>
      <c r="BC911" s="427"/>
      <c r="BD911" s="427"/>
      <c r="BE911" s="427"/>
      <c r="BF911" s="427"/>
      <c r="BG911" s="427"/>
      <c r="BH911" s="427"/>
      <c r="BI911" s="308"/>
    </row>
    <row r="912" spans="1:61" hidden="1" outlineLevel="1">
      <c r="A912" s="521">
        <v>99</v>
      </c>
      <c r="B912" s="519" t="str">
        <f>VLOOKUP(A912,'9. IESO programs'!$D$3:$E$91,2)</f>
        <v>Not used</v>
      </c>
      <c r="C912" s="293" t="s">
        <v>25</v>
      </c>
      <c r="D912" s="297"/>
      <c r="E912" s="297"/>
      <c r="F912" s="297"/>
      <c r="G912" s="297"/>
      <c r="H912" s="297"/>
      <c r="I912" s="297"/>
      <c r="J912" s="297"/>
      <c r="K912" s="297"/>
      <c r="L912" s="297"/>
      <c r="M912" s="297"/>
      <c r="N912" s="297"/>
      <c r="O912" s="297"/>
      <c r="P912" s="297"/>
      <c r="Q912" s="297"/>
      <c r="R912" s="297"/>
      <c r="S912" s="297"/>
      <c r="T912" s="297"/>
      <c r="U912" s="297"/>
      <c r="V912" s="297"/>
      <c r="W912" s="297"/>
      <c r="X912" s="297"/>
      <c r="Y912" s="297">
        <v>0</v>
      </c>
      <c r="Z912" s="297"/>
      <c r="AA912" s="297"/>
      <c r="AB912" s="297"/>
      <c r="AC912" s="297"/>
      <c r="AD912" s="297"/>
      <c r="AE912" s="297"/>
      <c r="AF912" s="297"/>
      <c r="AG912" s="297"/>
      <c r="AH912" s="297"/>
      <c r="AI912" s="297"/>
      <c r="AJ912" s="297"/>
      <c r="AK912" s="297"/>
      <c r="AL912" s="297"/>
      <c r="AM912" s="297"/>
      <c r="AN912" s="297"/>
      <c r="AO912" s="297"/>
      <c r="AP912" s="297"/>
      <c r="AQ912" s="297"/>
      <c r="AR912" s="297"/>
      <c r="AS912" s="297"/>
      <c r="AT912" s="297"/>
      <c r="AU912" s="428"/>
      <c r="AV912" s="417"/>
      <c r="AW912" s="417"/>
      <c r="AX912" s="417"/>
      <c r="AY912" s="417"/>
      <c r="AZ912" s="417"/>
      <c r="BA912" s="417"/>
      <c r="BB912" s="417"/>
      <c r="BC912" s="417"/>
      <c r="BD912" s="417"/>
      <c r="BE912" s="417"/>
      <c r="BF912" s="417"/>
      <c r="BG912" s="417"/>
      <c r="BH912" s="417"/>
      <c r="BI912" s="298">
        <f>SUM(AU912:BH912)</f>
        <v>0</v>
      </c>
    </row>
    <row r="913" spans="1:61" hidden="1" outlineLevel="1">
      <c r="B913" s="296" t="s">
        <v>267</v>
      </c>
      <c r="C913" s="293" t="s">
        <v>142</v>
      </c>
      <c r="D913" s="297"/>
      <c r="E913" s="297"/>
      <c r="F913" s="297"/>
      <c r="G913" s="297"/>
      <c r="H913" s="297"/>
      <c r="I913" s="297"/>
      <c r="J913" s="297"/>
      <c r="K913" s="297"/>
      <c r="L913" s="297"/>
      <c r="M913" s="297"/>
      <c r="N913" s="297"/>
      <c r="O913" s="297"/>
      <c r="P913" s="297"/>
      <c r="Q913" s="297"/>
      <c r="R913" s="297"/>
      <c r="S913" s="297"/>
      <c r="T913" s="297"/>
      <c r="U913" s="297"/>
      <c r="V913" s="297"/>
      <c r="W913" s="297"/>
      <c r="X913" s="297"/>
      <c r="Y913" s="297">
        <f>Y912</f>
        <v>0</v>
      </c>
      <c r="Z913" s="297"/>
      <c r="AA913" s="297"/>
      <c r="AB913" s="297"/>
      <c r="AC913" s="297"/>
      <c r="AD913" s="297"/>
      <c r="AE913" s="297"/>
      <c r="AF913" s="297"/>
      <c r="AG913" s="297"/>
      <c r="AH913" s="297"/>
      <c r="AI913" s="297"/>
      <c r="AJ913" s="297"/>
      <c r="AK913" s="297"/>
      <c r="AL913" s="297"/>
      <c r="AM913" s="297"/>
      <c r="AN913" s="297"/>
      <c r="AO913" s="297"/>
      <c r="AP913" s="297"/>
      <c r="AQ913" s="297"/>
      <c r="AR913" s="297"/>
      <c r="AS913" s="297"/>
      <c r="AT913" s="297"/>
      <c r="AU913" s="413">
        <f>AU912</f>
        <v>0</v>
      </c>
      <c r="AV913" s="413">
        <f t="shared" ref="AV913" si="2731">AV912</f>
        <v>0</v>
      </c>
      <c r="AW913" s="413">
        <f t="shared" ref="AW913" si="2732">AW912</f>
        <v>0</v>
      </c>
      <c r="AX913" s="413">
        <f t="shared" ref="AX913" si="2733">AX912</f>
        <v>0</v>
      </c>
      <c r="AY913" s="413">
        <f t="shared" ref="AY913" si="2734">AY912</f>
        <v>0</v>
      </c>
      <c r="AZ913" s="413">
        <f t="shared" ref="AZ913" si="2735">AZ912</f>
        <v>0</v>
      </c>
      <c r="BA913" s="413">
        <f t="shared" ref="BA913" si="2736">BA912</f>
        <v>0</v>
      </c>
      <c r="BB913" s="413">
        <f t="shared" ref="BB913" si="2737">BB912</f>
        <v>0</v>
      </c>
      <c r="BC913" s="413">
        <f t="shared" ref="BC913" si="2738">BC912</f>
        <v>0</v>
      </c>
      <c r="BD913" s="413">
        <f t="shared" ref="BD913" si="2739">BD912</f>
        <v>0</v>
      </c>
      <c r="BE913" s="413">
        <f t="shared" ref="BE913" si="2740">BE912</f>
        <v>0</v>
      </c>
      <c r="BF913" s="413">
        <f t="shared" ref="BF913" si="2741">BF912</f>
        <v>0</v>
      </c>
      <c r="BG913" s="413">
        <f t="shared" ref="BG913" si="2742">BG912</f>
        <v>0</v>
      </c>
      <c r="BH913" s="413">
        <f t="shared" ref="BH913" si="2743">BH912</f>
        <v>0</v>
      </c>
      <c r="BI913" s="308"/>
    </row>
    <row r="914" spans="1:61" hidden="1" outlineLevel="1">
      <c r="B914" s="51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293"/>
      <c r="Z914" s="293"/>
      <c r="AA914" s="293"/>
      <c r="AB914" s="293"/>
      <c r="AC914" s="293"/>
      <c r="AD914" s="293"/>
      <c r="AE914" s="293"/>
      <c r="AF914" s="293"/>
      <c r="AG914" s="293"/>
      <c r="AH914" s="293"/>
      <c r="AI914" s="293"/>
      <c r="AJ914" s="293"/>
      <c r="AK914" s="293"/>
      <c r="AL914" s="293"/>
      <c r="AM914" s="293"/>
      <c r="AN914" s="293"/>
      <c r="AO914" s="293"/>
      <c r="AP914" s="293"/>
      <c r="AQ914" s="293"/>
      <c r="AR914" s="293"/>
      <c r="AS914" s="293"/>
      <c r="AT914" s="293"/>
      <c r="AU914" s="414"/>
      <c r="AV914" s="427"/>
      <c r="AW914" s="427"/>
      <c r="AX914" s="427"/>
      <c r="AY914" s="427"/>
      <c r="AZ914" s="427"/>
      <c r="BA914" s="427"/>
      <c r="BB914" s="427"/>
      <c r="BC914" s="427"/>
      <c r="BD914" s="427"/>
      <c r="BE914" s="427"/>
      <c r="BF914" s="427"/>
      <c r="BG914" s="427"/>
      <c r="BH914" s="427"/>
      <c r="BI914" s="308"/>
    </row>
    <row r="915" spans="1:61" hidden="1" outlineLevel="1">
      <c r="A915" s="521">
        <v>99</v>
      </c>
      <c r="B915" s="519" t="str">
        <f>VLOOKUP(A915,'9. IESO programs'!$D$3:$E$91,2)</f>
        <v>Not used</v>
      </c>
      <c r="C915" s="293" t="s">
        <v>25</v>
      </c>
      <c r="D915" s="297"/>
      <c r="E915" s="297"/>
      <c r="F915" s="297"/>
      <c r="G915" s="297"/>
      <c r="H915" s="297"/>
      <c r="I915" s="297"/>
      <c r="J915" s="297"/>
      <c r="K915" s="297"/>
      <c r="L915" s="297"/>
      <c r="M915" s="297"/>
      <c r="N915" s="297"/>
      <c r="O915" s="297"/>
      <c r="P915" s="297"/>
      <c r="Q915" s="297"/>
      <c r="R915" s="297"/>
      <c r="S915" s="297"/>
      <c r="T915" s="297"/>
      <c r="U915" s="297"/>
      <c r="V915" s="297"/>
      <c r="W915" s="297"/>
      <c r="X915" s="297"/>
      <c r="Y915" s="297">
        <v>0</v>
      </c>
      <c r="Z915" s="297"/>
      <c r="AA915" s="297"/>
      <c r="AB915" s="297"/>
      <c r="AC915" s="297"/>
      <c r="AD915" s="297"/>
      <c r="AE915" s="297"/>
      <c r="AF915" s="297"/>
      <c r="AG915" s="297"/>
      <c r="AH915" s="297"/>
      <c r="AI915" s="297"/>
      <c r="AJ915" s="297"/>
      <c r="AK915" s="297"/>
      <c r="AL915" s="297"/>
      <c r="AM915" s="297"/>
      <c r="AN915" s="297"/>
      <c r="AO915" s="297"/>
      <c r="AP915" s="297"/>
      <c r="AQ915" s="297"/>
      <c r="AR915" s="297"/>
      <c r="AS915" s="297"/>
      <c r="AT915" s="297"/>
      <c r="AU915" s="428"/>
      <c r="AV915" s="417"/>
      <c r="AW915" s="417"/>
      <c r="AX915" s="417"/>
      <c r="AY915" s="417"/>
      <c r="AZ915" s="417"/>
      <c r="BA915" s="417"/>
      <c r="BB915" s="417"/>
      <c r="BC915" s="417"/>
      <c r="BD915" s="417"/>
      <c r="BE915" s="417"/>
      <c r="BF915" s="417"/>
      <c r="BG915" s="417"/>
      <c r="BH915" s="417"/>
      <c r="BI915" s="298">
        <f>SUM(AU915:BH915)</f>
        <v>0</v>
      </c>
    </row>
    <row r="916" spans="1:61" hidden="1" outlineLevel="1">
      <c r="B916" s="296" t="s">
        <v>267</v>
      </c>
      <c r="C916" s="293" t="s">
        <v>142</v>
      </c>
      <c r="D916" s="297"/>
      <c r="E916" s="297"/>
      <c r="F916" s="297"/>
      <c r="G916" s="297"/>
      <c r="H916" s="297"/>
      <c r="I916" s="297"/>
      <c r="J916" s="297"/>
      <c r="K916" s="297"/>
      <c r="L916" s="297"/>
      <c r="M916" s="297"/>
      <c r="N916" s="297"/>
      <c r="O916" s="297"/>
      <c r="P916" s="297"/>
      <c r="Q916" s="297"/>
      <c r="R916" s="297"/>
      <c r="S916" s="297"/>
      <c r="T916" s="297"/>
      <c r="U916" s="297"/>
      <c r="V916" s="297"/>
      <c r="W916" s="297"/>
      <c r="X916" s="297"/>
      <c r="Y916" s="297">
        <f>Y915</f>
        <v>0</v>
      </c>
      <c r="Z916" s="297"/>
      <c r="AA916" s="297"/>
      <c r="AB916" s="297"/>
      <c r="AC916" s="297"/>
      <c r="AD916" s="297"/>
      <c r="AE916" s="297"/>
      <c r="AF916" s="297"/>
      <c r="AG916" s="297"/>
      <c r="AH916" s="297"/>
      <c r="AI916" s="297"/>
      <c r="AJ916" s="297"/>
      <c r="AK916" s="297"/>
      <c r="AL916" s="297"/>
      <c r="AM916" s="297"/>
      <c r="AN916" s="297"/>
      <c r="AO916" s="297"/>
      <c r="AP916" s="297"/>
      <c r="AQ916" s="297"/>
      <c r="AR916" s="297"/>
      <c r="AS916" s="297"/>
      <c r="AT916" s="297"/>
      <c r="AU916" s="413">
        <f>AU915</f>
        <v>0</v>
      </c>
      <c r="AV916" s="413">
        <f t="shared" ref="AV916" si="2744">AV915</f>
        <v>0</v>
      </c>
      <c r="AW916" s="413">
        <f t="shared" ref="AW916" si="2745">AW915</f>
        <v>0</v>
      </c>
      <c r="AX916" s="413">
        <f t="shared" ref="AX916" si="2746">AX915</f>
        <v>0</v>
      </c>
      <c r="AY916" s="413">
        <f t="shared" ref="AY916" si="2747">AY915</f>
        <v>0</v>
      </c>
      <c r="AZ916" s="413">
        <f t="shared" ref="AZ916" si="2748">AZ915</f>
        <v>0</v>
      </c>
      <c r="BA916" s="413">
        <f t="shared" ref="BA916" si="2749">BA915</f>
        <v>0</v>
      </c>
      <c r="BB916" s="413">
        <f t="shared" ref="BB916" si="2750">BB915</f>
        <v>0</v>
      </c>
      <c r="BC916" s="413">
        <f t="shared" ref="BC916" si="2751">BC915</f>
        <v>0</v>
      </c>
      <c r="BD916" s="413">
        <f t="shared" ref="BD916" si="2752">BD915</f>
        <v>0</v>
      </c>
      <c r="BE916" s="413">
        <f t="shared" ref="BE916" si="2753">BE915</f>
        <v>0</v>
      </c>
      <c r="BF916" s="413">
        <f t="shared" ref="BF916" si="2754">BF915</f>
        <v>0</v>
      </c>
      <c r="BG916" s="413">
        <f t="shared" ref="BG916" si="2755">BG915</f>
        <v>0</v>
      </c>
      <c r="BH916" s="413">
        <f t="shared" ref="BH916" si="2756">BH915</f>
        <v>0</v>
      </c>
      <c r="BI916" s="308"/>
    </row>
    <row r="917" spans="1:61" hidden="1" outlineLevel="1">
      <c r="B917" s="51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293"/>
      <c r="Z917" s="293"/>
      <c r="AA917" s="293"/>
      <c r="AB917" s="293"/>
      <c r="AC917" s="293"/>
      <c r="AD917" s="293"/>
      <c r="AE917" s="293"/>
      <c r="AF917" s="293"/>
      <c r="AG917" s="293"/>
      <c r="AH917" s="293"/>
      <c r="AI917" s="293"/>
      <c r="AJ917" s="293"/>
      <c r="AK917" s="293"/>
      <c r="AL917" s="293"/>
      <c r="AM917" s="293"/>
      <c r="AN917" s="293"/>
      <c r="AO917" s="293"/>
      <c r="AP917" s="293"/>
      <c r="AQ917" s="293"/>
      <c r="AR917" s="293"/>
      <c r="AS917" s="293"/>
      <c r="AT917" s="293"/>
      <c r="AU917" s="414"/>
      <c r="AV917" s="427"/>
      <c r="AW917" s="427"/>
      <c r="AX917" s="427"/>
      <c r="AY917" s="427"/>
      <c r="AZ917" s="427"/>
      <c r="BA917" s="427"/>
      <c r="BB917" s="427"/>
      <c r="BC917" s="427"/>
      <c r="BD917" s="427"/>
      <c r="BE917" s="427"/>
      <c r="BF917" s="427"/>
      <c r="BG917" s="427"/>
      <c r="BH917" s="427"/>
      <c r="BI917" s="308"/>
    </row>
    <row r="918" spans="1:61" hidden="1" outlineLevel="1">
      <c r="A918" s="521">
        <v>99</v>
      </c>
      <c r="B918" s="519" t="str">
        <f>VLOOKUP(A918,'9. IESO programs'!$D$3:$E$91,2)</f>
        <v>Not used</v>
      </c>
      <c r="C918" s="293" t="s">
        <v>25</v>
      </c>
      <c r="D918" s="297"/>
      <c r="E918" s="297"/>
      <c r="F918" s="297"/>
      <c r="G918" s="297"/>
      <c r="H918" s="297"/>
      <c r="I918" s="297"/>
      <c r="J918" s="297"/>
      <c r="K918" s="297"/>
      <c r="L918" s="297"/>
      <c r="M918" s="297"/>
      <c r="N918" s="297"/>
      <c r="O918" s="297"/>
      <c r="P918" s="297"/>
      <c r="Q918" s="297"/>
      <c r="R918" s="297"/>
      <c r="S918" s="297"/>
      <c r="T918" s="297"/>
      <c r="U918" s="297"/>
      <c r="V918" s="297"/>
      <c r="W918" s="297"/>
      <c r="X918" s="297"/>
      <c r="Y918" s="297">
        <v>0</v>
      </c>
      <c r="Z918" s="297"/>
      <c r="AA918" s="297"/>
      <c r="AB918" s="297"/>
      <c r="AC918" s="297"/>
      <c r="AD918" s="297"/>
      <c r="AE918" s="297"/>
      <c r="AF918" s="297"/>
      <c r="AG918" s="297"/>
      <c r="AH918" s="297"/>
      <c r="AI918" s="297"/>
      <c r="AJ918" s="297"/>
      <c r="AK918" s="297"/>
      <c r="AL918" s="297"/>
      <c r="AM918" s="297"/>
      <c r="AN918" s="297"/>
      <c r="AO918" s="297"/>
      <c r="AP918" s="297"/>
      <c r="AQ918" s="297"/>
      <c r="AR918" s="297"/>
      <c r="AS918" s="297"/>
      <c r="AT918" s="297"/>
      <c r="AU918" s="428"/>
      <c r="AV918" s="417"/>
      <c r="AW918" s="417"/>
      <c r="AX918" s="417"/>
      <c r="AY918" s="417"/>
      <c r="AZ918" s="417"/>
      <c r="BA918" s="417"/>
      <c r="BB918" s="417"/>
      <c r="BC918" s="417"/>
      <c r="BD918" s="417"/>
      <c r="BE918" s="417"/>
      <c r="BF918" s="417"/>
      <c r="BG918" s="417"/>
      <c r="BH918" s="417"/>
      <c r="BI918" s="298">
        <f>SUM(AU918:BH918)</f>
        <v>0</v>
      </c>
    </row>
    <row r="919" spans="1:61" hidden="1" outlineLevel="1">
      <c r="B919" s="296" t="s">
        <v>267</v>
      </c>
      <c r="C919" s="293" t="s">
        <v>142</v>
      </c>
      <c r="D919" s="297"/>
      <c r="E919" s="297"/>
      <c r="F919" s="297"/>
      <c r="G919" s="297"/>
      <c r="H919" s="297"/>
      <c r="I919" s="297"/>
      <c r="J919" s="297"/>
      <c r="K919" s="297"/>
      <c r="L919" s="297"/>
      <c r="M919" s="297"/>
      <c r="N919" s="297"/>
      <c r="O919" s="297"/>
      <c r="P919" s="297"/>
      <c r="Q919" s="297"/>
      <c r="R919" s="297"/>
      <c r="S919" s="297"/>
      <c r="T919" s="297"/>
      <c r="U919" s="297"/>
      <c r="V919" s="297"/>
      <c r="W919" s="297"/>
      <c r="X919" s="297"/>
      <c r="Y919" s="297">
        <f>Y918</f>
        <v>0</v>
      </c>
      <c r="Z919" s="297"/>
      <c r="AA919" s="297"/>
      <c r="AB919" s="297"/>
      <c r="AC919" s="297"/>
      <c r="AD919" s="297"/>
      <c r="AE919" s="297"/>
      <c r="AF919" s="297"/>
      <c r="AG919" s="297"/>
      <c r="AH919" s="297"/>
      <c r="AI919" s="297"/>
      <c r="AJ919" s="297"/>
      <c r="AK919" s="297"/>
      <c r="AL919" s="297"/>
      <c r="AM919" s="297"/>
      <c r="AN919" s="297"/>
      <c r="AO919" s="297"/>
      <c r="AP919" s="297"/>
      <c r="AQ919" s="297"/>
      <c r="AR919" s="297"/>
      <c r="AS919" s="297"/>
      <c r="AT919" s="297"/>
      <c r="AU919" s="413">
        <f>AU918</f>
        <v>0</v>
      </c>
      <c r="AV919" s="413">
        <f t="shared" ref="AV919" si="2757">AV918</f>
        <v>0</v>
      </c>
      <c r="AW919" s="413">
        <f t="shared" ref="AW919" si="2758">AW918</f>
        <v>0</v>
      </c>
      <c r="AX919" s="413">
        <f t="shared" ref="AX919" si="2759">AX918</f>
        <v>0</v>
      </c>
      <c r="AY919" s="413">
        <f t="shared" ref="AY919" si="2760">AY918</f>
        <v>0</v>
      </c>
      <c r="AZ919" s="413">
        <f t="shared" ref="AZ919" si="2761">AZ918</f>
        <v>0</v>
      </c>
      <c r="BA919" s="413">
        <f t="shared" ref="BA919" si="2762">BA918</f>
        <v>0</v>
      </c>
      <c r="BB919" s="413">
        <f t="shared" ref="BB919" si="2763">BB918</f>
        <v>0</v>
      </c>
      <c r="BC919" s="413">
        <f t="shared" ref="BC919" si="2764">BC918</f>
        <v>0</v>
      </c>
      <c r="BD919" s="413">
        <f t="shared" ref="BD919" si="2765">BD918</f>
        <v>0</v>
      </c>
      <c r="BE919" s="413">
        <f t="shared" ref="BE919" si="2766">BE918</f>
        <v>0</v>
      </c>
      <c r="BF919" s="413">
        <f t="shared" ref="BF919" si="2767">BF918</f>
        <v>0</v>
      </c>
      <c r="BG919" s="413">
        <f t="shared" ref="BG919" si="2768">BG918</f>
        <v>0</v>
      </c>
      <c r="BH919" s="413">
        <f t="shared" ref="BH919" si="2769">BH918</f>
        <v>0</v>
      </c>
      <c r="BI919" s="308"/>
    </row>
    <row r="920" spans="1:61" hidden="1" outlineLevel="1">
      <c r="B920" s="51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c r="Z920" s="293"/>
      <c r="AA920" s="293"/>
      <c r="AB920" s="293"/>
      <c r="AC920" s="293"/>
      <c r="AD920" s="293"/>
      <c r="AE920" s="293"/>
      <c r="AF920" s="293"/>
      <c r="AG920" s="293"/>
      <c r="AH920" s="293"/>
      <c r="AI920" s="293"/>
      <c r="AJ920" s="293"/>
      <c r="AK920" s="293"/>
      <c r="AL920" s="293"/>
      <c r="AM920" s="293"/>
      <c r="AN920" s="293"/>
      <c r="AO920" s="293"/>
      <c r="AP920" s="293"/>
      <c r="AQ920" s="293"/>
      <c r="AR920" s="293"/>
      <c r="AS920" s="293"/>
      <c r="AT920" s="293"/>
      <c r="AU920" s="414"/>
      <c r="AV920" s="427"/>
      <c r="AW920" s="427"/>
      <c r="AX920" s="427"/>
      <c r="AY920" s="427"/>
      <c r="AZ920" s="427"/>
      <c r="BA920" s="427"/>
      <c r="BB920" s="427"/>
      <c r="BC920" s="427"/>
      <c r="BD920" s="427"/>
      <c r="BE920" s="427"/>
      <c r="BF920" s="427"/>
      <c r="BG920" s="427"/>
      <c r="BH920" s="427"/>
      <c r="BI920" s="308"/>
    </row>
    <row r="921" spans="1:61" hidden="1" outlineLevel="1">
      <c r="A921" s="521">
        <v>99</v>
      </c>
      <c r="B921" s="519" t="str">
        <f>VLOOKUP(A921,'9. IESO programs'!$D$3:$E$91,2)</f>
        <v>Not used</v>
      </c>
      <c r="C921" s="293" t="s">
        <v>25</v>
      </c>
      <c r="D921" s="297"/>
      <c r="E921" s="297"/>
      <c r="F921" s="297"/>
      <c r="G921" s="297"/>
      <c r="H921" s="297"/>
      <c r="I921" s="297"/>
      <c r="J921" s="297"/>
      <c r="K921" s="297"/>
      <c r="L921" s="297"/>
      <c r="M921" s="297"/>
      <c r="N921" s="297"/>
      <c r="O921" s="297"/>
      <c r="P921" s="297"/>
      <c r="Q921" s="297"/>
      <c r="R921" s="297"/>
      <c r="S921" s="297"/>
      <c r="T921" s="297"/>
      <c r="U921" s="297"/>
      <c r="V921" s="297"/>
      <c r="W921" s="297"/>
      <c r="X921" s="297"/>
      <c r="Y921" s="297">
        <v>0</v>
      </c>
      <c r="Z921" s="297"/>
      <c r="AA921" s="297"/>
      <c r="AB921" s="297"/>
      <c r="AC921" s="297"/>
      <c r="AD921" s="297"/>
      <c r="AE921" s="297"/>
      <c r="AF921" s="297"/>
      <c r="AG921" s="297"/>
      <c r="AH921" s="297"/>
      <c r="AI921" s="297"/>
      <c r="AJ921" s="297"/>
      <c r="AK921" s="297"/>
      <c r="AL921" s="297"/>
      <c r="AM921" s="297"/>
      <c r="AN921" s="297"/>
      <c r="AO921" s="297"/>
      <c r="AP921" s="297"/>
      <c r="AQ921" s="297"/>
      <c r="AR921" s="297"/>
      <c r="AS921" s="297"/>
      <c r="AT921" s="297"/>
      <c r="AU921" s="428"/>
      <c r="AV921" s="417"/>
      <c r="AW921" s="417"/>
      <c r="AX921" s="417"/>
      <c r="AY921" s="417"/>
      <c r="AZ921" s="417"/>
      <c r="BA921" s="417"/>
      <c r="BB921" s="417"/>
      <c r="BC921" s="417"/>
      <c r="BD921" s="417"/>
      <c r="BE921" s="417"/>
      <c r="BF921" s="417"/>
      <c r="BG921" s="417"/>
      <c r="BH921" s="417"/>
      <c r="BI921" s="298">
        <f>SUM(AU921:BH921)</f>
        <v>0</v>
      </c>
    </row>
    <row r="922" spans="1:61" hidden="1" outlineLevel="1">
      <c r="B922" s="296" t="s">
        <v>267</v>
      </c>
      <c r="C922" s="293" t="s">
        <v>142</v>
      </c>
      <c r="D922" s="297"/>
      <c r="E922" s="297"/>
      <c r="F922" s="297"/>
      <c r="G922" s="297"/>
      <c r="H922" s="297"/>
      <c r="I922" s="297"/>
      <c r="J922" s="297"/>
      <c r="K922" s="297"/>
      <c r="L922" s="297"/>
      <c r="M922" s="297"/>
      <c r="N922" s="297"/>
      <c r="O922" s="297"/>
      <c r="P922" s="297"/>
      <c r="Q922" s="297"/>
      <c r="R922" s="297"/>
      <c r="S922" s="297"/>
      <c r="T922" s="297"/>
      <c r="U922" s="297"/>
      <c r="V922" s="297"/>
      <c r="W922" s="297"/>
      <c r="X922" s="297"/>
      <c r="Y922" s="297">
        <f>Y921</f>
        <v>0</v>
      </c>
      <c r="Z922" s="297"/>
      <c r="AA922" s="297"/>
      <c r="AB922" s="297"/>
      <c r="AC922" s="297"/>
      <c r="AD922" s="297"/>
      <c r="AE922" s="297"/>
      <c r="AF922" s="297"/>
      <c r="AG922" s="297"/>
      <c r="AH922" s="297"/>
      <c r="AI922" s="297"/>
      <c r="AJ922" s="297"/>
      <c r="AK922" s="297"/>
      <c r="AL922" s="297"/>
      <c r="AM922" s="297"/>
      <c r="AN922" s="297"/>
      <c r="AO922" s="297"/>
      <c r="AP922" s="297"/>
      <c r="AQ922" s="297"/>
      <c r="AR922" s="297"/>
      <c r="AS922" s="297"/>
      <c r="AT922" s="297"/>
      <c r="AU922" s="413">
        <f>AU921</f>
        <v>0</v>
      </c>
      <c r="AV922" s="413">
        <f t="shared" ref="AV922" si="2770">AV921</f>
        <v>0</v>
      </c>
      <c r="AW922" s="413">
        <f t="shared" ref="AW922" si="2771">AW921</f>
        <v>0</v>
      </c>
      <c r="AX922" s="413">
        <f t="shared" ref="AX922" si="2772">AX921</f>
        <v>0</v>
      </c>
      <c r="AY922" s="413">
        <f t="shared" ref="AY922" si="2773">AY921</f>
        <v>0</v>
      </c>
      <c r="AZ922" s="413">
        <f t="shared" ref="AZ922" si="2774">AZ921</f>
        <v>0</v>
      </c>
      <c r="BA922" s="413">
        <f t="shared" ref="BA922" si="2775">BA921</f>
        <v>0</v>
      </c>
      <c r="BB922" s="413">
        <f t="shared" ref="BB922" si="2776">BB921</f>
        <v>0</v>
      </c>
      <c r="BC922" s="413">
        <f t="shared" ref="BC922" si="2777">BC921</f>
        <v>0</v>
      </c>
      <c r="BD922" s="413">
        <f t="shared" ref="BD922" si="2778">BD921</f>
        <v>0</v>
      </c>
      <c r="BE922" s="413">
        <f t="shared" ref="BE922" si="2779">BE921</f>
        <v>0</v>
      </c>
      <c r="BF922" s="413">
        <f t="shared" ref="BF922" si="2780">BF921</f>
        <v>0</v>
      </c>
      <c r="BG922" s="413">
        <f t="shared" ref="BG922" si="2781">BG921</f>
        <v>0</v>
      </c>
      <c r="BH922" s="413">
        <f t="shared" ref="BH922" si="2782">BH921</f>
        <v>0</v>
      </c>
      <c r="BI922" s="308"/>
    </row>
    <row r="923" spans="1:61" hidden="1" outlineLevel="1">
      <c r="B923" s="51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293"/>
      <c r="Z923" s="293"/>
      <c r="AA923" s="293"/>
      <c r="AB923" s="293"/>
      <c r="AC923" s="293"/>
      <c r="AD923" s="293"/>
      <c r="AE923" s="293"/>
      <c r="AF923" s="293"/>
      <c r="AG923" s="293"/>
      <c r="AH923" s="293"/>
      <c r="AI923" s="293"/>
      <c r="AJ923" s="293"/>
      <c r="AK923" s="293"/>
      <c r="AL923" s="293"/>
      <c r="AM923" s="293"/>
      <c r="AN923" s="293"/>
      <c r="AO923" s="293"/>
      <c r="AP923" s="293"/>
      <c r="AQ923" s="293"/>
      <c r="AR923" s="293"/>
      <c r="AS923" s="293"/>
      <c r="AT923" s="293"/>
      <c r="AU923" s="414"/>
      <c r="AV923" s="427"/>
      <c r="AW923" s="427"/>
      <c r="AX923" s="427"/>
      <c r="AY923" s="427"/>
      <c r="AZ923" s="427"/>
      <c r="BA923" s="427"/>
      <c r="BB923" s="427"/>
      <c r="BC923" s="427"/>
      <c r="BD923" s="427"/>
      <c r="BE923" s="427"/>
      <c r="BF923" s="427"/>
      <c r="BG923" s="427"/>
      <c r="BH923" s="427"/>
      <c r="BI923" s="308"/>
    </row>
    <row r="924" spans="1:61" hidden="1" outlineLevel="1">
      <c r="A924" s="521">
        <v>99</v>
      </c>
      <c r="B924" s="519" t="str">
        <f>VLOOKUP(A924,'9. IESO programs'!$D$3:$E$91,2)</f>
        <v>Not used</v>
      </c>
      <c r="C924" s="293" t="s">
        <v>25</v>
      </c>
      <c r="D924" s="297"/>
      <c r="E924" s="297"/>
      <c r="F924" s="297"/>
      <c r="G924" s="297"/>
      <c r="H924" s="297"/>
      <c r="I924" s="297"/>
      <c r="J924" s="297"/>
      <c r="K924" s="297"/>
      <c r="L924" s="297"/>
      <c r="M924" s="297"/>
      <c r="N924" s="297"/>
      <c r="O924" s="297"/>
      <c r="P924" s="297"/>
      <c r="Q924" s="297"/>
      <c r="R924" s="297"/>
      <c r="S924" s="297"/>
      <c r="T924" s="297"/>
      <c r="U924" s="297"/>
      <c r="V924" s="297"/>
      <c r="W924" s="297"/>
      <c r="X924" s="297"/>
      <c r="Y924" s="297">
        <v>0</v>
      </c>
      <c r="Z924" s="297"/>
      <c r="AA924" s="297"/>
      <c r="AB924" s="297"/>
      <c r="AC924" s="297"/>
      <c r="AD924" s="297"/>
      <c r="AE924" s="297"/>
      <c r="AF924" s="297"/>
      <c r="AG924" s="297"/>
      <c r="AH924" s="297"/>
      <c r="AI924" s="297"/>
      <c r="AJ924" s="297"/>
      <c r="AK924" s="297"/>
      <c r="AL924" s="297"/>
      <c r="AM924" s="297"/>
      <c r="AN924" s="297"/>
      <c r="AO924" s="297"/>
      <c r="AP924" s="297"/>
      <c r="AQ924" s="297"/>
      <c r="AR924" s="297"/>
      <c r="AS924" s="297"/>
      <c r="AT924" s="297"/>
      <c r="AU924" s="428"/>
      <c r="AV924" s="417"/>
      <c r="AW924" s="417"/>
      <c r="AX924" s="417"/>
      <c r="AY924" s="417"/>
      <c r="AZ924" s="417"/>
      <c r="BA924" s="417"/>
      <c r="BB924" s="417"/>
      <c r="BC924" s="417"/>
      <c r="BD924" s="417"/>
      <c r="BE924" s="417"/>
      <c r="BF924" s="417"/>
      <c r="BG924" s="417"/>
      <c r="BH924" s="417"/>
      <c r="BI924" s="298">
        <f>SUM(AU924:BH924)</f>
        <v>0</v>
      </c>
    </row>
    <row r="925" spans="1:61" hidden="1" outlineLevel="1">
      <c r="B925" s="296" t="s">
        <v>267</v>
      </c>
      <c r="C925" s="293" t="s">
        <v>142</v>
      </c>
      <c r="D925" s="297"/>
      <c r="E925" s="297"/>
      <c r="F925" s="297"/>
      <c r="G925" s="297"/>
      <c r="H925" s="297"/>
      <c r="I925" s="297"/>
      <c r="J925" s="297"/>
      <c r="K925" s="297"/>
      <c r="L925" s="297"/>
      <c r="M925" s="297"/>
      <c r="N925" s="297"/>
      <c r="O925" s="297"/>
      <c r="P925" s="297"/>
      <c r="Q925" s="297"/>
      <c r="R925" s="297"/>
      <c r="S925" s="297"/>
      <c r="T925" s="297"/>
      <c r="U925" s="297"/>
      <c r="V925" s="297"/>
      <c r="W925" s="297"/>
      <c r="X925" s="297"/>
      <c r="Y925" s="297">
        <f>Y924</f>
        <v>0</v>
      </c>
      <c r="Z925" s="297"/>
      <c r="AA925" s="297"/>
      <c r="AB925" s="297"/>
      <c r="AC925" s="297"/>
      <c r="AD925" s="297"/>
      <c r="AE925" s="297"/>
      <c r="AF925" s="297"/>
      <c r="AG925" s="297"/>
      <c r="AH925" s="297"/>
      <c r="AI925" s="297"/>
      <c r="AJ925" s="297"/>
      <c r="AK925" s="297"/>
      <c r="AL925" s="297"/>
      <c r="AM925" s="297"/>
      <c r="AN925" s="297"/>
      <c r="AO925" s="297"/>
      <c r="AP925" s="297"/>
      <c r="AQ925" s="297"/>
      <c r="AR925" s="297"/>
      <c r="AS925" s="297"/>
      <c r="AT925" s="297"/>
      <c r="AU925" s="413">
        <f>AU924</f>
        <v>0</v>
      </c>
      <c r="AV925" s="413">
        <f t="shared" ref="AV925" si="2783">AV924</f>
        <v>0</v>
      </c>
      <c r="AW925" s="413">
        <f t="shared" ref="AW925" si="2784">AW924</f>
        <v>0</v>
      </c>
      <c r="AX925" s="413">
        <f t="shared" ref="AX925" si="2785">AX924</f>
        <v>0</v>
      </c>
      <c r="AY925" s="413">
        <f t="shared" ref="AY925" si="2786">AY924</f>
        <v>0</v>
      </c>
      <c r="AZ925" s="413">
        <f t="shared" ref="AZ925" si="2787">AZ924</f>
        <v>0</v>
      </c>
      <c r="BA925" s="413">
        <f t="shared" ref="BA925" si="2788">BA924</f>
        <v>0</v>
      </c>
      <c r="BB925" s="413">
        <f t="shared" ref="BB925" si="2789">BB924</f>
        <v>0</v>
      </c>
      <c r="BC925" s="413">
        <f t="shared" ref="BC925" si="2790">BC924</f>
        <v>0</v>
      </c>
      <c r="BD925" s="413">
        <f t="shared" ref="BD925" si="2791">BD924</f>
        <v>0</v>
      </c>
      <c r="BE925" s="413">
        <f t="shared" ref="BE925" si="2792">BE924</f>
        <v>0</v>
      </c>
      <c r="BF925" s="413">
        <f t="shared" ref="BF925" si="2793">BF924</f>
        <v>0</v>
      </c>
      <c r="BG925" s="413">
        <f t="shared" ref="BG925" si="2794">BG924</f>
        <v>0</v>
      </c>
      <c r="BH925" s="413">
        <f t="shared" ref="BH925" si="2795">BH924</f>
        <v>0</v>
      </c>
      <c r="BI925" s="308"/>
    </row>
    <row r="926" spans="1:61" hidden="1" outlineLevel="1">
      <c r="B926" s="519"/>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293"/>
      <c r="Z926" s="293"/>
      <c r="AA926" s="293"/>
      <c r="AB926" s="293"/>
      <c r="AC926" s="293"/>
      <c r="AD926" s="293"/>
      <c r="AE926" s="293"/>
      <c r="AF926" s="293"/>
      <c r="AG926" s="293"/>
      <c r="AH926" s="293"/>
      <c r="AI926" s="293"/>
      <c r="AJ926" s="293"/>
      <c r="AK926" s="293"/>
      <c r="AL926" s="293"/>
      <c r="AM926" s="293"/>
      <c r="AN926" s="293"/>
      <c r="AO926" s="293"/>
      <c r="AP926" s="293"/>
      <c r="AQ926" s="293"/>
      <c r="AR926" s="293"/>
      <c r="AS926" s="293"/>
      <c r="AT926" s="293"/>
      <c r="AU926" s="414"/>
      <c r="AV926" s="427"/>
      <c r="AW926" s="427"/>
      <c r="AX926" s="427"/>
      <c r="AY926" s="427"/>
      <c r="AZ926" s="427"/>
      <c r="BA926" s="427"/>
      <c r="BB926" s="427"/>
      <c r="BC926" s="427"/>
      <c r="BD926" s="427"/>
      <c r="BE926" s="427"/>
      <c r="BF926" s="427"/>
      <c r="BG926" s="427"/>
      <c r="BH926" s="427"/>
      <c r="BI926" s="308"/>
    </row>
    <row r="927" spans="1:61" hidden="1" outlineLevel="1">
      <c r="A927" s="521">
        <v>99</v>
      </c>
      <c r="B927" s="519" t="str">
        <f>VLOOKUP(A927,'9. IESO programs'!$D$3:$E$91,2)</f>
        <v>Not used</v>
      </c>
      <c r="C927" s="293" t="s">
        <v>25</v>
      </c>
      <c r="D927" s="297"/>
      <c r="E927" s="297"/>
      <c r="F927" s="297"/>
      <c r="G927" s="297"/>
      <c r="H927" s="297"/>
      <c r="I927" s="297"/>
      <c r="J927" s="297"/>
      <c r="K927" s="297"/>
      <c r="L927" s="297"/>
      <c r="M927" s="297"/>
      <c r="N927" s="297"/>
      <c r="O927" s="297"/>
      <c r="P927" s="297"/>
      <c r="Q927" s="297"/>
      <c r="R927" s="297"/>
      <c r="S927" s="297"/>
      <c r="T927" s="297"/>
      <c r="U927" s="297"/>
      <c r="V927" s="297"/>
      <c r="W927" s="297"/>
      <c r="X927" s="297"/>
      <c r="Y927" s="297">
        <v>0</v>
      </c>
      <c r="Z927" s="297"/>
      <c r="AA927" s="297"/>
      <c r="AB927" s="297"/>
      <c r="AC927" s="297"/>
      <c r="AD927" s="297"/>
      <c r="AE927" s="297"/>
      <c r="AF927" s="297"/>
      <c r="AG927" s="297"/>
      <c r="AH927" s="297"/>
      <c r="AI927" s="297"/>
      <c r="AJ927" s="297"/>
      <c r="AK927" s="297"/>
      <c r="AL927" s="297"/>
      <c r="AM927" s="297"/>
      <c r="AN927" s="297"/>
      <c r="AO927" s="297"/>
      <c r="AP927" s="297"/>
      <c r="AQ927" s="297"/>
      <c r="AR927" s="297"/>
      <c r="AS927" s="297"/>
      <c r="AT927" s="297"/>
      <c r="AU927" s="428"/>
      <c r="AV927" s="417"/>
      <c r="AW927" s="417"/>
      <c r="AX927" s="417"/>
      <c r="AY927" s="417"/>
      <c r="AZ927" s="417"/>
      <c r="BA927" s="417"/>
      <c r="BB927" s="417"/>
      <c r="BC927" s="417"/>
      <c r="BD927" s="417"/>
      <c r="BE927" s="417"/>
      <c r="BF927" s="417"/>
      <c r="BG927" s="417"/>
      <c r="BH927" s="417"/>
      <c r="BI927" s="298">
        <f>SUM(AU927:BH927)</f>
        <v>0</v>
      </c>
    </row>
    <row r="928" spans="1:61" hidden="1" outlineLevel="1">
      <c r="B928" s="296" t="s">
        <v>267</v>
      </c>
      <c r="C928" s="293" t="s">
        <v>142</v>
      </c>
      <c r="D928" s="297"/>
      <c r="E928" s="297"/>
      <c r="F928" s="297"/>
      <c r="G928" s="297"/>
      <c r="H928" s="297"/>
      <c r="I928" s="297"/>
      <c r="J928" s="297"/>
      <c r="K928" s="297"/>
      <c r="L928" s="297"/>
      <c r="M928" s="297"/>
      <c r="N928" s="297"/>
      <c r="O928" s="297"/>
      <c r="P928" s="297"/>
      <c r="Q928" s="297"/>
      <c r="R928" s="297"/>
      <c r="S928" s="297"/>
      <c r="T928" s="297"/>
      <c r="U928" s="297"/>
      <c r="V928" s="297"/>
      <c r="W928" s="297"/>
      <c r="X928" s="297"/>
      <c r="Y928" s="297">
        <f>Y927</f>
        <v>0</v>
      </c>
      <c r="Z928" s="297"/>
      <c r="AA928" s="297"/>
      <c r="AB928" s="297"/>
      <c r="AC928" s="297"/>
      <c r="AD928" s="297"/>
      <c r="AE928" s="297"/>
      <c r="AF928" s="297"/>
      <c r="AG928" s="297"/>
      <c r="AH928" s="297"/>
      <c r="AI928" s="297"/>
      <c r="AJ928" s="297"/>
      <c r="AK928" s="297"/>
      <c r="AL928" s="297"/>
      <c r="AM928" s="297"/>
      <c r="AN928" s="297"/>
      <c r="AO928" s="297"/>
      <c r="AP928" s="297"/>
      <c r="AQ928" s="297"/>
      <c r="AR928" s="297"/>
      <c r="AS928" s="297"/>
      <c r="AT928" s="297"/>
      <c r="AU928" s="413">
        <f>AU927</f>
        <v>0</v>
      </c>
      <c r="AV928" s="413">
        <f t="shared" ref="AV928" si="2796">AV927</f>
        <v>0</v>
      </c>
      <c r="AW928" s="413">
        <f t="shared" ref="AW928" si="2797">AW927</f>
        <v>0</v>
      </c>
      <c r="AX928" s="413">
        <f t="shared" ref="AX928" si="2798">AX927</f>
        <v>0</v>
      </c>
      <c r="AY928" s="413">
        <f t="shared" ref="AY928" si="2799">AY927</f>
        <v>0</v>
      </c>
      <c r="AZ928" s="413">
        <f t="shared" ref="AZ928" si="2800">AZ927</f>
        <v>0</v>
      </c>
      <c r="BA928" s="413">
        <f t="shared" ref="BA928" si="2801">BA927</f>
        <v>0</v>
      </c>
      <c r="BB928" s="413">
        <f t="shared" ref="BB928" si="2802">BB927</f>
        <v>0</v>
      </c>
      <c r="BC928" s="413">
        <f t="shared" ref="BC928" si="2803">BC927</f>
        <v>0</v>
      </c>
      <c r="BD928" s="413">
        <f t="shared" ref="BD928" si="2804">BD927</f>
        <v>0</v>
      </c>
      <c r="BE928" s="413">
        <f t="shared" ref="BE928" si="2805">BE927</f>
        <v>0</v>
      </c>
      <c r="BF928" s="413">
        <f t="shared" ref="BF928" si="2806">BF927</f>
        <v>0</v>
      </c>
      <c r="BG928" s="413">
        <f t="shared" ref="BG928" si="2807">BG927</f>
        <v>0</v>
      </c>
      <c r="BH928" s="413">
        <f t="shared" ref="BH928" si="2808">BH927</f>
        <v>0</v>
      </c>
      <c r="BI928" s="308"/>
    </row>
    <row r="929" spans="1:61" outlineLevel="1">
      <c r="A929" s="523"/>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293"/>
      <c r="Z929" s="293"/>
      <c r="AA929" s="293"/>
      <c r="AB929" s="293"/>
      <c r="AC929" s="293"/>
      <c r="AD929" s="293"/>
      <c r="AE929" s="293"/>
      <c r="AF929" s="293"/>
      <c r="AG929" s="293"/>
      <c r="AH929" s="293"/>
      <c r="AI929" s="293"/>
      <c r="AJ929" s="293"/>
      <c r="AK929" s="293"/>
      <c r="AL929" s="293"/>
      <c r="AM929" s="293"/>
      <c r="AN929" s="293"/>
      <c r="AO929" s="293"/>
      <c r="AP929" s="293"/>
      <c r="AQ929" s="293"/>
      <c r="AR929" s="293"/>
      <c r="AS929" s="293"/>
      <c r="AT929" s="293"/>
      <c r="AU929" s="303"/>
      <c r="AV929" s="303"/>
      <c r="AW929" s="303"/>
      <c r="AX929" s="303"/>
      <c r="AY929" s="303"/>
      <c r="AZ929" s="303"/>
      <c r="BA929" s="303"/>
      <c r="BB929" s="303"/>
      <c r="BC929" s="303"/>
      <c r="BD929" s="303"/>
      <c r="BE929" s="303"/>
      <c r="BF929" s="303"/>
      <c r="BG929" s="303"/>
      <c r="BH929" s="303"/>
      <c r="BI929" s="308"/>
    </row>
    <row r="930" spans="1:61" ht="15.75">
      <c r="B930" s="329" t="s">
        <v>304</v>
      </c>
      <c r="C930" s="331"/>
      <c r="D930" s="331">
        <f>SUM(D773:D928)</f>
        <v>0</v>
      </c>
      <c r="E930" s="331"/>
      <c r="F930" s="331"/>
      <c r="G930" s="331"/>
      <c r="H930" s="331"/>
      <c r="I930" s="331"/>
      <c r="J930" s="331"/>
      <c r="K930" s="331"/>
      <c r="L930" s="331"/>
      <c r="M930" s="331"/>
      <c r="N930" s="331"/>
      <c r="O930" s="331"/>
      <c r="P930" s="331"/>
      <c r="Q930" s="331"/>
      <c r="R930" s="331"/>
      <c r="S930" s="331"/>
      <c r="T930" s="331"/>
      <c r="U930" s="331"/>
      <c r="V930" s="331"/>
      <c r="W930" s="331"/>
      <c r="X930" s="331"/>
      <c r="Y930" s="331"/>
      <c r="Z930" s="331">
        <f>SUM(Z773:Z928)</f>
        <v>0</v>
      </c>
      <c r="AA930" s="331"/>
      <c r="AB930" s="331"/>
      <c r="AC930" s="331"/>
      <c r="AD930" s="331"/>
      <c r="AE930" s="331"/>
      <c r="AF930" s="331"/>
      <c r="AG930" s="331"/>
      <c r="AH930" s="331"/>
      <c r="AI930" s="331"/>
      <c r="AJ930" s="331"/>
      <c r="AK930" s="331"/>
      <c r="AL930" s="331"/>
      <c r="AM930" s="331"/>
      <c r="AN930" s="331"/>
      <c r="AO930" s="331"/>
      <c r="AP930" s="331"/>
      <c r="AQ930" s="331"/>
      <c r="AR930" s="331"/>
      <c r="AS930" s="331"/>
      <c r="AT930" s="331"/>
      <c r="AU930" s="331">
        <f>IF(AU771="kWh",SUMPRODUCT(D773:D928,AU773:AU928))</f>
        <v>0</v>
      </c>
      <c r="AV930" s="331">
        <f>IF(AV771="kWh",SUMPRODUCT(D773:D928,AV773:AV928))</f>
        <v>0</v>
      </c>
      <c r="AW930" s="331">
        <f>IF(AW771="kw",SUMPRODUCT(Y773:Y928,Z773:Z928,AW773:AW928),SUMPRODUCT(D773:D928,AW773:AW928))</f>
        <v>0</v>
      </c>
      <c r="AX930" s="331">
        <f>IF(AX771="kw",SUMPRODUCT(Y773:Y928,Z773:Z928,AX773:AX928),SUMPRODUCT(D773:D928,AX773:AX928))</f>
        <v>0</v>
      </c>
      <c r="AY930" s="331">
        <f>IF(AY771="kw",SUMPRODUCT(Y773:Y928,Z773:Z928,AY773:AY928),SUMPRODUCT(D773:D928,AY773:AY928))</f>
        <v>0</v>
      </c>
      <c r="AZ930" s="331">
        <f>IF(AZ771="kw",SUMPRODUCT(Y773:Y928,Z773:Z928,AZ773:AZ928),SUMPRODUCT(D773:D928,AZ773:AZ928))</f>
        <v>0</v>
      </c>
      <c r="BA930" s="331">
        <f>IF(BA771="kw",SUMPRODUCT(Y773:Y928,Z773:Z928,BA773:BA928),SUMPRODUCT(D773:D928,BA773:BA928))</f>
        <v>0</v>
      </c>
      <c r="BB930" s="331">
        <f>IF(BB771="kw",SUMPRODUCT(Y773:Y928,Z773:Z928,BB773:BB928),SUMPRODUCT(D773:D928,BB773:BB928))</f>
        <v>0</v>
      </c>
      <c r="BC930" s="331">
        <f>IF(BC771="kw",SUMPRODUCT(Y773:Y928,Z773:Z928,BC773:BC928),SUMPRODUCT(D773:D928,BC773:BC928))</f>
        <v>0</v>
      </c>
      <c r="BD930" s="331">
        <f>IF(BD771="kw",SUMPRODUCT(Y773:Y928,Z773:Z928,BD773:BD928),SUMPRODUCT(D773:D928,BD773:BD928))</f>
        <v>0</v>
      </c>
      <c r="BE930" s="331">
        <f>IF(BE771="kw",SUMPRODUCT(Y773:Y928,Z773:Z928,BE773:BE928),SUMPRODUCT(D773:D928,BE773:BE928))</f>
        <v>0</v>
      </c>
      <c r="BF930" s="331">
        <f>IF(BF771="kw",SUMPRODUCT(Y773:Y928,Z773:Z928,BF773:BF928),SUMPRODUCT(D773:D928,BF773:BF928))</f>
        <v>0</v>
      </c>
      <c r="BG930" s="331">
        <f>IF(BG771="kw",SUMPRODUCT(Y773:Y928,Z773:Z928,BG773:BG928),SUMPRODUCT(D773:D928,BG773:BG928))</f>
        <v>0</v>
      </c>
      <c r="BH930" s="331">
        <f>IF(BH771="kw",SUMPRODUCT(Y773:Y928,Z773:Z928,BH773:BH928),SUMPRODUCT(D773:D928,BH773:BH928))</f>
        <v>0</v>
      </c>
      <c r="BI930" s="332"/>
    </row>
    <row r="931" spans="1:61" ht="15.75">
      <c r="B931" s="393" t="s">
        <v>305</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c r="Z931" s="394"/>
      <c r="AA931" s="394"/>
      <c r="AB931" s="394"/>
      <c r="AC931" s="394"/>
      <c r="AD931" s="394"/>
      <c r="AE931" s="394"/>
      <c r="AF931" s="394"/>
      <c r="AG931" s="394"/>
      <c r="AH931" s="394"/>
      <c r="AI931" s="394"/>
      <c r="AJ931" s="394"/>
      <c r="AK931" s="394"/>
      <c r="AL931" s="394"/>
      <c r="AM931" s="394"/>
      <c r="AN931" s="394"/>
      <c r="AO931" s="394"/>
      <c r="AP931" s="394"/>
      <c r="AQ931" s="394"/>
      <c r="AR931" s="394"/>
      <c r="AS931" s="394"/>
      <c r="AT931" s="394"/>
      <c r="AU931" s="394">
        <f>HLOOKUP(AU587,'2. LRAMVA Threshold'!$B$42:$Q$53,11,FALSE)</f>
        <v>0</v>
      </c>
      <c r="AV931" s="394">
        <f>HLOOKUP(AV587,'2. LRAMVA Threshold'!$B$42:$Q$53,11,FALSE)</f>
        <v>0</v>
      </c>
      <c r="AW931" s="394">
        <f>HLOOKUP(AW587,'2. LRAMVA Threshold'!$B$42:$Q$53,11,FALSE)</f>
        <v>0</v>
      </c>
      <c r="AX931" s="394">
        <f>HLOOKUP(AX587,'2. LRAMVA Threshold'!$B$42:$Q$53,11,FALSE)</f>
        <v>0</v>
      </c>
      <c r="AY931" s="394">
        <f>HLOOKUP(AY587,'2. LRAMVA Threshold'!$B$42:$Q$53,11,FALSE)</f>
        <v>0</v>
      </c>
      <c r="AZ931" s="394">
        <f>HLOOKUP(AZ587,'2. LRAMVA Threshold'!$B$42:$Q$53,11,FALSE)</f>
        <v>0</v>
      </c>
      <c r="BA931" s="394">
        <f>HLOOKUP(BA587,'2. LRAMVA Threshold'!$B$42:$Q$53,11,FALSE)</f>
        <v>0</v>
      </c>
      <c r="BB931" s="394">
        <f>HLOOKUP(BB587,'2. LRAMVA Threshold'!$B$42:$Q$53,11,FALSE)</f>
        <v>0</v>
      </c>
      <c r="BC931" s="394">
        <f>HLOOKUP(BC587,'2. LRAMVA Threshold'!$B$42:$Q$53,11,FALSE)</f>
        <v>0</v>
      </c>
      <c r="BD931" s="394">
        <f>HLOOKUP(BD587,'2. LRAMVA Threshold'!$B$42:$Q$53,11,FALSE)</f>
        <v>0</v>
      </c>
      <c r="BE931" s="394">
        <f>HLOOKUP(BE587,'2. LRAMVA Threshold'!$B$42:$Q$53,11,FALSE)</f>
        <v>0</v>
      </c>
      <c r="BF931" s="394">
        <f>HLOOKUP(BF587,'2. LRAMVA Threshold'!$B$42:$Q$53,11,FALSE)</f>
        <v>0</v>
      </c>
      <c r="BG931" s="394">
        <f>HLOOKUP(BG587,'2. LRAMVA Threshold'!$B$42:$Q$53,11,FALSE)</f>
        <v>0</v>
      </c>
      <c r="BH931" s="394">
        <f>HLOOKUP(BH587,'2. LRAMVA Threshold'!$B$42:$Q$53,11,FALSE)</f>
        <v>0</v>
      </c>
      <c r="BI931" s="443"/>
    </row>
    <row r="932" spans="1:61">
      <c r="B932" s="396"/>
      <c r="C932" s="433"/>
      <c r="D932" s="434"/>
      <c r="E932" s="434"/>
      <c r="F932" s="434"/>
      <c r="G932" s="434"/>
      <c r="H932" s="434"/>
      <c r="I932" s="434"/>
      <c r="J932" s="434"/>
      <c r="K932" s="434"/>
      <c r="L932" s="398"/>
      <c r="M932" s="398"/>
      <c r="N932" s="398"/>
      <c r="O932" s="398"/>
      <c r="P932" s="398"/>
      <c r="Q932" s="398"/>
      <c r="R932" s="398"/>
      <c r="S932" s="398"/>
      <c r="T932" s="398"/>
      <c r="U932" s="398"/>
      <c r="V932" s="398"/>
      <c r="W932" s="434"/>
      <c r="X932" s="398"/>
      <c r="Y932" s="434"/>
      <c r="Z932" s="435"/>
      <c r="AA932" s="434"/>
      <c r="AB932" s="434"/>
      <c r="AC932" s="434"/>
      <c r="AD932" s="436"/>
      <c r="AE932" s="436"/>
      <c r="AF932" s="436"/>
      <c r="AG932" s="436"/>
      <c r="AH932" s="434"/>
      <c r="AI932" s="398"/>
      <c r="AJ932" s="398"/>
      <c r="AK932" s="398"/>
      <c r="AL932" s="398"/>
      <c r="AM932" s="398"/>
      <c r="AN932" s="398"/>
      <c r="AO932" s="398"/>
      <c r="AP932" s="398"/>
      <c r="AQ932" s="398"/>
      <c r="AR932" s="398"/>
      <c r="AS932" s="398"/>
      <c r="AT932" s="398"/>
      <c r="AU932" s="437"/>
      <c r="AV932" s="437"/>
      <c r="AW932" s="437"/>
      <c r="AX932" s="437"/>
      <c r="AY932" s="437"/>
      <c r="AZ932" s="437"/>
      <c r="BA932" s="437"/>
      <c r="BB932" s="401"/>
      <c r="BC932" s="401"/>
      <c r="BD932" s="401"/>
      <c r="BE932" s="401"/>
      <c r="BF932" s="401"/>
      <c r="BG932" s="401"/>
      <c r="BH932" s="401"/>
      <c r="BI932" s="402"/>
    </row>
    <row r="933" spans="1:61">
      <c r="B933" s="326" t="s">
        <v>306</v>
      </c>
      <c r="C933" s="340"/>
      <c r="D933" s="340"/>
      <c r="E933" s="378"/>
      <c r="F933" s="378"/>
      <c r="G933" s="378"/>
      <c r="H933" s="378"/>
      <c r="I933" s="378"/>
      <c r="J933" s="378"/>
      <c r="K933" s="378"/>
      <c r="L933" s="378"/>
      <c r="M933" s="378"/>
      <c r="N933" s="378"/>
      <c r="O933" s="378"/>
      <c r="P933" s="378"/>
      <c r="Q933" s="378"/>
      <c r="R933" s="378"/>
      <c r="S933" s="378"/>
      <c r="T933" s="378"/>
      <c r="U933" s="378"/>
      <c r="V933" s="378"/>
      <c r="W933" s="378"/>
      <c r="X933" s="378"/>
      <c r="Y933" s="378"/>
      <c r="Z933" s="293"/>
      <c r="AA933" s="342"/>
      <c r="AB933" s="342"/>
      <c r="AC933" s="342"/>
      <c r="AD933" s="341"/>
      <c r="AE933" s="341"/>
      <c r="AF933" s="341"/>
      <c r="AG933" s="341"/>
      <c r="AH933" s="342"/>
      <c r="AI933" s="342"/>
      <c r="AJ933" s="342"/>
      <c r="AK933" s="342"/>
      <c r="AL933" s="342"/>
      <c r="AM933" s="342"/>
      <c r="AN933" s="342"/>
      <c r="AO933" s="342"/>
      <c r="AP933" s="342"/>
      <c r="AQ933" s="342"/>
      <c r="AR933" s="342"/>
      <c r="AS933" s="342"/>
      <c r="AT933" s="342"/>
      <c r="AU933" s="343">
        <f>HLOOKUP(AU$35,'3.  Distribution Rates'!$C$122:$P$133,11,FALSE)</f>
        <v>0</v>
      </c>
      <c r="AV933" s="343">
        <f>HLOOKUP(AV$35,'3.  Distribution Rates'!$C$122:$P$133,11,FALSE)</f>
        <v>0</v>
      </c>
      <c r="AW933" s="343">
        <f>HLOOKUP(AW$35,'3.  Distribution Rates'!$C$122:$P$133,11,FALSE)</f>
        <v>0</v>
      </c>
      <c r="AX933" s="343">
        <f>HLOOKUP(AX$35,'3.  Distribution Rates'!$C$122:$P$133,11,FALSE)</f>
        <v>0</v>
      </c>
      <c r="AY933" s="343">
        <f>HLOOKUP(AY$35,'3.  Distribution Rates'!$C$122:$P$133,11,FALSE)</f>
        <v>0</v>
      </c>
      <c r="AZ933" s="343">
        <f>HLOOKUP(AZ$35,'3.  Distribution Rates'!$C$122:$P$133,11,FALSE)</f>
        <v>0</v>
      </c>
      <c r="BA933" s="343">
        <f>HLOOKUP(BA$35,'3.  Distribution Rates'!$C$122:$P$133,11,FALSE)</f>
        <v>0</v>
      </c>
      <c r="BB933" s="343">
        <f>HLOOKUP(BB$35,'3.  Distribution Rates'!$C$122:$P$133,11,FALSE)</f>
        <v>0</v>
      </c>
      <c r="BC933" s="343">
        <f>HLOOKUP(BC$35,'3.  Distribution Rates'!$C$122:$P$133,11,FALSE)</f>
        <v>0</v>
      </c>
      <c r="BD933" s="343">
        <f>HLOOKUP(BD$35,'3.  Distribution Rates'!$C$122:$P$133,11,FALSE)</f>
        <v>0</v>
      </c>
      <c r="BE933" s="343">
        <f>HLOOKUP(BE$35,'3.  Distribution Rates'!$C$122:$P$133,11,FALSE)</f>
        <v>0</v>
      </c>
      <c r="BF933" s="343">
        <f>HLOOKUP(BF$35,'3.  Distribution Rates'!$C$122:$P$133,11,FALSE)</f>
        <v>0</v>
      </c>
      <c r="BG933" s="343">
        <f>HLOOKUP(BG$35,'3.  Distribution Rates'!$C$122:$P$133,11,FALSE)</f>
        <v>0</v>
      </c>
      <c r="BH933" s="343">
        <f>HLOOKUP(BH$35,'3.  Distribution Rates'!$C$122:$P$133,11,FALSE)</f>
        <v>0</v>
      </c>
      <c r="BI933" s="379"/>
    </row>
    <row r="934" spans="1:61">
      <c r="B934" s="326" t="s">
        <v>307</v>
      </c>
      <c r="C934" s="347"/>
      <c r="D934" s="311"/>
      <c r="E934" s="281"/>
      <c r="F934" s="281"/>
      <c r="G934" s="281"/>
      <c r="H934" s="281"/>
      <c r="I934" s="281"/>
      <c r="J934" s="281"/>
      <c r="K934" s="281"/>
      <c r="L934" s="281"/>
      <c r="M934" s="281"/>
      <c r="N934" s="281"/>
      <c r="O934" s="281"/>
      <c r="P934" s="281"/>
      <c r="Q934" s="281"/>
      <c r="R934" s="281"/>
      <c r="S934" s="281"/>
      <c r="T934" s="281"/>
      <c r="U934" s="281"/>
      <c r="V934" s="281"/>
      <c r="W934" s="281"/>
      <c r="X934" s="281"/>
      <c r="Y934" s="281"/>
      <c r="Z934" s="293"/>
      <c r="AA934" s="281"/>
      <c r="AB934" s="281"/>
      <c r="AC934" s="281"/>
      <c r="AD934" s="311"/>
      <c r="AE934" s="311"/>
      <c r="AF934" s="311"/>
      <c r="AG934" s="311"/>
      <c r="AH934" s="281"/>
      <c r="AI934" s="281"/>
      <c r="AJ934" s="281"/>
      <c r="AK934" s="281"/>
      <c r="AL934" s="281"/>
      <c r="AM934" s="281"/>
      <c r="AN934" s="281"/>
      <c r="AO934" s="281"/>
      <c r="AP934" s="281"/>
      <c r="AQ934" s="281"/>
      <c r="AR934" s="281"/>
      <c r="AS934" s="281"/>
      <c r="AT934" s="281"/>
      <c r="AU934" s="380">
        <f>'4.  2011-2014 LRAM'!Y142*AU933</f>
        <v>0</v>
      </c>
      <c r="AV934" s="380">
        <f>'4.  2011-2014 LRAM'!Z142*AV933</f>
        <v>0</v>
      </c>
      <c r="AW934" s="380">
        <f>'4.  2011-2014 LRAM'!AA142*AW933</f>
        <v>0</v>
      </c>
      <c r="AX934" s="380">
        <f>'4.  2011-2014 LRAM'!AB142*AX933</f>
        <v>0</v>
      </c>
      <c r="AY934" s="380">
        <f>'4.  2011-2014 LRAM'!AC142*AY933</f>
        <v>0</v>
      </c>
      <c r="AZ934" s="380">
        <f>'4.  2011-2014 LRAM'!AD142*AZ933</f>
        <v>0</v>
      </c>
      <c r="BA934" s="380">
        <f>'4.  2011-2014 LRAM'!AE142*BA933</f>
        <v>0</v>
      </c>
      <c r="BB934" s="380">
        <f>'4.  2011-2014 LRAM'!AF142*BB933</f>
        <v>0</v>
      </c>
      <c r="BC934" s="380">
        <f>'4.  2011-2014 LRAM'!AG142*BC933</f>
        <v>0</v>
      </c>
      <c r="BD934" s="380">
        <f>'4.  2011-2014 LRAM'!AH142*BD933</f>
        <v>0</v>
      </c>
      <c r="BE934" s="380">
        <f>'4.  2011-2014 LRAM'!AI142*BE933</f>
        <v>0</v>
      </c>
      <c r="BF934" s="380">
        <f>'4.  2011-2014 LRAM'!AJ142*BF933</f>
        <v>0</v>
      </c>
      <c r="BG934" s="380">
        <f>'4.  2011-2014 LRAM'!AK142*BG933</f>
        <v>0</v>
      </c>
      <c r="BH934" s="380">
        <f>'4.  2011-2014 LRAM'!AL142*BH933</f>
        <v>0</v>
      </c>
      <c r="BI934" s="620">
        <f t="shared" ref="BI934:BI942" si="2809">SUM(AU934:BH934)</f>
        <v>0</v>
      </c>
    </row>
    <row r="935" spans="1:61">
      <c r="B935" s="326" t="s">
        <v>308</v>
      </c>
      <c r="C935" s="347"/>
      <c r="D935" s="311"/>
      <c r="E935" s="281"/>
      <c r="F935" s="281"/>
      <c r="G935" s="281"/>
      <c r="H935" s="281"/>
      <c r="I935" s="281"/>
      <c r="J935" s="281"/>
      <c r="K935" s="281"/>
      <c r="L935" s="281"/>
      <c r="M935" s="281"/>
      <c r="N935" s="281"/>
      <c r="O935" s="281"/>
      <c r="P935" s="281"/>
      <c r="Q935" s="281"/>
      <c r="R935" s="281"/>
      <c r="S935" s="281"/>
      <c r="T935" s="281"/>
      <c r="U935" s="281"/>
      <c r="V935" s="281"/>
      <c r="W935" s="281"/>
      <c r="X935" s="281"/>
      <c r="Y935" s="281"/>
      <c r="Z935" s="293"/>
      <c r="AA935" s="281"/>
      <c r="AB935" s="281"/>
      <c r="AC935" s="281"/>
      <c r="AD935" s="311"/>
      <c r="AE935" s="311"/>
      <c r="AF935" s="311"/>
      <c r="AG935" s="311"/>
      <c r="AH935" s="281"/>
      <c r="AI935" s="281"/>
      <c r="AJ935" s="281"/>
      <c r="AK935" s="281"/>
      <c r="AL935" s="281"/>
      <c r="AM935" s="281"/>
      <c r="AN935" s="281"/>
      <c r="AO935" s="281"/>
      <c r="AP935" s="281"/>
      <c r="AQ935" s="281"/>
      <c r="AR935" s="281"/>
      <c r="AS935" s="281"/>
      <c r="AT935" s="281"/>
      <c r="AU935" s="380">
        <f>'4.  2011-2014 LRAM'!Y271*AU933</f>
        <v>0</v>
      </c>
      <c r="AV935" s="380">
        <f>'4.  2011-2014 LRAM'!Z271*AV933</f>
        <v>0</v>
      </c>
      <c r="AW935" s="380">
        <f>'4.  2011-2014 LRAM'!AA271*AW933</f>
        <v>0</v>
      </c>
      <c r="AX935" s="380">
        <f>'4.  2011-2014 LRAM'!AB271*AX933</f>
        <v>0</v>
      </c>
      <c r="AY935" s="380">
        <f>'4.  2011-2014 LRAM'!AC271*AY933</f>
        <v>0</v>
      </c>
      <c r="AZ935" s="380">
        <f>'4.  2011-2014 LRAM'!AD271*AZ933</f>
        <v>0</v>
      </c>
      <c r="BA935" s="380">
        <f>'4.  2011-2014 LRAM'!AE271*BA933</f>
        <v>0</v>
      </c>
      <c r="BB935" s="380">
        <f>'4.  2011-2014 LRAM'!AF271*BB933</f>
        <v>0</v>
      </c>
      <c r="BC935" s="380">
        <f>'4.  2011-2014 LRAM'!AG271*BC933</f>
        <v>0</v>
      </c>
      <c r="BD935" s="380">
        <f>'4.  2011-2014 LRAM'!AH271*BD933</f>
        <v>0</v>
      </c>
      <c r="BE935" s="380">
        <f>'4.  2011-2014 LRAM'!AI271*BE933</f>
        <v>0</v>
      </c>
      <c r="BF935" s="380">
        <f>'4.  2011-2014 LRAM'!AJ271*BF933</f>
        <v>0</v>
      </c>
      <c r="BG935" s="380">
        <f>'4.  2011-2014 LRAM'!AK271*BG933</f>
        <v>0</v>
      </c>
      <c r="BH935" s="380">
        <f>'4.  2011-2014 LRAM'!AL271*BH933</f>
        <v>0</v>
      </c>
      <c r="BI935" s="620">
        <f t="shared" si="2809"/>
        <v>0</v>
      </c>
    </row>
    <row r="936" spans="1:61">
      <c r="B936" s="326" t="s">
        <v>309</v>
      </c>
      <c r="C936" s="347"/>
      <c r="D936" s="311"/>
      <c r="E936" s="281"/>
      <c r="F936" s="281"/>
      <c r="G936" s="281"/>
      <c r="H936" s="281"/>
      <c r="I936" s="281"/>
      <c r="J936" s="281"/>
      <c r="K936" s="281"/>
      <c r="L936" s="281"/>
      <c r="M936" s="281"/>
      <c r="N936" s="281"/>
      <c r="O936" s="281"/>
      <c r="P936" s="281"/>
      <c r="Q936" s="281"/>
      <c r="R936" s="281"/>
      <c r="S936" s="281"/>
      <c r="T936" s="281"/>
      <c r="U936" s="281"/>
      <c r="V936" s="281"/>
      <c r="W936" s="281"/>
      <c r="X936" s="281"/>
      <c r="Y936" s="281"/>
      <c r="Z936" s="293"/>
      <c r="AA936" s="281"/>
      <c r="AB936" s="281"/>
      <c r="AC936" s="281"/>
      <c r="AD936" s="311"/>
      <c r="AE936" s="311"/>
      <c r="AF936" s="311"/>
      <c r="AG936" s="311"/>
      <c r="AH936" s="281"/>
      <c r="AI936" s="281"/>
      <c r="AJ936" s="281"/>
      <c r="AK936" s="281"/>
      <c r="AL936" s="281"/>
      <c r="AM936" s="281"/>
      <c r="AN936" s="281"/>
      <c r="AO936" s="281"/>
      <c r="AP936" s="281"/>
      <c r="AQ936" s="281"/>
      <c r="AR936" s="281"/>
      <c r="AS936" s="281"/>
      <c r="AT936" s="281"/>
      <c r="AU936" s="380">
        <f>'4.  2011-2014 LRAM'!Y400*AU933</f>
        <v>0</v>
      </c>
      <c r="AV936" s="380">
        <f>'4.  2011-2014 LRAM'!Z400*AV933</f>
        <v>0</v>
      </c>
      <c r="AW936" s="380">
        <f>'4.  2011-2014 LRAM'!AA400*AW933</f>
        <v>0</v>
      </c>
      <c r="AX936" s="380">
        <f>'4.  2011-2014 LRAM'!AB400*AX933</f>
        <v>0</v>
      </c>
      <c r="AY936" s="380">
        <f>'4.  2011-2014 LRAM'!AC400*AY933</f>
        <v>0</v>
      </c>
      <c r="AZ936" s="380">
        <f>'4.  2011-2014 LRAM'!AD400*AZ933</f>
        <v>0</v>
      </c>
      <c r="BA936" s="380">
        <f>'4.  2011-2014 LRAM'!AE400*BA933</f>
        <v>0</v>
      </c>
      <c r="BB936" s="380">
        <f>'4.  2011-2014 LRAM'!AF400*BB933</f>
        <v>0</v>
      </c>
      <c r="BC936" s="380">
        <f>'4.  2011-2014 LRAM'!AG400*BC933</f>
        <v>0</v>
      </c>
      <c r="BD936" s="380">
        <f>'4.  2011-2014 LRAM'!AH400*BD933</f>
        <v>0</v>
      </c>
      <c r="BE936" s="380">
        <f>'4.  2011-2014 LRAM'!AI400*BE933</f>
        <v>0</v>
      </c>
      <c r="BF936" s="380">
        <f>'4.  2011-2014 LRAM'!AJ400*BF933</f>
        <v>0</v>
      </c>
      <c r="BG936" s="380">
        <f>'4.  2011-2014 LRAM'!AK400*BG933</f>
        <v>0</v>
      </c>
      <c r="BH936" s="380">
        <f>'4.  2011-2014 LRAM'!AL400*BH933</f>
        <v>0</v>
      </c>
      <c r="BI936" s="620">
        <f t="shared" si="2809"/>
        <v>0</v>
      </c>
    </row>
    <row r="937" spans="1:61">
      <c r="B937" s="326" t="s">
        <v>310</v>
      </c>
      <c r="C937" s="347"/>
      <c r="D937" s="311"/>
      <c r="E937" s="281"/>
      <c r="F937" s="281"/>
      <c r="G937" s="281"/>
      <c r="H937" s="281"/>
      <c r="I937" s="281"/>
      <c r="J937" s="281"/>
      <c r="K937" s="281"/>
      <c r="L937" s="281"/>
      <c r="M937" s="281"/>
      <c r="N937" s="281"/>
      <c r="O937" s="281"/>
      <c r="P937" s="281"/>
      <c r="Q937" s="281"/>
      <c r="R937" s="281"/>
      <c r="S937" s="281"/>
      <c r="T937" s="281"/>
      <c r="U937" s="281"/>
      <c r="V937" s="281"/>
      <c r="W937" s="281"/>
      <c r="X937" s="281"/>
      <c r="Y937" s="281"/>
      <c r="Z937" s="293"/>
      <c r="AA937" s="281"/>
      <c r="AB937" s="281"/>
      <c r="AC937" s="281"/>
      <c r="AD937" s="311"/>
      <c r="AE937" s="311"/>
      <c r="AF937" s="311"/>
      <c r="AG937" s="311"/>
      <c r="AH937" s="281"/>
      <c r="AI937" s="281"/>
      <c r="AJ937" s="281"/>
      <c r="AK937" s="281"/>
      <c r="AL937" s="281"/>
      <c r="AM937" s="281"/>
      <c r="AN937" s="281"/>
      <c r="AO937" s="281"/>
      <c r="AP937" s="281"/>
      <c r="AQ937" s="281"/>
      <c r="AR937" s="281"/>
      <c r="AS937" s="281"/>
      <c r="AT937" s="281"/>
      <c r="AU937" s="380">
        <f>'4.  2011-2014 LRAM'!Y531*AU933</f>
        <v>0</v>
      </c>
      <c r="AV937" s="380">
        <f>'4.  2011-2014 LRAM'!Z531*AV933</f>
        <v>0</v>
      </c>
      <c r="AW937" s="380">
        <f>'4.  2011-2014 LRAM'!AA531*AW933</f>
        <v>0</v>
      </c>
      <c r="AX937" s="380">
        <f>'4.  2011-2014 LRAM'!AB531*AX933</f>
        <v>0</v>
      </c>
      <c r="AY937" s="380">
        <f>'4.  2011-2014 LRAM'!AC531*AY933</f>
        <v>0</v>
      </c>
      <c r="AZ937" s="380">
        <f>'4.  2011-2014 LRAM'!AD531*AZ933</f>
        <v>0</v>
      </c>
      <c r="BA937" s="380">
        <f>'4.  2011-2014 LRAM'!AE531*BA933</f>
        <v>0</v>
      </c>
      <c r="BB937" s="380">
        <f>'4.  2011-2014 LRAM'!AF531*BB933</f>
        <v>0</v>
      </c>
      <c r="BC937" s="380">
        <f>'4.  2011-2014 LRAM'!AG531*BC933</f>
        <v>0</v>
      </c>
      <c r="BD937" s="380">
        <f>'4.  2011-2014 LRAM'!AH531*BD933</f>
        <v>0</v>
      </c>
      <c r="BE937" s="380">
        <f>'4.  2011-2014 LRAM'!AI531*BE933</f>
        <v>0</v>
      </c>
      <c r="BF937" s="380">
        <f>'4.  2011-2014 LRAM'!AJ531*BF933</f>
        <v>0</v>
      </c>
      <c r="BG937" s="380">
        <f>'4.  2011-2014 LRAM'!AK531*BG933</f>
        <v>0</v>
      </c>
      <c r="BH937" s="380">
        <f>'4.  2011-2014 LRAM'!AL531*BH933</f>
        <v>0</v>
      </c>
      <c r="BI937" s="620">
        <f t="shared" si="2809"/>
        <v>0</v>
      </c>
    </row>
    <row r="938" spans="1:61">
      <c r="B938" s="326" t="s">
        <v>311</v>
      </c>
      <c r="C938" s="347"/>
      <c r="D938" s="311"/>
      <c r="E938" s="281"/>
      <c r="F938" s="281"/>
      <c r="G938" s="281"/>
      <c r="H938" s="281"/>
      <c r="I938" s="281"/>
      <c r="J938" s="281"/>
      <c r="K938" s="281"/>
      <c r="L938" s="281"/>
      <c r="M938" s="281"/>
      <c r="N938" s="281"/>
      <c r="O938" s="281"/>
      <c r="P938" s="281"/>
      <c r="Q938" s="281"/>
      <c r="R938" s="281"/>
      <c r="S938" s="281"/>
      <c r="T938" s="281"/>
      <c r="U938" s="281"/>
      <c r="V938" s="281"/>
      <c r="W938" s="281"/>
      <c r="X938" s="281"/>
      <c r="Y938" s="281"/>
      <c r="Z938" s="293"/>
      <c r="AA938" s="281"/>
      <c r="AB938" s="281"/>
      <c r="AC938" s="281"/>
      <c r="AD938" s="311"/>
      <c r="AE938" s="311"/>
      <c r="AF938" s="311"/>
      <c r="AG938" s="311"/>
      <c r="AH938" s="281"/>
      <c r="AI938" s="281"/>
      <c r="AJ938" s="281"/>
      <c r="AK938" s="281"/>
      <c r="AL938" s="281"/>
      <c r="AM938" s="281"/>
      <c r="AN938" s="281"/>
      <c r="AO938" s="281"/>
      <c r="AP938" s="281"/>
      <c r="AQ938" s="281"/>
      <c r="AR938" s="281"/>
      <c r="AS938" s="281"/>
      <c r="AT938" s="281"/>
      <c r="AU938" s="380">
        <f t="shared" ref="AU938:BH938" si="2810">AU213*AU933</f>
        <v>0</v>
      </c>
      <c r="AV938" s="380">
        <f t="shared" si="2810"/>
        <v>0</v>
      </c>
      <c r="AW938" s="380">
        <f t="shared" si="2810"/>
        <v>0</v>
      </c>
      <c r="AX938" s="380">
        <f t="shared" si="2810"/>
        <v>0</v>
      </c>
      <c r="AY938" s="380">
        <f t="shared" si="2810"/>
        <v>0</v>
      </c>
      <c r="AZ938" s="380">
        <f t="shared" si="2810"/>
        <v>0</v>
      </c>
      <c r="BA938" s="380">
        <f t="shared" si="2810"/>
        <v>0</v>
      </c>
      <c r="BB938" s="380">
        <f t="shared" si="2810"/>
        <v>0</v>
      </c>
      <c r="BC938" s="380">
        <f t="shared" si="2810"/>
        <v>0</v>
      </c>
      <c r="BD938" s="380">
        <f t="shared" si="2810"/>
        <v>0</v>
      </c>
      <c r="BE938" s="380">
        <f t="shared" si="2810"/>
        <v>0</v>
      </c>
      <c r="BF938" s="380">
        <f t="shared" si="2810"/>
        <v>0</v>
      </c>
      <c r="BG938" s="380">
        <f t="shared" si="2810"/>
        <v>0</v>
      </c>
      <c r="BH938" s="380">
        <f t="shared" si="2810"/>
        <v>0</v>
      </c>
      <c r="BI938" s="620">
        <f t="shared" si="2809"/>
        <v>0</v>
      </c>
    </row>
    <row r="939" spans="1:61">
      <c r="B939" s="326" t="s">
        <v>312</v>
      </c>
      <c r="C939" s="347"/>
      <c r="D939" s="311"/>
      <c r="E939" s="281"/>
      <c r="F939" s="281"/>
      <c r="G939" s="281"/>
      <c r="H939" s="281"/>
      <c r="I939" s="281"/>
      <c r="J939" s="281"/>
      <c r="K939" s="281"/>
      <c r="L939" s="281"/>
      <c r="M939" s="281"/>
      <c r="N939" s="281"/>
      <c r="O939" s="281"/>
      <c r="P939" s="281"/>
      <c r="Q939" s="281"/>
      <c r="R939" s="281"/>
      <c r="S939" s="281"/>
      <c r="T939" s="281"/>
      <c r="U939" s="281"/>
      <c r="V939" s="281"/>
      <c r="W939" s="281"/>
      <c r="X939" s="281"/>
      <c r="Y939" s="281"/>
      <c r="Z939" s="293"/>
      <c r="AA939" s="281"/>
      <c r="AB939" s="281"/>
      <c r="AC939" s="281"/>
      <c r="AD939" s="311"/>
      <c r="AE939" s="311"/>
      <c r="AF939" s="311"/>
      <c r="AG939" s="311"/>
      <c r="AH939" s="281"/>
      <c r="AI939" s="281"/>
      <c r="AJ939" s="281"/>
      <c r="AK939" s="281"/>
      <c r="AL939" s="281"/>
      <c r="AM939" s="281"/>
      <c r="AN939" s="281"/>
      <c r="AO939" s="281"/>
      <c r="AP939" s="281"/>
      <c r="AQ939" s="281"/>
      <c r="AR939" s="281"/>
      <c r="AS939" s="281"/>
      <c r="AT939" s="281"/>
      <c r="AU939" s="380">
        <f t="shared" ref="AU939:BH939" si="2811">AU396*AU933</f>
        <v>0</v>
      </c>
      <c r="AV939" s="380">
        <f t="shared" si="2811"/>
        <v>0</v>
      </c>
      <c r="AW939" s="380">
        <f t="shared" si="2811"/>
        <v>0</v>
      </c>
      <c r="AX939" s="380">
        <f t="shared" si="2811"/>
        <v>0</v>
      </c>
      <c r="AY939" s="380">
        <f t="shared" si="2811"/>
        <v>0</v>
      </c>
      <c r="AZ939" s="380">
        <f t="shared" si="2811"/>
        <v>0</v>
      </c>
      <c r="BA939" s="380">
        <f t="shared" si="2811"/>
        <v>0</v>
      </c>
      <c r="BB939" s="380">
        <f t="shared" si="2811"/>
        <v>0</v>
      </c>
      <c r="BC939" s="380">
        <f t="shared" si="2811"/>
        <v>0</v>
      </c>
      <c r="BD939" s="380">
        <f t="shared" si="2811"/>
        <v>0</v>
      </c>
      <c r="BE939" s="380">
        <f t="shared" si="2811"/>
        <v>0</v>
      </c>
      <c r="BF939" s="380">
        <f t="shared" si="2811"/>
        <v>0</v>
      </c>
      <c r="BG939" s="380">
        <f t="shared" si="2811"/>
        <v>0</v>
      </c>
      <c r="BH939" s="380">
        <f t="shared" si="2811"/>
        <v>0</v>
      </c>
      <c r="BI939" s="620">
        <f t="shared" si="2809"/>
        <v>0</v>
      </c>
    </row>
    <row r="940" spans="1:61">
      <c r="B940" s="326" t="s">
        <v>313</v>
      </c>
      <c r="C940" s="347"/>
      <c r="D940" s="311"/>
      <c r="E940" s="281"/>
      <c r="F940" s="281"/>
      <c r="G940" s="281"/>
      <c r="H940" s="281"/>
      <c r="I940" s="281"/>
      <c r="J940" s="281"/>
      <c r="K940" s="281"/>
      <c r="L940" s="281"/>
      <c r="M940" s="281"/>
      <c r="N940" s="281"/>
      <c r="O940" s="281"/>
      <c r="P940" s="281"/>
      <c r="Q940" s="281"/>
      <c r="R940" s="281"/>
      <c r="S940" s="281"/>
      <c r="T940" s="281"/>
      <c r="U940" s="281"/>
      <c r="V940" s="281"/>
      <c r="W940" s="281"/>
      <c r="X940" s="281"/>
      <c r="Y940" s="281"/>
      <c r="Z940" s="293"/>
      <c r="AA940" s="281"/>
      <c r="AB940" s="281"/>
      <c r="AC940" s="281"/>
      <c r="AD940" s="311"/>
      <c r="AE940" s="311"/>
      <c r="AF940" s="311"/>
      <c r="AG940" s="311"/>
      <c r="AH940" s="281"/>
      <c r="AI940" s="281"/>
      <c r="AJ940" s="281"/>
      <c r="AK940" s="281"/>
      <c r="AL940" s="281"/>
      <c r="AM940" s="281"/>
      <c r="AN940" s="281"/>
      <c r="AO940" s="281"/>
      <c r="AP940" s="281"/>
      <c r="AQ940" s="281"/>
      <c r="AR940" s="281"/>
      <c r="AS940" s="281"/>
      <c r="AT940" s="281"/>
      <c r="AU940" s="380">
        <f t="shared" ref="AU940:BH940" si="2812">AU580*AU933</f>
        <v>0</v>
      </c>
      <c r="AV940" s="380">
        <f t="shared" si="2812"/>
        <v>0</v>
      </c>
      <c r="AW940" s="380">
        <f t="shared" si="2812"/>
        <v>0</v>
      </c>
      <c r="AX940" s="380">
        <f t="shared" si="2812"/>
        <v>0</v>
      </c>
      <c r="AY940" s="380">
        <f t="shared" si="2812"/>
        <v>0</v>
      </c>
      <c r="AZ940" s="380">
        <f t="shared" si="2812"/>
        <v>0</v>
      </c>
      <c r="BA940" s="380">
        <f t="shared" si="2812"/>
        <v>0</v>
      </c>
      <c r="BB940" s="380">
        <f t="shared" si="2812"/>
        <v>0</v>
      </c>
      <c r="BC940" s="380">
        <f t="shared" si="2812"/>
        <v>0</v>
      </c>
      <c r="BD940" s="380">
        <f t="shared" si="2812"/>
        <v>0</v>
      </c>
      <c r="BE940" s="380">
        <f t="shared" si="2812"/>
        <v>0</v>
      </c>
      <c r="BF940" s="380">
        <f t="shared" si="2812"/>
        <v>0</v>
      </c>
      <c r="BG940" s="380">
        <f t="shared" si="2812"/>
        <v>0</v>
      </c>
      <c r="BH940" s="380">
        <f t="shared" si="2812"/>
        <v>0</v>
      </c>
      <c r="BI940" s="620">
        <f t="shared" si="2809"/>
        <v>0</v>
      </c>
    </row>
    <row r="941" spans="1:61">
      <c r="B941" s="326" t="s">
        <v>314</v>
      </c>
      <c r="C941" s="347"/>
      <c r="D941" s="311"/>
      <c r="E941" s="281"/>
      <c r="F941" s="281"/>
      <c r="G941" s="281"/>
      <c r="H941" s="281"/>
      <c r="I941" s="281"/>
      <c r="J941" s="281"/>
      <c r="K941" s="281"/>
      <c r="L941" s="281"/>
      <c r="M941" s="281"/>
      <c r="N941" s="281"/>
      <c r="O941" s="281"/>
      <c r="P941" s="281"/>
      <c r="Q941" s="281"/>
      <c r="R941" s="281"/>
      <c r="S941" s="281"/>
      <c r="T941" s="281"/>
      <c r="U941" s="281"/>
      <c r="V941" s="281"/>
      <c r="W941" s="281"/>
      <c r="X941" s="281"/>
      <c r="Y941" s="281"/>
      <c r="Z941" s="293"/>
      <c r="AA941" s="281"/>
      <c r="AB941" s="281"/>
      <c r="AC941" s="281"/>
      <c r="AD941" s="311"/>
      <c r="AE941" s="311"/>
      <c r="AF941" s="311"/>
      <c r="AG941" s="311"/>
      <c r="AH941" s="281"/>
      <c r="AI941" s="281"/>
      <c r="AJ941" s="281"/>
      <c r="AK941" s="281"/>
      <c r="AL941" s="281"/>
      <c r="AM941" s="281"/>
      <c r="AN941" s="281"/>
      <c r="AO941" s="281"/>
      <c r="AP941" s="281"/>
      <c r="AQ941" s="281"/>
      <c r="AR941" s="281"/>
      <c r="AS941" s="281"/>
      <c r="AT941" s="281"/>
      <c r="AU941" s="380">
        <f t="shared" ref="AU941:BH941" si="2813">AU763*AU933</f>
        <v>0</v>
      </c>
      <c r="AV941" s="380">
        <f t="shared" si="2813"/>
        <v>0</v>
      </c>
      <c r="AW941" s="380">
        <f t="shared" si="2813"/>
        <v>0</v>
      </c>
      <c r="AX941" s="380">
        <f t="shared" si="2813"/>
        <v>0</v>
      </c>
      <c r="AY941" s="380">
        <f t="shared" si="2813"/>
        <v>0</v>
      </c>
      <c r="AZ941" s="380">
        <f t="shared" si="2813"/>
        <v>0</v>
      </c>
      <c r="BA941" s="380">
        <f t="shared" si="2813"/>
        <v>0</v>
      </c>
      <c r="BB941" s="380">
        <f t="shared" si="2813"/>
        <v>0</v>
      </c>
      <c r="BC941" s="380">
        <f t="shared" si="2813"/>
        <v>0</v>
      </c>
      <c r="BD941" s="380">
        <f t="shared" si="2813"/>
        <v>0</v>
      </c>
      <c r="BE941" s="380">
        <f t="shared" si="2813"/>
        <v>0</v>
      </c>
      <c r="BF941" s="380">
        <f t="shared" si="2813"/>
        <v>0</v>
      </c>
      <c r="BG941" s="380">
        <f t="shared" si="2813"/>
        <v>0</v>
      </c>
      <c r="BH941" s="380">
        <f t="shared" si="2813"/>
        <v>0</v>
      </c>
      <c r="BI941" s="620">
        <f t="shared" si="2809"/>
        <v>0</v>
      </c>
    </row>
    <row r="942" spans="1:61">
      <c r="B942" s="326" t="s">
        <v>315</v>
      </c>
      <c r="C942" s="347"/>
      <c r="D942" s="311"/>
      <c r="E942" s="281"/>
      <c r="F942" s="281"/>
      <c r="G942" s="281"/>
      <c r="H942" s="281"/>
      <c r="I942" s="281"/>
      <c r="J942" s="281"/>
      <c r="K942" s="281"/>
      <c r="L942" s="281"/>
      <c r="M942" s="281"/>
      <c r="N942" s="281"/>
      <c r="O942" s="281"/>
      <c r="P942" s="281"/>
      <c r="Q942" s="281"/>
      <c r="R942" s="281"/>
      <c r="S942" s="281"/>
      <c r="T942" s="281"/>
      <c r="U942" s="281"/>
      <c r="V942" s="281"/>
      <c r="W942" s="281"/>
      <c r="X942" s="281"/>
      <c r="Y942" s="281"/>
      <c r="Z942" s="293"/>
      <c r="AA942" s="281"/>
      <c r="AB942" s="281"/>
      <c r="AC942" s="281"/>
      <c r="AD942" s="311"/>
      <c r="AE942" s="311"/>
      <c r="AF942" s="311"/>
      <c r="AG942" s="311"/>
      <c r="AH942" s="281"/>
      <c r="AI942" s="281"/>
      <c r="AJ942" s="281"/>
      <c r="AK942" s="281"/>
      <c r="AL942" s="281"/>
      <c r="AM942" s="281"/>
      <c r="AN942" s="281"/>
      <c r="AO942" s="281"/>
      <c r="AP942" s="281"/>
      <c r="AQ942" s="281"/>
      <c r="AR942" s="281"/>
      <c r="AS942" s="281"/>
      <c r="AT942" s="281"/>
      <c r="AU942" s="380">
        <f>AU930*AU933</f>
        <v>0</v>
      </c>
      <c r="AV942" s="380">
        <f t="shared" ref="AV942:BH942" si="2814">AV930*AV933</f>
        <v>0</v>
      </c>
      <c r="AW942" s="380">
        <f t="shared" si="2814"/>
        <v>0</v>
      </c>
      <c r="AX942" s="380">
        <f t="shared" si="2814"/>
        <v>0</v>
      </c>
      <c r="AY942" s="380">
        <f t="shared" si="2814"/>
        <v>0</v>
      </c>
      <c r="AZ942" s="380">
        <f t="shared" si="2814"/>
        <v>0</v>
      </c>
      <c r="BA942" s="380">
        <f t="shared" si="2814"/>
        <v>0</v>
      </c>
      <c r="BB942" s="380">
        <f t="shared" si="2814"/>
        <v>0</v>
      </c>
      <c r="BC942" s="380">
        <f t="shared" si="2814"/>
        <v>0</v>
      </c>
      <c r="BD942" s="380">
        <f t="shared" si="2814"/>
        <v>0</v>
      </c>
      <c r="BE942" s="380">
        <f t="shared" si="2814"/>
        <v>0</v>
      </c>
      <c r="BF942" s="380">
        <f t="shared" si="2814"/>
        <v>0</v>
      </c>
      <c r="BG942" s="380">
        <f t="shared" si="2814"/>
        <v>0</v>
      </c>
      <c r="BH942" s="380">
        <f t="shared" si="2814"/>
        <v>0</v>
      </c>
      <c r="BI942" s="620">
        <f t="shared" si="2809"/>
        <v>0</v>
      </c>
    </row>
    <row r="943" spans="1:61" ht="15.75">
      <c r="B943" s="351" t="s">
        <v>318</v>
      </c>
      <c r="C943" s="347"/>
      <c r="D943" s="338"/>
      <c r="E943" s="336"/>
      <c r="F943" s="336"/>
      <c r="G943" s="336"/>
      <c r="H943" s="336"/>
      <c r="I943" s="336"/>
      <c r="J943" s="336"/>
      <c r="K943" s="336"/>
      <c r="L943" s="336"/>
      <c r="M943" s="336"/>
      <c r="N943" s="336"/>
      <c r="O943" s="336"/>
      <c r="P943" s="336"/>
      <c r="Q943" s="336"/>
      <c r="R943" s="336"/>
      <c r="S943" s="336"/>
      <c r="T943" s="336"/>
      <c r="U943" s="336"/>
      <c r="V943" s="336"/>
      <c r="W943" s="336"/>
      <c r="X943" s="336"/>
      <c r="Y943" s="336"/>
      <c r="Z943" s="302"/>
      <c r="AA943" s="336"/>
      <c r="AB943" s="336"/>
      <c r="AC943" s="336"/>
      <c r="AD943" s="338"/>
      <c r="AE943" s="338"/>
      <c r="AF943" s="338"/>
      <c r="AG943" s="338"/>
      <c r="AH943" s="336"/>
      <c r="AI943" s="336"/>
      <c r="AJ943" s="336"/>
      <c r="AK943" s="336"/>
      <c r="AL943" s="336"/>
      <c r="AM943" s="336"/>
      <c r="AN943" s="336"/>
      <c r="AO943" s="336"/>
      <c r="AP943" s="336"/>
      <c r="AQ943" s="336"/>
      <c r="AR943" s="336"/>
      <c r="AS943" s="336"/>
      <c r="AT943" s="336"/>
      <c r="AU943" s="348">
        <f>SUM(AU934:AU942)</f>
        <v>0</v>
      </c>
      <c r="AV943" s="348">
        <f t="shared" ref="AV943:BA943" si="2815">SUM(AV934:AV942)</f>
        <v>0</v>
      </c>
      <c r="AW943" s="348">
        <f t="shared" si="2815"/>
        <v>0</v>
      </c>
      <c r="AX943" s="348">
        <f t="shared" si="2815"/>
        <v>0</v>
      </c>
      <c r="AY943" s="348">
        <f t="shared" si="2815"/>
        <v>0</v>
      </c>
      <c r="AZ943" s="348">
        <f t="shared" si="2815"/>
        <v>0</v>
      </c>
      <c r="BA943" s="348">
        <f t="shared" si="2815"/>
        <v>0</v>
      </c>
      <c r="BB943" s="348">
        <f>SUM(BB934:BB942)</f>
        <v>0</v>
      </c>
      <c r="BC943" s="348">
        <f t="shared" ref="BC943:BH943" si="2816">SUM(BC934:BC942)</f>
        <v>0</v>
      </c>
      <c r="BD943" s="348">
        <f t="shared" si="2816"/>
        <v>0</v>
      </c>
      <c r="BE943" s="348">
        <f t="shared" si="2816"/>
        <v>0</v>
      </c>
      <c r="BF943" s="348">
        <f t="shared" si="2816"/>
        <v>0</v>
      </c>
      <c r="BG943" s="348">
        <f t="shared" si="2816"/>
        <v>0</v>
      </c>
      <c r="BH943" s="348">
        <f t="shared" si="2816"/>
        <v>0</v>
      </c>
      <c r="BI943" s="409">
        <f>SUM(BI934:BI942)</f>
        <v>0</v>
      </c>
    </row>
    <row r="944" spans="1:61" ht="15.75">
      <c r="B944" s="351" t="s">
        <v>319</v>
      </c>
      <c r="C944" s="347"/>
      <c r="D944" s="352"/>
      <c r="E944" s="336"/>
      <c r="F944" s="336"/>
      <c r="G944" s="336"/>
      <c r="H944" s="336"/>
      <c r="I944" s="336"/>
      <c r="J944" s="336"/>
      <c r="K944" s="336"/>
      <c r="L944" s="336"/>
      <c r="M944" s="336"/>
      <c r="N944" s="336"/>
      <c r="O944" s="336"/>
      <c r="P944" s="336"/>
      <c r="Q944" s="336"/>
      <c r="R944" s="336"/>
      <c r="S944" s="336"/>
      <c r="T944" s="336"/>
      <c r="U944" s="336"/>
      <c r="V944" s="336"/>
      <c r="W944" s="336"/>
      <c r="X944" s="336"/>
      <c r="Y944" s="336"/>
      <c r="Z944" s="302"/>
      <c r="AA944" s="336"/>
      <c r="AB944" s="336"/>
      <c r="AC944" s="336"/>
      <c r="AD944" s="338"/>
      <c r="AE944" s="338"/>
      <c r="AF944" s="338"/>
      <c r="AG944" s="338"/>
      <c r="AH944" s="336"/>
      <c r="AI944" s="336"/>
      <c r="AJ944" s="336"/>
      <c r="AK944" s="336"/>
      <c r="AL944" s="336"/>
      <c r="AM944" s="336"/>
      <c r="AN944" s="336"/>
      <c r="AO944" s="336"/>
      <c r="AP944" s="336"/>
      <c r="AQ944" s="336"/>
      <c r="AR944" s="336"/>
      <c r="AS944" s="336"/>
      <c r="AT944" s="336"/>
      <c r="AU944" s="349">
        <f>AU931*AU933</f>
        <v>0</v>
      </c>
      <c r="AV944" s="349">
        <f t="shared" ref="AV944:BA944" si="2817">AV931*AV933</f>
        <v>0</v>
      </c>
      <c r="AW944" s="349">
        <f t="shared" si="2817"/>
        <v>0</v>
      </c>
      <c r="AX944" s="349">
        <f t="shared" si="2817"/>
        <v>0</v>
      </c>
      <c r="AY944" s="349">
        <f t="shared" si="2817"/>
        <v>0</v>
      </c>
      <c r="AZ944" s="349">
        <f t="shared" si="2817"/>
        <v>0</v>
      </c>
      <c r="BA944" s="349">
        <f t="shared" si="2817"/>
        <v>0</v>
      </c>
      <c r="BB944" s="349">
        <f>BB931*BB933</f>
        <v>0</v>
      </c>
      <c r="BC944" s="349">
        <f t="shared" ref="BC944:BH944" si="2818">BC931*BC933</f>
        <v>0</v>
      </c>
      <c r="BD944" s="349">
        <f t="shared" si="2818"/>
        <v>0</v>
      </c>
      <c r="BE944" s="349">
        <f t="shared" si="2818"/>
        <v>0</v>
      </c>
      <c r="BF944" s="349">
        <f t="shared" si="2818"/>
        <v>0</v>
      </c>
      <c r="BG944" s="349">
        <f t="shared" si="2818"/>
        <v>0</v>
      </c>
      <c r="BH944" s="349">
        <f t="shared" si="2818"/>
        <v>0</v>
      </c>
      <c r="BI944" s="409">
        <f>SUM(AU944:BH944)</f>
        <v>0</v>
      </c>
    </row>
    <row r="945" spans="1:61" ht="15.75">
      <c r="B945" s="351" t="s">
        <v>320</v>
      </c>
      <c r="C945" s="347"/>
      <c r="D945" s="352"/>
      <c r="E945" s="336"/>
      <c r="F945" s="336"/>
      <c r="G945" s="336"/>
      <c r="H945" s="336"/>
      <c r="I945" s="336"/>
      <c r="J945" s="336"/>
      <c r="K945" s="336"/>
      <c r="L945" s="336"/>
      <c r="M945" s="336"/>
      <c r="N945" s="336"/>
      <c r="O945" s="336"/>
      <c r="P945" s="336"/>
      <c r="Q945" s="336"/>
      <c r="R945" s="336"/>
      <c r="S945" s="336"/>
      <c r="T945" s="336"/>
      <c r="U945" s="336"/>
      <c r="V945" s="336"/>
      <c r="W945" s="336"/>
      <c r="X945" s="336"/>
      <c r="Y945" s="336"/>
      <c r="Z945" s="302"/>
      <c r="AA945" s="336"/>
      <c r="AB945" s="336"/>
      <c r="AC945" s="336"/>
      <c r="AD945" s="352"/>
      <c r="AE945" s="352"/>
      <c r="AF945" s="352"/>
      <c r="AG945" s="352"/>
      <c r="AH945" s="336"/>
      <c r="AI945" s="336"/>
      <c r="AJ945" s="336"/>
      <c r="AK945" s="336"/>
      <c r="AL945" s="336"/>
      <c r="AM945" s="336"/>
      <c r="AN945" s="336"/>
      <c r="AO945" s="336"/>
      <c r="AP945" s="336"/>
      <c r="AQ945" s="336"/>
      <c r="AR945" s="336"/>
      <c r="AS945" s="336"/>
      <c r="AT945" s="336"/>
      <c r="AU945" s="353"/>
      <c r="AV945" s="353"/>
      <c r="AW945" s="353"/>
      <c r="AX945" s="353"/>
      <c r="AY945" s="353"/>
      <c r="AZ945" s="353"/>
      <c r="BA945" s="353"/>
      <c r="BB945" s="353"/>
      <c r="BC945" s="353"/>
      <c r="BD945" s="353"/>
      <c r="BE945" s="353"/>
      <c r="BF945" s="353"/>
      <c r="BG945" s="353"/>
      <c r="BH945" s="353"/>
      <c r="BI945" s="409">
        <f>BI943-BI944</f>
        <v>0</v>
      </c>
    </row>
    <row r="946" spans="1:61">
      <c r="B946" s="326"/>
      <c r="C946" s="352"/>
      <c r="D946" s="352"/>
      <c r="E946" s="336"/>
      <c r="F946" s="336"/>
      <c r="G946" s="336"/>
      <c r="H946" s="336"/>
      <c r="I946" s="336"/>
      <c r="J946" s="336"/>
      <c r="K946" s="336"/>
      <c r="L946" s="336"/>
      <c r="M946" s="336"/>
      <c r="N946" s="336"/>
      <c r="O946" s="336"/>
      <c r="P946" s="336"/>
      <c r="Q946" s="336"/>
      <c r="R946" s="336"/>
      <c r="S946" s="336"/>
      <c r="T946" s="336"/>
      <c r="U946" s="336"/>
      <c r="V946" s="336"/>
      <c r="W946" s="336"/>
      <c r="X946" s="336"/>
      <c r="Y946" s="336"/>
      <c r="Z946" s="302"/>
      <c r="AA946" s="336"/>
      <c r="AB946" s="336"/>
      <c r="AC946" s="336"/>
      <c r="AD946" s="352"/>
      <c r="AE946" s="347"/>
      <c r="AF946" s="352"/>
      <c r="AG946" s="352"/>
      <c r="AH946" s="336"/>
      <c r="AI946" s="336"/>
      <c r="AJ946" s="336"/>
      <c r="AK946" s="336"/>
      <c r="AL946" s="336"/>
      <c r="AM946" s="336"/>
      <c r="AN946" s="336"/>
      <c r="AO946" s="336"/>
      <c r="AP946" s="336"/>
      <c r="AQ946" s="336"/>
      <c r="AR946" s="336"/>
      <c r="AS946" s="336"/>
      <c r="AT946" s="336"/>
      <c r="AU946" s="354"/>
      <c r="AV946" s="354"/>
      <c r="AW946" s="354"/>
      <c r="AX946" s="354"/>
      <c r="AY946" s="354"/>
      <c r="AZ946" s="354"/>
      <c r="BA946" s="354"/>
      <c r="BB946" s="354"/>
      <c r="BC946" s="354"/>
      <c r="BD946" s="354"/>
      <c r="BE946" s="354"/>
      <c r="BF946" s="354"/>
      <c r="BG946" s="354"/>
      <c r="BH946" s="354"/>
      <c r="BI946" s="339"/>
    </row>
    <row r="947" spans="1:61">
      <c r="B947" s="441" t="s">
        <v>316</v>
      </c>
      <c r="C947" s="366"/>
      <c r="D947" s="386"/>
      <c r="E947" s="386"/>
      <c r="F947" s="386"/>
      <c r="G947" s="386"/>
      <c r="H947" s="386"/>
      <c r="I947" s="386"/>
      <c r="J947" s="386"/>
      <c r="K947" s="386"/>
      <c r="L947" s="386"/>
      <c r="M947" s="386"/>
      <c r="N947" s="386"/>
      <c r="O947" s="386"/>
      <c r="P947" s="386"/>
      <c r="Q947" s="386"/>
      <c r="R947" s="386"/>
      <c r="S947" s="386"/>
      <c r="T947" s="386"/>
      <c r="U947" s="386"/>
      <c r="V947" s="386"/>
      <c r="W947" s="386"/>
      <c r="X947" s="386"/>
      <c r="Y947" s="386"/>
      <c r="Z947" s="385"/>
      <c r="AA947" s="386"/>
      <c r="AB947" s="386"/>
      <c r="AC947" s="386"/>
      <c r="AD947" s="366"/>
      <c r="AE947" s="387"/>
      <c r="AF947" s="387"/>
      <c r="AG947" s="386"/>
      <c r="AH947" s="386"/>
      <c r="AI947" s="386"/>
      <c r="AJ947" s="386"/>
      <c r="AK947" s="386"/>
      <c r="AL947" s="386"/>
      <c r="AM947" s="386"/>
      <c r="AN947" s="386"/>
      <c r="AO947" s="386"/>
      <c r="AP947" s="386"/>
      <c r="AQ947" s="386"/>
      <c r="AR947" s="386"/>
      <c r="AS947" s="386"/>
      <c r="AT947" s="386"/>
      <c r="AU947" s="328">
        <f>SUMPRODUCT(E773:E928,AU773:AU928)</f>
        <v>0</v>
      </c>
      <c r="AV947" s="328">
        <f>SUMPRODUCT(E773:E928,AV773:AV928)</f>
        <v>0</v>
      </c>
      <c r="AW947" s="328">
        <f t="shared" ref="AW947:BH947" si="2819">IF(AW771="kw",SUMPRODUCT($Y$773:$Y$928,$AA$773:$AA$928,AW773:AW928),SUMPRODUCT($E$773:$E$928,AW773:AW928))</f>
        <v>0</v>
      </c>
      <c r="AX947" s="328">
        <f t="shared" si="2819"/>
        <v>0</v>
      </c>
      <c r="AY947" s="328">
        <f t="shared" si="2819"/>
        <v>0</v>
      </c>
      <c r="AZ947" s="328">
        <f t="shared" si="2819"/>
        <v>0</v>
      </c>
      <c r="BA947" s="328">
        <f t="shared" si="2819"/>
        <v>0</v>
      </c>
      <c r="BB947" s="328">
        <f t="shared" si="2819"/>
        <v>0</v>
      </c>
      <c r="BC947" s="328">
        <f t="shared" si="2819"/>
        <v>0</v>
      </c>
      <c r="BD947" s="328">
        <f t="shared" si="2819"/>
        <v>0</v>
      </c>
      <c r="BE947" s="328">
        <f t="shared" si="2819"/>
        <v>0</v>
      </c>
      <c r="BF947" s="328">
        <f t="shared" si="2819"/>
        <v>0</v>
      </c>
      <c r="BG947" s="328">
        <f t="shared" si="2819"/>
        <v>0</v>
      </c>
      <c r="BH947" s="328">
        <f t="shared" si="2819"/>
        <v>0</v>
      </c>
      <c r="BI947" s="388"/>
    </row>
    <row r="948" spans="1:61" ht="18.75" customHeight="1">
      <c r="B948" s="370" t="s">
        <v>565</v>
      </c>
      <c r="C948" s="389"/>
      <c r="D948" s="390"/>
      <c r="E948" s="390"/>
      <c r="F948" s="390"/>
      <c r="G948" s="390"/>
      <c r="H948" s="390"/>
      <c r="I948" s="390"/>
      <c r="J948" s="390"/>
      <c r="K948" s="390"/>
      <c r="L948" s="390"/>
      <c r="M948" s="390"/>
      <c r="N948" s="390"/>
      <c r="O948" s="390"/>
      <c r="P948" s="390"/>
      <c r="Q948" s="390"/>
      <c r="R948" s="390"/>
      <c r="S948" s="390"/>
      <c r="T948" s="390"/>
      <c r="U948" s="390"/>
      <c r="V948" s="390"/>
      <c r="W948" s="390"/>
      <c r="X948" s="390"/>
      <c r="Y948" s="390"/>
      <c r="Z948" s="390"/>
      <c r="AA948" s="390"/>
      <c r="AB948" s="390"/>
      <c r="AC948" s="390"/>
      <c r="AD948" s="373"/>
      <c r="AE948" s="374"/>
      <c r="AF948" s="390"/>
      <c r="AG948" s="390"/>
      <c r="AH948" s="390"/>
      <c r="AI948" s="390"/>
      <c r="AJ948" s="390"/>
      <c r="AK948" s="390"/>
      <c r="AL948" s="390"/>
      <c r="AM948" s="390"/>
      <c r="AN948" s="390"/>
      <c r="AO948" s="390"/>
      <c r="AP948" s="390"/>
      <c r="AQ948" s="390"/>
      <c r="AR948" s="390"/>
      <c r="AS948" s="390"/>
      <c r="AT948" s="390"/>
      <c r="AU948" s="411"/>
      <c r="AV948" s="411"/>
      <c r="AW948" s="411"/>
      <c r="AX948" s="411"/>
      <c r="AY948" s="411"/>
      <c r="AZ948" s="411"/>
      <c r="BA948" s="411"/>
      <c r="BB948" s="411"/>
      <c r="BC948" s="411"/>
      <c r="BD948" s="411"/>
      <c r="BE948" s="411"/>
      <c r="BF948" s="411"/>
      <c r="BG948" s="411"/>
      <c r="BH948" s="411"/>
      <c r="BI948" s="391"/>
    </row>
    <row r="949" spans="1:61" collapsed="1"/>
    <row r="951" spans="1:61" ht="15.75">
      <c r="B951" s="282" t="s">
        <v>317</v>
      </c>
      <c r="C951" s="283"/>
      <c r="D951" s="581" t="s">
        <v>500</v>
      </c>
      <c r="E951" s="255"/>
      <c r="F951" s="581"/>
      <c r="G951" s="255"/>
      <c r="H951" s="255"/>
      <c r="I951" s="255"/>
      <c r="J951" s="255"/>
      <c r="K951" s="255"/>
      <c r="L951" s="255"/>
      <c r="M951" s="255"/>
      <c r="N951" s="255"/>
      <c r="O951" s="255"/>
      <c r="P951" s="255"/>
      <c r="Q951" s="255"/>
      <c r="R951" s="255"/>
      <c r="S951" s="255"/>
      <c r="T951" s="255"/>
      <c r="U951" s="255"/>
      <c r="V951" s="255"/>
      <c r="W951" s="255"/>
      <c r="X951" s="255"/>
      <c r="Y951" s="255"/>
      <c r="Z951" s="283"/>
      <c r="AA951" s="255"/>
      <c r="AB951" s="255"/>
      <c r="AC951" s="255"/>
      <c r="AD951" s="255"/>
      <c r="AE951" s="255"/>
      <c r="AF951" s="255"/>
      <c r="AG951" s="255"/>
      <c r="AH951" s="255"/>
      <c r="AI951" s="255"/>
      <c r="AJ951" s="255"/>
      <c r="AK951" s="255"/>
      <c r="AL951" s="255"/>
      <c r="AM951" s="255"/>
      <c r="AN951" s="255"/>
      <c r="AO951" s="255"/>
      <c r="AP951" s="255"/>
      <c r="AQ951" s="255"/>
      <c r="AR951" s="255"/>
      <c r="AS951" s="255"/>
      <c r="AT951" s="255"/>
      <c r="AU951" s="272"/>
      <c r="AV951" s="269"/>
      <c r="AW951" s="269"/>
      <c r="AX951" s="269"/>
      <c r="AY951" s="269"/>
      <c r="AZ951" s="269"/>
      <c r="BA951" s="269"/>
      <c r="BB951" s="269"/>
      <c r="BC951" s="269"/>
      <c r="BD951" s="269"/>
      <c r="BE951" s="269"/>
      <c r="BF951" s="269"/>
      <c r="BG951" s="269"/>
      <c r="BH951" s="269"/>
    </row>
    <row r="952" spans="1:61" ht="39.75" customHeight="1">
      <c r="B952" s="924" t="s">
        <v>190</v>
      </c>
      <c r="C952" s="926" t="s">
        <v>33</v>
      </c>
      <c r="D952" s="286" t="s">
        <v>396</v>
      </c>
      <c r="E952" s="928" t="s">
        <v>188</v>
      </c>
      <c r="F952" s="929"/>
      <c r="G952" s="929"/>
      <c r="H952" s="929"/>
      <c r="I952" s="929"/>
      <c r="J952" s="929"/>
      <c r="K952" s="929"/>
      <c r="L952" s="929"/>
      <c r="M952" s="929"/>
      <c r="N952" s="929"/>
      <c r="O952" s="929"/>
      <c r="P952" s="929"/>
      <c r="Q952" s="929"/>
      <c r="R952" s="929"/>
      <c r="S952" s="929"/>
      <c r="T952" s="929"/>
      <c r="U952" s="929"/>
      <c r="V952" s="929"/>
      <c r="W952" s="929"/>
      <c r="X952" s="929"/>
      <c r="Y952" s="931" t="s">
        <v>192</v>
      </c>
      <c r="Z952" s="286" t="s">
        <v>397</v>
      </c>
      <c r="AA952" s="928" t="s">
        <v>191</v>
      </c>
      <c r="AB952" s="929"/>
      <c r="AC952" s="929"/>
      <c r="AD952" s="929"/>
      <c r="AE952" s="929"/>
      <c r="AF952" s="929"/>
      <c r="AG952" s="929"/>
      <c r="AH952" s="929"/>
      <c r="AI952" s="929"/>
      <c r="AJ952" s="929"/>
      <c r="AK952" s="929"/>
      <c r="AL952" s="929"/>
      <c r="AM952" s="929"/>
      <c r="AN952" s="929"/>
      <c r="AO952" s="929"/>
      <c r="AP952" s="929"/>
      <c r="AQ952" s="929"/>
      <c r="AR952" s="929"/>
      <c r="AS952" s="929"/>
      <c r="AT952" s="929"/>
      <c r="AU952" s="921" t="s">
        <v>222</v>
      </c>
      <c r="AV952" s="922"/>
      <c r="AW952" s="922"/>
      <c r="AX952" s="922"/>
      <c r="AY952" s="922"/>
      <c r="AZ952" s="922"/>
      <c r="BA952" s="922"/>
      <c r="BB952" s="922"/>
      <c r="BC952" s="922"/>
      <c r="BD952" s="922"/>
      <c r="BE952" s="922"/>
      <c r="BF952" s="922"/>
      <c r="BG952" s="922"/>
      <c r="BH952" s="922"/>
      <c r="BI952" s="923"/>
    </row>
    <row r="953" spans="1:61" ht="65.25" customHeight="1">
      <c r="B953" s="925"/>
      <c r="C953" s="927"/>
      <c r="D953" s="287">
        <v>2020</v>
      </c>
      <c r="E953" s="287">
        <v>2021</v>
      </c>
      <c r="F953" s="287">
        <v>2022</v>
      </c>
      <c r="G953" s="287">
        <v>2023</v>
      </c>
      <c r="H953" s="287">
        <v>2024</v>
      </c>
      <c r="I953" s="287">
        <v>2025</v>
      </c>
      <c r="J953" s="287">
        <v>2026</v>
      </c>
      <c r="K953" s="287">
        <v>2027</v>
      </c>
      <c r="L953" s="287"/>
      <c r="M953" s="287"/>
      <c r="N953" s="287"/>
      <c r="O953" s="287"/>
      <c r="P953" s="287"/>
      <c r="Q953" s="287"/>
      <c r="R953" s="287"/>
      <c r="S953" s="287"/>
      <c r="T953" s="287"/>
      <c r="U953" s="287"/>
      <c r="V953" s="287"/>
      <c r="W953" s="287">
        <v>2028</v>
      </c>
      <c r="X953" s="287"/>
      <c r="Y953" s="932"/>
      <c r="Z953" s="287">
        <v>2020</v>
      </c>
      <c r="AA953" s="287">
        <v>2021</v>
      </c>
      <c r="AB953" s="287">
        <v>2022</v>
      </c>
      <c r="AC953" s="287">
        <v>2023</v>
      </c>
      <c r="AD953" s="287">
        <v>2024</v>
      </c>
      <c r="AE953" s="287">
        <v>2025</v>
      </c>
      <c r="AF953" s="287">
        <v>2026</v>
      </c>
      <c r="AG953" s="287">
        <v>2027</v>
      </c>
      <c r="AH953" s="287">
        <v>2028</v>
      </c>
      <c r="AI953" s="287"/>
      <c r="AJ953" s="287"/>
      <c r="AK953" s="287"/>
      <c r="AL953" s="287"/>
      <c r="AM953" s="287"/>
      <c r="AN953" s="287"/>
      <c r="AO953" s="287"/>
      <c r="AP953" s="287"/>
      <c r="AQ953" s="287"/>
      <c r="AR953" s="287"/>
      <c r="AS953" s="287"/>
      <c r="AT953" s="287"/>
      <c r="AU953" s="287" t="str">
        <f>'1.  LRAMVA Summary'!D50</f>
        <v>Residential</v>
      </c>
      <c r="AV953" s="287" t="str">
        <f>'1.  LRAMVA Summary'!E50</f>
        <v>GS&lt; 50 kW</v>
      </c>
      <c r="AW953" s="287" t="str">
        <f>'1.  LRAMVA Summary'!F50</f>
        <v>GS 50 to 2,999 kW</v>
      </c>
      <c r="AX953" s="287" t="str">
        <f>'1.  LRAMVA Summary'!G50</f>
        <v>GS 50 to 2,999 kW with owned transformer</v>
      </c>
      <c r="AY953" s="287" t="str">
        <f>'1.  LRAMVA Summary'!H50</f>
        <v>GS 3,000 to 4,999 kW</v>
      </c>
      <c r="AZ953" s="287" t="str">
        <f>'1.  LRAMVA Summary'!I50</f>
        <v>GS 3,000 to 4,999 kW with owned transformer</v>
      </c>
      <c r="BA953" s="287" t="str">
        <f>'1.  LRAMVA Summary'!J50</f>
        <v>Large Use</v>
      </c>
      <c r="BB953" s="287" t="str">
        <f>'1.  LRAMVA Summary'!K50</f>
        <v>Large Use with owned transformer</v>
      </c>
      <c r="BC953" s="287" t="str">
        <f>'1.  LRAMVA Summary'!L50</f>
        <v>Unmetered Scattered Load</v>
      </c>
      <c r="BD953" s="287" t="str">
        <f>'1.  LRAMVA Summary'!M50</f>
        <v>Sentinel Lighting</v>
      </c>
      <c r="BE953" s="287" t="str">
        <f>'1.  LRAMVA Summary'!N50</f>
        <v>Street Lighting</v>
      </c>
      <c r="BF953" s="287" t="str">
        <f>'1.  LRAMVA Summary'!O50</f>
        <v/>
      </c>
      <c r="BG953" s="287" t="str">
        <f>'1.  LRAMVA Summary'!P50</f>
        <v/>
      </c>
      <c r="BH953" s="287" t="str">
        <f>'1.  LRAMVA Summary'!Q50</f>
        <v/>
      </c>
      <c r="BI953" s="289" t="str">
        <f>'1.  LRAMVA Summary'!R50</f>
        <v>Total</v>
      </c>
    </row>
    <row r="954" spans="1:61" ht="15" hidden="1" customHeight="1">
      <c r="B954" s="517" t="s">
        <v>478</v>
      </c>
      <c r="C954" s="291"/>
      <c r="D954" s="291"/>
      <c r="E954" s="291"/>
      <c r="F954" s="291"/>
      <c r="G954" s="291"/>
      <c r="H954" s="291"/>
      <c r="I954" s="291"/>
      <c r="J954" s="291"/>
      <c r="K954" s="291"/>
      <c r="L954" s="291"/>
      <c r="M954" s="291"/>
      <c r="N954" s="291"/>
      <c r="O954" s="291"/>
      <c r="P954" s="291"/>
      <c r="Q954" s="291"/>
      <c r="R954" s="291"/>
      <c r="S954" s="291"/>
      <c r="T954" s="291"/>
      <c r="U954" s="291"/>
      <c r="V954" s="291"/>
      <c r="W954" s="291"/>
      <c r="X954" s="291"/>
      <c r="Y954" s="292"/>
      <c r="Z954" s="291"/>
      <c r="AA954" s="291"/>
      <c r="AB954" s="291"/>
      <c r="AC954" s="291"/>
      <c r="AD954" s="291"/>
      <c r="AE954" s="291"/>
      <c r="AF954" s="291"/>
      <c r="AG954" s="291"/>
      <c r="AH954" s="291"/>
      <c r="AI954" s="291"/>
      <c r="AJ954" s="291"/>
      <c r="AK954" s="291"/>
      <c r="AL954" s="291"/>
      <c r="AM954" s="291"/>
      <c r="AN954" s="291"/>
      <c r="AO954" s="291"/>
      <c r="AP954" s="291"/>
      <c r="AQ954" s="291"/>
      <c r="AR954" s="291"/>
      <c r="AS954" s="291"/>
      <c r="AT954" s="291"/>
      <c r="AU954" s="293" t="str">
        <f>'1.  LRAMVA Summary'!D51</f>
        <v>kWh</v>
      </c>
      <c r="AV954" s="293" t="str">
        <f>'1.  LRAMVA Summary'!E51</f>
        <v>kWh</v>
      </c>
      <c r="AW954" s="293" t="str">
        <f>'1.  LRAMVA Summary'!F51</f>
        <v>kW</v>
      </c>
      <c r="AX954" s="293" t="str">
        <f>'1.  LRAMVA Summary'!G51</f>
        <v>kW</v>
      </c>
      <c r="AY954" s="293" t="str">
        <f>'1.  LRAMVA Summary'!H51</f>
        <v>kW</v>
      </c>
      <c r="AZ954" s="293" t="str">
        <f>'1.  LRAMVA Summary'!I51</f>
        <v>kW</v>
      </c>
      <c r="BA954" s="293" t="str">
        <f>'1.  LRAMVA Summary'!J51</f>
        <v>kW</v>
      </c>
      <c r="BB954" s="293" t="str">
        <f>'1.  LRAMVA Summary'!K51</f>
        <v>kW</v>
      </c>
      <c r="BC954" s="293" t="str">
        <f>'1.  LRAMVA Summary'!L51</f>
        <v>kWh</v>
      </c>
      <c r="BD954" s="293" t="str">
        <f>'1.  LRAMVA Summary'!M51</f>
        <v>kW</v>
      </c>
      <c r="BE954" s="293" t="str">
        <f>'1.  LRAMVA Summary'!N51</f>
        <v>kW</v>
      </c>
      <c r="BF954" s="293">
        <f>'1.  LRAMVA Summary'!O51</f>
        <v>0</v>
      </c>
      <c r="BG954" s="293">
        <f>'1.  LRAMVA Summary'!P51</f>
        <v>0</v>
      </c>
      <c r="BH954" s="293">
        <f>'1.  LRAMVA Summary'!Q51</f>
        <v>0</v>
      </c>
      <c r="BI954" s="294"/>
    </row>
    <row r="955" spans="1:61" ht="15" hidden="1" customHeight="1" outlineLevel="1">
      <c r="B955" s="290" t="s">
        <v>471</v>
      </c>
      <c r="C955" s="291"/>
      <c r="D955" s="291"/>
      <c r="E955" s="291"/>
      <c r="F955" s="291"/>
      <c r="G955" s="291"/>
      <c r="H955" s="291"/>
      <c r="I955" s="291"/>
      <c r="J955" s="291"/>
      <c r="K955" s="291"/>
      <c r="L955" s="291"/>
      <c r="M955" s="291"/>
      <c r="N955" s="291"/>
      <c r="O955" s="291"/>
      <c r="P955" s="291"/>
      <c r="Q955" s="291"/>
      <c r="R955" s="291"/>
      <c r="S955" s="291"/>
      <c r="T955" s="291"/>
      <c r="U955" s="291"/>
      <c r="V955" s="291"/>
      <c r="W955" s="291"/>
      <c r="X955" s="291"/>
      <c r="Y955" s="292"/>
      <c r="Z955" s="291"/>
      <c r="AA955" s="291"/>
      <c r="AB955" s="291"/>
      <c r="AC955" s="291"/>
      <c r="AD955" s="291"/>
      <c r="AE955" s="291"/>
      <c r="AF955" s="291"/>
      <c r="AG955" s="291"/>
      <c r="AH955" s="291"/>
      <c r="AI955" s="291"/>
      <c r="AJ955" s="291"/>
      <c r="AK955" s="291"/>
      <c r="AL955" s="291"/>
      <c r="AM955" s="291"/>
      <c r="AN955" s="291"/>
      <c r="AO955" s="291"/>
      <c r="AP955" s="291"/>
      <c r="AQ955" s="291"/>
      <c r="AR955" s="291"/>
      <c r="AS955" s="291"/>
      <c r="AT955" s="291"/>
      <c r="AU955" s="293"/>
      <c r="AV955" s="293"/>
      <c r="AW955" s="293"/>
      <c r="AX955" s="293"/>
      <c r="AY955" s="293"/>
      <c r="AZ955" s="293"/>
      <c r="BA955" s="293"/>
      <c r="BB955" s="293"/>
      <c r="BC955" s="293"/>
      <c r="BD955" s="293"/>
      <c r="BE955" s="293"/>
      <c r="BF955" s="293"/>
      <c r="BG955" s="293"/>
      <c r="BH955" s="293"/>
      <c r="BI955" s="294"/>
    </row>
    <row r="956" spans="1:61" ht="15" hidden="1" customHeight="1" outlineLevel="1">
      <c r="A956" s="521">
        <v>1</v>
      </c>
      <c r="B956" s="519" t="str">
        <f>VLOOKUP(A956,'9. IESO programs'!$D$3:$E$91,2)</f>
        <v>Save on Energy Coupon Program</v>
      </c>
      <c r="C956" s="293" t="s">
        <v>25</v>
      </c>
      <c r="D956" s="297"/>
      <c r="E956" s="297"/>
      <c r="F956" s="297"/>
      <c r="G956" s="297"/>
      <c r="H956" s="297"/>
      <c r="I956" s="297"/>
      <c r="J956" s="297"/>
      <c r="K956" s="297"/>
      <c r="L956" s="297"/>
      <c r="M956" s="297"/>
      <c r="N956" s="297"/>
      <c r="O956" s="297"/>
      <c r="P956" s="297"/>
      <c r="Q956" s="297"/>
      <c r="R956" s="297"/>
      <c r="S956" s="297"/>
      <c r="T956" s="297"/>
      <c r="U956" s="297"/>
      <c r="V956" s="297"/>
      <c r="W956" s="297"/>
      <c r="X956" s="297"/>
      <c r="Y956" s="293"/>
      <c r="Z956" s="297"/>
      <c r="AA956" s="297"/>
      <c r="AB956" s="297"/>
      <c r="AC956" s="297"/>
      <c r="AD956" s="297"/>
      <c r="AE956" s="297"/>
      <c r="AF956" s="297"/>
      <c r="AG956" s="297"/>
      <c r="AH956" s="297"/>
      <c r="AI956" s="297"/>
      <c r="AJ956" s="297"/>
      <c r="AK956" s="297"/>
      <c r="AL956" s="297"/>
      <c r="AM956" s="297"/>
      <c r="AN956" s="297"/>
      <c r="AO956" s="297"/>
      <c r="AP956" s="297"/>
      <c r="AQ956" s="297"/>
      <c r="AR956" s="297"/>
      <c r="AS956" s="297"/>
      <c r="AT956" s="297"/>
      <c r="AU956" s="417"/>
      <c r="AV956" s="417"/>
      <c r="AW956" s="417"/>
      <c r="AX956" s="417"/>
      <c r="AY956" s="417"/>
      <c r="AZ956" s="417"/>
      <c r="BA956" s="417"/>
      <c r="BB956" s="412"/>
      <c r="BC956" s="412"/>
      <c r="BD956" s="412"/>
      <c r="BE956" s="412"/>
      <c r="BF956" s="412"/>
      <c r="BG956" s="412"/>
      <c r="BH956" s="412"/>
      <c r="BI956" s="298">
        <f>SUM(AU956:BH956)</f>
        <v>0</v>
      </c>
    </row>
    <row r="957" spans="1:61" ht="15" hidden="1" customHeight="1" outlineLevel="1">
      <c r="B957" s="296" t="s">
        <v>267</v>
      </c>
      <c r="C957" s="293" t="s">
        <v>142</v>
      </c>
      <c r="D957" s="297"/>
      <c r="E957" s="297"/>
      <c r="F957" s="297"/>
      <c r="G957" s="297"/>
      <c r="H957" s="297"/>
      <c r="I957" s="297"/>
      <c r="J957" s="297"/>
      <c r="K957" s="297"/>
      <c r="L957" s="297"/>
      <c r="M957" s="297"/>
      <c r="N957" s="297"/>
      <c r="O957" s="297"/>
      <c r="P957" s="297"/>
      <c r="Q957" s="297"/>
      <c r="R957" s="297"/>
      <c r="S957" s="297"/>
      <c r="T957" s="297"/>
      <c r="U957" s="297"/>
      <c r="V957" s="297"/>
      <c r="W957" s="297"/>
      <c r="X957" s="297"/>
      <c r="Y957" s="469"/>
      <c r="Z957" s="297"/>
      <c r="AA957" s="297"/>
      <c r="AB957" s="297"/>
      <c r="AC957" s="297"/>
      <c r="AD957" s="297"/>
      <c r="AE957" s="297"/>
      <c r="AF957" s="297"/>
      <c r="AG957" s="297"/>
      <c r="AH957" s="297"/>
      <c r="AI957" s="297"/>
      <c r="AJ957" s="297"/>
      <c r="AK957" s="297"/>
      <c r="AL957" s="297"/>
      <c r="AM957" s="297"/>
      <c r="AN957" s="297"/>
      <c r="AO957" s="297"/>
      <c r="AP957" s="297"/>
      <c r="AQ957" s="297"/>
      <c r="AR957" s="297"/>
      <c r="AS957" s="297"/>
      <c r="AT957" s="297"/>
      <c r="AU957" s="413">
        <f>AU956</f>
        <v>0</v>
      </c>
      <c r="AV957" s="413">
        <f t="shared" ref="AV957" si="2820">AV956</f>
        <v>0</v>
      </c>
      <c r="AW957" s="413">
        <f t="shared" ref="AW957" si="2821">AW956</f>
        <v>0</v>
      </c>
      <c r="AX957" s="413">
        <f t="shared" ref="AX957" si="2822">AX956</f>
        <v>0</v>
      </c>
      <c r="AY957" s="413">
        <f t="shared" ref="AY957" si="2823">AY956</f>
        <v>0</v>
      </c>
      <c r="AZ957" s="413">
        <f t="shared" ref="AZ957" si="2824">AZ956</f>
        <v>0</v>
      </c>
      <c r="BA957" s="413">
        <f t="shared" ref="BA957" si="2825">BA956</f>
        <v>0</v>
      </c>
      <c r="BB957" s="413">
        <f t="shared" ref="BB957" si="2826">BB956</f>
        <v>0</v>
      </c>
      <c r="BC957" s="413">
        <f t="shared" ref="BC957" si="2827">BC956</f>
        <v>0</v>
      </c>
      <c r="BD957" s="413">
        <f t="shared" ref="BD957" si="2828">BD956</f>
        <v>0</v>
      </c>
      <c r="BE957" s="413">
        <f t="shared" ref="BE957" si="2829">BE956</f>
        <v>0</v>
      </c>
      <c r="BF957" s="413">
        <f t="shared" ref="BF957" si="2830">BF956</f>
        <v>0</v>
      </c>
      <c r="BG957" s="413">
        <f t="shared" ref="BG957" si="2831">BG956</f>
        <v>0</v>
      </c>
      <c r="BH957" s="413">
        <f t="shared" ref="BH957" si="2832">BH956</f>
        <v>0</v>
      </c>
      <c r="BI957" s="299"/>
    </row>
    <row r="958" spans="1:61" ht="15" hidden="1" customHeight="1" outlineLevel="1">
      <c r="B958" s="300"/>
      <c r="C958" s="301"/>
      <c r="D958" s="301"/>
      <c r="E958" s="301"/>
      <c r="F958" s="301"/>
      <c r="G958" s="301"/>
      <c r="H958" s="301"/>
      <c r="I958" s="301"/>
      <c r="J958" s="301"/>
      <c r="K958" s="301"/>
      <c r="L958" s="301"/>
      <c r="M958" s="301"/>
      <c r="N958" s="301"/>
      <c r="O958" s="301"/>
      <c r="P958" s="301"/>
      <c r="Q958" s="301"/>
      <c r="R958" s="301"/>
      <c r="S958" s="301"/>
      <c r="T958" s="301"/>
      <c r="U958" s="301"/>
      <c r="V958" s="301"/>
      <c r="W958" s="301"/>
      <c r="X958" s="301"/>
      <c r="Y958" s="302"/>
      <c r="Z958" s="301"/>
      <c r="AA958" s="301"/>
      <c r="AB958" s="301"/>
      <c r="AC958" s="301"/>
      <c r="AD958" s="301"/>
      <c r="AE958" s="301"/>
      <c r="AF958" s="301"/>
      <c r="AG958" s="301"/>
      <c r="AH958" s="301"/>
      <c r="AI958" s="301"/>
      <c r="AJ958" s="301"/>
      <c r="AK958" s="301"/>
      <c r="AL958" s="301"/>
      <c r="AM958" s="301"/>
      <c r="AN958" s="301"/>
      <c r="AO958" s="301"/>
      <c r="AP958" s="301"/>
      <c r="AQ958" s="301"/>
      <c r="AR958" s="301"/>
      <c r="AS958" s="301"/>
      <c r="AT958" s="301"/>
      <c r="AU958" s="414"/>
      <c r="AV958" s="415"/>
      <c r="AW958" s="415"/>
      <c r="AX958" s="415"/>
      <c r="AY958" s="415"/>
      <c r="AZ958" s="415"/>
      <c r="BA958" s="415"/>
      <c r="BB958" s="415"/>
      <c r="BC958" s="415"/>
      <c r="BD958" s="415"/>
      <c r="BE958" s="415"/>
      <c r="BF958" s="415"/>
      <c r="BG958" s="415"/>
      <c r="BH958" s="415"/>
      <c r="BI958" s="304"/>
    </row>
    <row r="959" spans="1:61" ht="15" hidden="1" customHeight="1" outlineLevel="1">
      <c r="A959" s="521">
        <v>2</v>
      </c>
      <c r="B959" s="519" t="str">
        <f>VLOOKUP(A959,'9. IESO programs'!$D$3:$E$91,2)</f>
        <v>Save on Energy Instant Discount Program</v>
      </c>
      <c r="C959" s="293" t="s">
        <v>25</v>
      </c>
      <c r="D959" s="297"/>
      <c r="E959" s="297"/>
      <c r="F959" s="297"/>
      <c r="G959" s="297"/>
      <c r="H959" s="297"/>
      <c r="I959" s="297"/>
      <c r="J959" s="297"/>
      <c r="K959" s="297"/>
      <c r="L959" s="297"/>
      <c r="M959" s="297"/>
      <c r="N959" s="297"/>
      <c r="O959" s="297"/>
      <c r="P959" s="297"/>
      <c r="Q959" s="297"/>
      <c r="R959" s="297"/>
      <c r="S959" s="297"/>
      <c r="T959" s="297"/>
      <c r="U959" s="297"/>
      <c r="V959" s="297"/>
      <c r="W959" s="297"/>
      <c r="X959" s="297"/>
      <c r="Y959" s="293"/>
      <c r="Z959" s="297"/>
      <c r="AA959" s="297"/>
      <c r="AB959" s="297"/>
      <c r="AC959" s="297"/>
      <c r="AD959" s="297"/>
      <c r="AE959" s="297"/>
      <c r="AF959" s="297"/>
      <c r="AG959" s="297"/>
      <c r="AH959" s="297"/>
      <c r="AI959" s="297"/>
      <c r="AJ959" s="297"/>
      <c r="AK959" s="297"/>
      <c r="AL959" s="297"/>
      <c r="AM959" s="297"/>
      <c r="AN959" s="297"/>
      <c r="AO959" s="297"/>
      <c r="AP959" s="297"/>
      <c r="AQ959" s="297"/>
      <c r="AR959" s="297"/>
      <c r="AS959" s="297"/>
      <c r="AT959" s="297"/>
      <c r="AU959" s="417"/>
      <c r="AV959" s="417"/>
      <c r="AW959" s="417"/>
      <c r="AX959" s="417"/>
      <c r="AY959" s="417"/>
      <c r="AZ959" s="417"/>
      <c r="BA959" s="417"/>
      <c r="BB959" s="412"/>
      <c r="BC959" s="412"/>
      <c r="BD959" s="412"/>
      <c r="BE959" s="412"/>
      <c r="BF959" s="412"/>
      <c r="BG959" s="412"/>
      <c r="BH959" s="412"/>
      <c r="BI959" s="298">
        <f>SUM(AU959:BH959)</f>
        <v>0</v>
      </c>
    </row>
    <row r="960" spans="1:61" ht="15" hidden="1" customHeight="1" outlineLevel="1">
      <c r="B960" s="296" t="s">
        <v>267</v>
      </c>
      <c r="C960" s="293" t="s">
        <v>142</v>
      </c>
      <c r="D960" s="297"/>
      <c r="E960" s="297"/>
      <c r="F960" s="297"/>
      <c r="G960" s="297"/>
      <c r="H960" s="297"/>
      <c r="I960" s="297"/>
      <c r="J960" s="297"/>
      <c r="K960" s="297"/>
      <c r="L960" s="297"/>
      <c r="M960" s="297"/>
      <c r="N960" s="297"/>
      <c r="O960" s="297"/>
      <c r="P960" s="297"/>
      <c r="Q960" s="297"/>
      <c r="R960" s="297"/>
      <c r="S960" s="297"/>
      <c r="T960" s="297"/>
      <c r="U960" s="297"/>
      <c r="V960" s="297"/>
      <c r="W960" s="297"/>
      <c r="X960" s="297"/>
      <c r="Y960" s="469"/>
      <c r="Z960" s="297"/>
      <c r="AA960" s="297"/>
      <c r="AB960" s="297"/>
      <c r="AC960" s="297"/>
      <c r="AD960" s="297"/>
      <c r="AE960" s="297"/>
      <c r="AF960" s="297"/>
      <c r="AG960" s="297"/>
      <c r="AH960" s="297"/>
      <c r="AI960" s="297"/>
      <c r="AJ960" s="297"/>
      <c r="AK960" s="297"/>
      <c r="AL960" s="297"/>
      <c r="AM960" s="297"/>
      <c r="AN960" s="297"/>
      <c r="AO960" s="297"/>
      <c r="AP960" s="297"/>
      <c r="AQ960" s="297"/>
      <c r="AR960" s="297"/>
      <c r="AS960" s="297"/>
      <c r="AT960" s="297"/>
      <c r="AU960" s="413">
        <f>AU959</f>
        <v>0</v>
      </c>
      <c r="AV960" s="413">
        <f t="shared" ref="AV960" si="2833">AV959</f>
        <v>0</v>
      </c>
      <c r="AW960" s="413">
        <f t="shared" ref="AW960" si="2834">AW959</f>
        <v>0</v>
      </c>
      <c r="AX960" s="413">
        <f t="shared" ref="AX960" si="2835">AX959</f>
        <v>0</v>
      </c>
      <c r="AY960" s="413">
        <f t="shared" ref="AY960" si="2836">AY959</f>
        <v>0</v>
      </c>
      <c r="AZ960" s="413">
        <f t="shared" ref="AZ960" si="2837">AZ959</f>
        <v>0</v>
      </c>
      <c r="BA960" s="413">
        <f t="shared" ref="BA960" si="2838">BA959</f>
        <v>0</v>
      </c>
      <c r="BB960" s="413">
        <f t="shared" ref="BB960" si="2839">BB959</f>
        <v>0</v>
      </c>
      <c r="BC960" s="413">
        <f t="shared" ref="BC960" si="2840">BC959</f>
        <v>0</v>
      </c>
      <c r="BD960" s="413">
        <f t="shared" ref="BD960" si="2841">BD959</f>
        <v>0</v>
      </c>
      <c r="BE960" s="413">
        <f t="shared" ref="BE960" si="2842">BE959</f>
        <v>0</v>
      </c>
      <c r="BF960" s="413">
        <f t="shared" ref="BF960" si="2843">BF959</f>
        <v>0</v>
      </c>
      <c r="BG960" s="413">
        <f t="shared" ref="BG960" si="2844">BG959</f>
        <v>0</v>
      </c>
      <c r="BH960" s="413">
        <f t="shared" ref="BH960" si="2845">BH959</f>
        <v>0</v>
      </c>
      <c r="BI960" s="299"/>
    </row>
    <row r="961" spans="1:61" ht="15" hidden="1" customHeight="1" outlineLevel="1">
      <c r="B961" s="300"/>
      <c r="C961" s="301"/>
      <c r="D961" s="306"/>
      <c r="E961" s="306"/>
      <c r="F961" s="306"/>
      <c r="G961" s="306"/>
      <c r="H961" s="306"/>
      <c r="I961" s="306"/>
      <c r="J961" s="306"/>
      <c r="K961" s="306"/>
      <c r="L961" s="306"/>
      <c r="M961" s="306"/>
      <c r="N961" s="306"/>
      <c r="O961" s="306"/>
      <c r="P961" s="306"/>
      <c r="Q961" s="306"/>
      <c r="R961" s="306"/>
      <c r="S961" s="306"/>
      <c r="T961" s="306"/>
      <c r="U961" s="306"/>
      <c r="V961" s="306"/>
      <c r="W961" s="306"/>
      <c r="X961" s="306"/>
      <c r="Y961" s="302"/>
      <c r="Z961" s="306"/>
      <c r="AA961" s="306"/>
      <c r="AB961" s="306"/>
      <c r="AC961" s="306"/>
      <c r="AD961" s="306"/>
      <c r="AE961" s="306"/>
      <c r="AF961" s="306"/>
      <c r="AG961" s="306"/>
      <c r="AH961" s="306"/>
      <c r="AI961" s="306"/>
      <c r="AJ961" s="306"/>
      <c r="AK961" s="306"/>
      <c r="AL961" s="306"/>
      <c r="AM961" s="306"/>
      <c r="AN961" s="306"/>
      <c r="AO961" s="306"/>
      <c r="AP961" s="306"/>
      <c r="AQ961" s="306"/>
      <c r="AR961" s="306"/>
      <c r="AS961" s="306"/>
      <c r="AT961" s="306"/>
      <c r="AU961" s="414"/>
      <c r="AV961" s="415"/>
      <c r="AW961" s="415"/>
      <c r="AX961" s="415"/>
      <c r="AY961" s="415"/>
      <c r="AZ961" s="415"/>
      <c r="BA961" s="415"/>
      <c r="BB961" s="415"/>
      <c r="BC961" s="415"/>
      <c r="BD961" s="415"/>
      <c r="BE961" s="415"/>
      <c r="BF961" s="415"/>
      <c r="BG961" s="415"/>
      <c r="BH961" s="415"/>
      <c r="BI961" s="304"/>
    </row>
    <row r="962" spans="1:61" ht="15" hidden="1" customHeight="1" outlineLevel="1">
      <c r="A962" s="521">
        <v>3</v>
      </c>
      <c r="B962" s="519" t="str">
        <f>VLOOKUP(A962,'9. IESO programs'!$D$3:$E$91,2)</f>
        <v>Save on Energy Heating &amp; Cooling Program</v>
      </c>
      <c r="C962" s="293" t="s">
        <v>25</v>
      </c>
      <c r="D962" s="297"/>
      <c r="E962" s="297"/>
      <c r="F962" s="297"/>
      <c r="G962" s="297"/>
      <c r="H962" s="297"/>
      <c r="I962" s="297"/>
      <c r="J962" s="297"/>
      <c r="K962" s="297"/>
      <c r="L962" s="297"/>
      <c r="M962" s="297"/>
      <c r="N962" s="297"/>
      <c r="O962" s="297"/>
      <c r="P962" s="297"/>
      <c r="Q962" s="297"/>
      <c r="R962" s="297"/>
      <c r="S962" s="297"/>
      <c r="T962" s="297"/>
      <c r="U962" s="297"/>
      <c r="V962" s="297"/>
      <c r="W962" s="297"/>
      <c r="X962" s="297"/>
      <c r="Y962" s="293"/>
      <c r="Z962" s="297"/>
      <c r="AA962" s="297"/>
      <c r="AB962" s="297"/>
      <c r="AC962" s="297"/>
      <c r="AD962" s="297"/>
      <c r="AE962" s="297"/>
      <c r="AF962" s="297"/>
      <c r="AG962" s="297"/>
      <c r="AH962" s="297"/>
      <c r="AI962" s="297"/>
      <c r="AJ962" s="297"/>
      <c r="AK962" s="297"/>
      <c r="AL962" s="297"/>
      <c r="AM962" s="297"/>
      <c r="AN962" s="297"/>
      <c r="AO962" s="297"/>
      <c r="AP962" s="297"/>
      <c r="AQ962" s="297"/>
      <c r="AR962" s="297"/>
      <c r="AS962" s="297"/>
      <c r="AT962" s="297"/>
      <c r="AU962" s="417"/>
      <c r="AV962" s="417"/>
      <c r="AW962" s="417"/>
      <c r="AX962" s="417"/>
      <c r="AY962" s="417"/>
      <c r="AZ962" s="417"/>
      <c r="BA962" s="417"/>
      <c r="BB962" s="412"/>
      <c r="BC962" s="412"/>
      <c r="BD962" s="412"/>
      <c r="BE962" s="412"/>
      <c r="BF962" s="412"/>
      <c r="BG962" s="412"/>
      <c r="BH962" s="412"/>
      <c r="BI962" s="298">
        <f>SUM(AU962:BH962)</f>
        <v>0</v>
      </c>
    </row>
    <row r="963" spans="1:61" ht="15" hidden="1" customHeight="1" outlineLevel="1">
      <c r="B963" s="296" t="s">
        <v>267</v>
      </c>
      <c r="C963" s="293" t="s">
        <v>142</v>
      </c>
      <c r="D963" s="297"/>
      <c r="E963" s="297"/>
      <c r="F963" s="297"/>
      <c r="G963" s="297"/>
      <c r="H963" s="297"/>
      <c r="I963" s="297"/>
      <c r="J963" s="297"/>
      <c r="K963" s="297"/>
      <c r="L963" s="297"/>
      <c r="M963" s="297"/>
      <c r="N963" s="297"/>
      <c r="O963" s="297"/>
      <c r="P963" s="297"/>
      <c r="Q963" s="297"/>
      <c r="R963" s="297"/>
      <c r="S963" s="297"/>
      <c r="T963" s="297"/>
      <c r="U963" s="297"/>
      <c r="V963" s="297"/>
      <c r="W963" s="297"/>
      <c r="X963" s="297"/>
      <c r="Y963" s="469"/>
      <c r="Z963" s="297"/>
      <c r="AA963" s="297"/>
      <c r="AB963" s="297"/>
      <c r="AC963" s="297"/>
      <c r="AD963" s="297"/>
      <c r="AE963" s="297"/>
      <c r="AF963" s="297"/>
      <c r="AG963" s="297"/>
      <c r="AH963" s="297"/>
      <c r="AI963" s="297"/>
      <c r="AJ963" s="297"/>
      <c r="AK963" s="297"/>
      <c r="AL963" s="297"/>
      <c r="AM963" s="297"/>
      <c r="AN963" s="297"/>
      <c r="AO963" s="297"/>
      <c r="AP963" s="297"/>
      <c r="AQ963" s="297"/>
      <c r="AR963" s="297"/>
      <c r="AS963" s="297"/>
      <c r="AT963" s="297"/>
      <c r="AU963" s="413">
        <f>AU962</f>
        <v>0</v>
      </c>
      <c r="AV963" s="413">
        <f t="shared" ref="AV963" si="2846">AV962</f>
        <v>0</v>
      </c>
      <c r="AW963" s="413">
        <f t="shared" ref="AW963" si="2847">AW962</f>
        <v>0</v>
      </c>
      <c r="AX963" s="413">
        <f t="shared" ref="AX963" si="2848">AX962</f>
        <v>0</v>
      </c>
      <c r="AY963" s="413">
        <f t="shared" ref="AY963" si="2849">AY962</f>
        <v>0</v>
      </c>
      <c r="AZ963" s="413">
        <f t="shared" ref="AZ963" si="2850">AZ962</f>
        <v>0</v>
      </c>
      <c r="BA963" s="413">
        <f t="shared" ref="BA963" si="2851">BA962</f>
        <v>0</v>
      </c>
      <c r="BB963" s="413">
        <f t="shared" ref="BB963" si="2852">BB962</f>
        <v>0</v>
      </c>
      <c r="BC963" s="413">
        <f t="shared" ref="BC963" si="2853">BC962</f>
        <v>0</v>
      </c>
      <c r="BD963" s="413">
        <f t="shared" ref="BD963" si="2854">BD962</f>
        <v>0</v>
      </c>
      <c r="BE963" s="413">
        <f t="shared" ref="BE963" si="2855">BE962</f>
        <v>0</v>
      </c>
      <c r="BF963" s="413">
        <f t="shared" ref="BF963" si="2856">BF962</f>
        <v>0</v>
      </c>
      <c r="BG963" s="413">
        <f t="shared" ref="BG963" si="2857">BG962</f>
        <v>0</v>
      </c>
      <c r="BH963" s="413">
        <f t="shared" ref="BH963" si="2858">BH962</f>
        <v>0</v>
      </c>
      <c r="BI963" s="299"/>
    </row>
    <row r="964" spans="1:61" ht="15" hidden="1" customHeight="1" outlineLevel="1">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293"/>
      <c r="Z964" s="293"/>
      <c r="AA964" s="293"/>
      <c r="AB964" s="293"/>
      <c r="AC964" s="293"/>
      <c r="AD964" s="293"/>
      <c r="AE964" s="293"/>
      <c r="AF964" s="293"/>
      <c r="AG964" s="293"/>
      <c r="AH964" s="293"/>
      <c r="AI964" s="293"/>
      <c r="AJ964" s="293"/>
      <c r="AK964" s="293"/>
      <c r="AL964" s="293"/>
      <c r="AM964" s="293"/>
      <c r="AN964" s="293"/>
      <c r="AO964" s="293"/>
      <c r="AP964" s="293"/>
      <c r="AQ964" s="293"/>
      <c r="AR964" s="293"/>
      <c r="AS964" s="293"/>
      <c r="AT964" s="293"/>
      <c r="AU964" s="414"/>
      <c r="AV964" s="414"/>
      <c r="AW964" s="414"/>
      <c r="AX964" s="414"/>
      <c r="AY964" s="414"/>
      <c r="AZ964" s="414"/>
      <c r="BA964" s="414"/>
      <c r="BB964" s="414"/>
      <c r="BC964" s="414"/>
      <c r="BD964" s="414"/>
      <c r="BE964" s="414"/>
      <c r="BF964" s="414"/>
      <c r="BG964" s="414"/>
      <c r="BH964" s="414"/>
      <c r="BI964" s="308"/>
    </row>
    <row r="965" spans="1:61" ht="15" hidden="1" customHeight="1" outlineLevel="1">
      <c r="A965" s="521">
        <v>4</v>
      </c>
      <c r="B965" s="519" t="str">
        <f>VLOOKUP(A965,'9. IESO programs'!$D$3:$E$91,2)</f>
        <v>Save on Energy New Construction Program</v>
      </c>
      <c r="C965" s="293" t="s">
        <v>25</v>
      </c>
      <c r="D965" s="297"/>
      <c r="E965" s="297"/>
      <c r="F965" s="297"/>
      <c r="G965" s="297"/>
      <c r="H965" s="297"/>
      <c r="I965" s="297"/>
      <c r="J965" s="297"/>
      <c r="K965" s="297"/>
      <c r="L965" s="297"/>
      <c r="M965" s="297"/>
      <c r="N965" s="297"/>
      <c r="O965" s="297"/>
      <c r="P965" s="297"/>
      <c r="Q965" s="297"/>
      <c r="R965" s="297"/>
      <c r="S965" s="297"/>
      <c r="T965" s="297"/>
      <c r="U965" s="297"/>
      <c r="V965" s="297"/>
      <c r="W965" s="297"/>
      <c r="X965" s="297"/>
      <c r="Y965" s="293"/>
      <c r="Z965" s="297"/>
      <c r="AA965" s="297"/>
      <c r="AB965" s="297"/>
      <c r="AC965" s="297"/>
      <c r="AD965" s="297"/>
      <c r="AE965" s="297"/>
      <c r="AF965" s="297"/>
      <c r="AG965" s="297"/>
      <c r="AH965" s="297"/>
      <c r="AI965" s="297"/>
      <c r="AJ965" s="297"/>
      <c r="AK965" s="297"/>
      <c r="AL965" s="297"/>
      <c r="AM965" s="297"/>
      <c r="AN965" s="297"/>
      <c r="AO965" s="297"/>
      <c r="AP965" s="297"/>
      <c r="AQ965" s="297"/>
      <c r="AR965" s="297"/>
      <c r="AS965" s="297"/>
      <c r="AT965" s="297"/>
      <c r="AU965" s="417"/>
      <c r="AV965" s="417"/>
      <c r="AW965" s="417"/>
      <c r="AX965" s="417"/>
      <c r="AY965" s="417"/>
      <c r="AZ965" s="417"/>
      <c r="BA965" s="417"/>
      <c r="BB965" s="412"/>
      <c r="BC965" s="412"/>
      <c r="BD965" s="412"/>
      <c r="BE965" s="412"/>
      <c r="BF965" s="412"/>
      <c r="BG965" s="412"/>
      <c r="BH965" s="412"/>
      <c r="BI965" s="298">
        <f>SUM(AU965:BH965)</f>
        <v>0</v>
      </c>
    </row>
    <row r="966" spans="1:61" ht="15" hidden="1" customHeight="1" outlineLevel="1">
      <c r="B966" s="296" t="s">
        <v>267</v>
      </c>
      <c r="C966" s="293" t="s">
        <v>142</v>
      </c>
      <c r="D966" s="297"/>
      <c r="E966" s="297"/>
      <c r="F966" s="297"/>
      <c r="G966" s="297"/>
      <c r="H966" s="297"/>
      <c r="I966" s="297"/>
      <c r="J966" s="297"/>
      <c r="K966" s="297"/>
      <c r="L966" s="297"/>
      <c r="M966" s="297"/>
      <c r="N966" s="297"/>
      <c r="O966" s="297"/>
      <c r="P966" s="297"/>
      <c r="Q966" s="297"/>
      <c r="R966" s="297"/>
      <c r="S966" s="297"/>
      <c r="T966" s="297"/>
      <c r="U966" s="297"/>
      <c r="V966" s="297"/>
      <c r="W966" s="297"/>
      <c r="X966" s="297"/>
      <c r="Y966" s="469"/>
      <c r="Z966" s="297"/>
      <c r="AA966" s="297"/>
      <c r="AB966" s="297"/>
      <c r="AC966" s="297"/>
      <c r="AD966" s="297"/>
      <c r="AE966" s="297"/>
      <c r="AF966" s="297"/>
      <c r="AG966" s="297"/>
      <c r="AH966" s="297"/>
      <c r="AI966" s="297"/>
      <c r="AJ966" s="297"/>
      <c r="AK966" s="297"/>
      <c r="AL966" s="297"/>
      <c r="AM966" s="297"/>
      <c r="AN966" s="297"/>
      <c r="AO966" s="297"/>
      <c r="AP966" s="297"/>
      <c r="AQ966" s="297"/>
      <c r="AR966" s="297"/>
      <c r="AS966" s="297"/>
      <c r="AT966" s="297"/>
      <c r="AU966" s="413">
        <f>AU965</f>
        <v>0</v>
      </c>
      <c r="AV966" s="413">
        <f t="shared" ref="AV966" si="2859">AV965</f>
        <v>0</v>
      </c>
      <c r="AW966" s="413">
        <f t="shared" ref="AW966" si="2860">AW965</f>
        <v>0</v>
      </c>
      <c r="AX966" s="413">
        <f t="shared" ref="AX966" si="2861">AX965</f>
        <v>0</v>
      </c>
      <c r="AY966" s="413">
        <f t="shared" ref="AY966" si="2862">AY965</f>
        <v>0</v>
      </c>
      <c r="AZ966" s="413">
        <f t="shared" ref="AZ966" si="2863">AZ965</f>
        <v>0</v>
      </c>
      <c r="BA966" s="413">
        <f t="shared" ref="BA966" si="2864">BA965</f>
        <v>0</v>
      </c>
      <c r="BB966" s="413">
        <f t="shared" ref="BB966" si="2865">BB965</f>
        <v>0</v>
      </c>
      <c r="BC966" s="413">
        <f t="shared" ref="BC966" si="2866">BC965</f>
        <v>0</v>
      </c>
      <c r="BD966" s="413">
        <f t="shared" ref="BD966" si="2867">BD965</f>
        <v>0</v>
      </c>
      <c r="BE966" s="413">
        <f t="shared" ref="BE966" si="2868">BE965</f>
        <v>0</v>
      </c>
      <c r="BF966" s="413">
        <f t="shared" ref="BF966" si="2869">BF965</f>
        <v>0</v>
      </c>
      <c r="BG966" s="413">
        <f t="shared" ref="BG966" si="2870">BG965</f>
        <v>0</v>
      </c>
      <c r="BH966" s="413">
        <f t="shared" ref="BH966" si="2871">BH965</f>
        <v>0</v>
      </c>
      <c r="BI966" s="299"/>
    </row>
    <row r="967" spans="1:61" ht="15" hidden="1" customHeight="1" outlineLevel="1">
      <c r="B967" s="296"/>
      <c r="C967" s="307"/>
      <c r="D967" s="306"/>
      <c r="E967" s="306"/>
      <c r="F967" s="306"/>
      <c r="G967" s="306"/>
      <c r="H967" s="306"/>
      <c r="I967" s="306"/>
      <c r="J967" s="306"/>
      <c r="K967" s="306"/>
      <c r="L967" s="306"/>
      <c r="M967" s="306"/>
      <c r="N967" s="306"/>
      <c r="O967" s="306"/>
      <c r="P967" s="306"/>
      <c r="Q967" s="306"/>
      <c r="R967" s="306"/>
      <c r="S967" s="306"/>
      <c r="T967" s="306"/>
      <c r="U967" s="306"/>
      <c r="V967" s="306"/>
      <c r="W967" s="306"/>
      <c r="X967" s="306"/>
      <c r="Y967" s="293"/>
      <c r="Z967" s="306"/>
      <c r="AA967" s="306"/>
      <c r="AB967" s="306"/>
      <c r="AC967" s="306"/>
      <c r="AD967" s="306"/>
      <c r="AE967" s="306"/>
      <c r="AF967" s="306"/>
      <c r="AG967" s="306"/>
      <c r="AH967" s="306"/>
      <c r="AI967" s="306"/>
      <c r="AJ967" s="306"/>
      <c r="AK967" s="306"/>
      <c r="AL967" s="306"/>
      <c r="AM967" s="306"/>
      <c r="AN967" s="306"/>
      <c r="AO967" s="306"/>
      <c r="AP967" s="306"/>
      <c r="AQ967" s="306"/>
      <c r="AR967" s="306"/>
      <c r="AS967" s="306"/>
      <c r="AT967" s="306"/>
      <c r="AU967" s="414"/>
      <c r="AV967" s="414"/>
      <c r="AW967" s="414"/>
      <c r="AX967" s="414"/>
      <c r="AY967" s="414"/>
      <c r="AZ967" s="414"/>
      <c r="BA967" s="414"/>
      <c r="BB967" s="414"/>
      <c r="BC967" s="414"/>
      <c r="BD967" s="414"/>
      <c r="BE967" s="414"/>
      <c r="BF967" s="414"/>
      <c r="BG967" s="414"/>
      <c r="BH967" s="414"/>
      <c r="BI967" s="308"/>
    </row>
    <row r="968" spans="1:61" ht="15" hidden="1" customHeight="1" outlineLevel="1">
      <c r="A968" s="521">
        <v>5</v>
      </c>
      <c r="B968" s="519" t="str">
        <f>VLOOKUP(A968,'9. IESO programs'!$D$3:$E$91,2)</f>
        <v>Save on Energy Home Assistance Program</v>
      </c>
      <c r="C968" s="293" t="s">
        <v>25</v>
      </c>
      <c r="D968" s="297"/>
      <c r="E968" s="297"/>
      <c r="F968" s="297"/>
      <c r="G968" s="297"/>
      <c r="H968" s="297"/>
      <c r="I968" s="297"/>
      <c r="J968" s="297"/>
      <c r="K968" s="297"/>
      <c r="L968" s="297"/>
      <c r="M968" s="297"/>
      <c r="N968" s="297"/>
      <c r="O968" s="297"/>
      <c r="P968" s="297"/>
      <c r="Q968" s="297"/>
      <c r="R968" s="297"/>
      <c r="S968" s="297"/>
      <c r="T968" s="297"/>
      <c r="U968" s="297"/>
      <c r="V968" s="297"/>
      <c r="W968" s="297"/>
      <c r="X968" s="297"/>
      <c r="Y968" s="293"/>
      <c r="Z968" s="297"/>
      <c r="AA968" s="297"/>
      <c r="AB968" s="297"/>
      <c r="AC968" s="297"/>
      <c r="AD968" s="297"/>
      <c r="AE968" s="297"/>
      <c r="AF968" s="297"/>
      <c r="AG968" s="297"/>
      <c r="AH968" s="297"/>
      <c r="AI968" s="297"/>
      <c r="AJ968" s="297"/>
      <c r="AK968" s="297"/>
      <c r="AL968" s="297"/>
      <c r="AM968" s="297"/>
      <c r="AN968" s="297"/>
      <c r="AO968" s="297"/>
      <c r="AP968" s="297"/>
      <c r="AQ968" s="297"/>
      <c r="AR968" s="297"/>
      <c r="AS968" s="297"/>
      <c r="AT968" s="297"/>
      <c r="AU968" s="417"/>
      <c r="AV968" s="417"/>
      <c r="AW968" s="417"/>
      <c r="AX968" s="417"/>
      <c r="AY968" s="417"/>
      <c r="AZ968" s="417"/>
      <c r="BA968" s="417"/>
      <c r="BB968" s="412"/>
      <c r="BC968" s="412"/>
      <c r="BD968" s="412"/>
      <c r="BE968" s="412"/>
      <c r="BF968" s="412"/>
      <c r="BG968" s="412"/>
      <c r="BH968" s="412"/>
      <c r="BI968" s="298">
        <f>SUM(AU968:BH968)</f>
        <v>0</v>
      </c>
    </row>
    <row r="969" spans="1:61" ht="15" hidden="1" customHeight="1" outlineLevel="1">
      <c r="B969" s="296" t="s">
        <v>267</v>
      </c>
      <c r="C969" s="293" t="s">
        <v>142</v>
      </c>
      <c r="D969" s="297"/>
      <c r="E969" s="297"/>
      <c r="F969" s="297"/>
      <c r="G969" s="297"/>
      <c r="H969" s="297"/>
      <c r="I969" s="297"/>
      <c r="J969" s="297"/>
      <c r="K969" s="297"/>
      <c r="L969" s="297"/>
      <c r="M969" s="297"/>
      <c r="N969" s="297"/>
      <c r="O969" s="297"/>
      <c r="P969" s="297"/>
      <c r="Q969" s="297"/>
      <c r="R969" s="297"/>
      <c r="S969" s="297"/>
      <c r="T969" s="297"/>
      <c r="U969" s="297"/>
      <c r="V969" s="297"/>
      <c r="W969" s="297"/>
      <c r="X969" s="297"/>
      <c r="Y969" s="469"/>
      <c r="Z969" s="297"/>
      <c r="AA969" s="297"/>
      <c r="AB969" s="297"/>
      <c r="AC969" s="297"/>
      <c r="AD969" s="297"/>
      <c r="AE969" s="297"/>
      <c r="AF969" s="297"/>
      <c r="AG969" s="297"/>
      <c r="AH969" s="297"/>
      <c r="AI969" s="297"/>
      <c r="AJ969" s="297"/>
      <c r="AK969" s="297"/>
      <c r="AL969" s="297"/>
      <c r="AM969" s="297"/>
      <c r="AN969" s="297"/>
      <c r="AO969" s="297"/>
      <c r="AP969" s="297"/>
      <c r="AQ969" s="297"/>
      <c r="AR969" s="297"/>
      <c r="AS969" s="297"/>
      <c r="AT969" s="297"/>
      <c r="AU969" s="413">
        <f>AU968</f>
        <v>0</v>
      </c>
      <c r="AV969" s="413">
        <f t="shared" ref="AV969" si="2872">AV968</f>
        <v>0</v>
      </c>
      <c r="AW969" s="413">
        <f t="shared" ref="AW969" si="2873">AW968</f>
        <v>0</v>
      </c>
      <c r="AX969" s="413">
        <f t="shared" ref="AX969" si="2874">AX968</f>
        <v>0</v>
      </c>
      <c r="AY969" s="413">
        <f t="shared" ref="AY969" si="2875">AY968</f>
        <v>0</v>
      </c>
      <c r="AZ969" s="413">
        <f t="shared" ref="AZ969" si="2876">AZ968</f>
        <v>0</v>
      </c>
      <c r="BA969" s="413">
        <f t="shared" ref="BA969" si="2877">BA968</f>
        <v>0</v>
      </c>
      <c r="BB969" s="413">
        <f t="shared" ref="BB969" si="2878">BB968</f>
        <v>0</v>
      </c>
      <c r="BC969" s="413">
        <f t="shared" ref="BC969" si="2879">BC968</f>
        <v>0</v>
      </c>
      <c r="BD969" s="413">
        <f t="shared" ref="BD969" si="2880">BD968</f>
        <v>0</v>
      </c>
      <c r="BE969" s="413">
        <f t="shared" ref="BE969" si="2881">BE968</f>
        <v>0</v>
      </c>
      <c r="BF969" s="413">
        <f t="shared" ref="BF969" si="2882">BF968</f>
        <v>0</v>
      </c>
      <c r="BG969" s="413">
        <f t="shared" ref="BG969" si="2883">BG968</f>
        <v>0</v>
      </c>
      <c r="BH969" s="413">
        <f t="shared" ref="BH969" si="2884">BH968</f>
        <v>0</v>
      </c>
      <c r="BI969" s="299"/>
    </row>
    <row r="970" spans="1:61" ht="15" hidden="1" customHeight="1" outlineLevel="1">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293"/>
      <c r="Z970" s="293"/>
      <c r="AA970" s="293"/>
      <c r="AB970" s="293"/>
      <c r="AC970" s="293"/>
      <c r="AD970" s="293"/>
      <c r="AE970" s="293"/>
      <c r="AF970" s="293"/>
      <c r="AG970" s="293"/>
      <c r="AH970" s="293"/>
      <c r="AI970" s="293"/>
      <c r="AJ970" s="293"/>
      <c r="AK970" s="293"/>
      <c r="AL970" s="293"/>
      <c r="AM970" s="293"/>
      <c r="AN970" s="293"/>
      <c r="AO970" s="293"/>
      <c r="AP970" s="293"/>
      <c r="AQ970" s="293"/>
      <c r="AR970" s="293"/>
      <c r="AS970" s="293"/>
      <c r="AT970" s="293"/>
      <c r="AU970" s="424"/>
      <c r="AV970" s="425"/>
      <c r="AW970" s="425"/>
      <c r="AX970" s="425"/>
      <c r="AY970" s="425"/>
      <c r="AZ970" s="425"/>
      <c r="BA970" s="425"/>
      <c r="BB970" s="425"/>
      <c r="BC970" s="425"/>
      <c r="BD970" s="425"/>
      <c r="BE970" s="425"/>
      <c r="BF970" s="425"/>
      <c r="BG970" s="425"/>
      <c r="BH970" s="425"/>
      <c r="BI970" s="299"/>
    </row>
    <row r="971" spans="1:61" ht="15.75" hidden="1" outlineLevel="1">
      <c r="B971" s="321" t="s">
        <v>472</v>
      </c>
      <c r="C971" s="29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292"/>
      <c r="Z971" s="291"/>
      <c r="AA971" s="291"/>
      <c r="AB971" s="291"/>
      <c r="AC971" s="291"/>
      <c r="AD971" s="291"/>
      <c r="AE971" s="291"/>
      <c r="AF971" s="291"/>
      <c r="AG971" s="291"/>
      <c r="AH971" s="291"/>
      <c r="AI971" s="291"/>
      <c r="AJ971" s="291"/>
      <c r="AK971" s="291"/>
      <c r="AL971" s="291"/>
      <c r="AM971" s="291"/>
      <c r="AN971" s="291"/>
      <c r="AO971" s="291"/>
      <c r="AP971" s="291"/>
      <c r="AQ971" s="291"/>
      <c r="AR971" s="291"/>
      <c r="AS971" s="291"/>
      <c r="AT971" s="291"/>
      <c r="AU971" s="416"/>
      <c r="AV971" s="416"/>
      <c r="AW971" s="416"/>
      <c r="AX971" s="416"/>
      <c r="AY971" s="416"/>
      <c r="AZ971" s="416"/>
      <c r="BA971" s="416"/>
      <c r="BB971" s="416"/>
      <c r="BC971" s="416"/>
      <c r="BD971" s="416"/>
      <c r="BE971" s="416"/>
      <c r="BF971" s="416"/>
      <c r="BG971" s="416"/>
      <c r="BH971" s="416"/>
      <c r="BI971" s="294"/>
    </row>
    <row r="972" spans="1:61" ht="15" hidden="1" customHeight="1" outlineLevel="1">
      <c r="A972" s="521">
        <v>6</v>
      </c>
      <c r="B972" s="519" t="str">
        <f>VLOOKUP(A972,'9. IESO programs'!$D$3:$E$91,2)</f>
        <v>Save on Energy Audit Funding Program</v>
      </c>
      <c r="C972" s="293" t="s">
        <v>25</v>
      </c>
      <c r="D972" s="297"/>
      <c r="E972" s="297"/>
      <c r="F972" s="297"/>
      <c r="G972" s="297"/>
      <c r="H972" s="297"/>
      <c r="I972" s="297"/>
      <c r="J972" s="297"/>
      <c r="K972" s="297"/>
      <c r="L972" s="297"/>
      <c r="M972" s="297"/>
      <c r="N972" s="297"/>
      <c r="O972" s="297"/>
      <c r="P972" s="297"/>
      <c r="Q972" s="297"/>
      <c r="R972" s="297"/>
      <c r="S972" s="297"/>
      <c r="T972" s="297"/>
      <c r="U972" s="297"/>
      <c r="V972" s="297"/>
      <c r="W972" s="297"/>
      <c r="X972" s="297"/>
      <c r="Y972" s="297">
        <v>12</v>
      </c>
      <c r="Z972" s="297"/>
      <c r="AA972" s="297"/>
      <c r="AB972" s="297"/>
      <c r="AC972" s="297"/>
      <c r="AD972" s="297"/>
      <c r="AE972" s="297"/>
      <c r="AF972" s="297"/>
      <c r="AG972" s="297"/>
      <c r="AH972" s="297"/>
      <c r="AI972" s="297"/>
      <c r="AJ972" s="297"/>
      <c r="AK972" s="297"/>
      <c r="AL972" s="297"/>
      <c r="AM972" s="297"/>
      <c r="AN972" s="297"/>
      <c r="AO972" s="297"/>
      <c r="AP972" s="297"/>
      <c r="AQ972" s="297"/>
      <c r="AR972" s="297"/>
      <c r="AS972" s="297"/>
      <c r="AT972" s="297"/>
      <c r="AU972" s="417"/>
      <c r="AV972" s="417"/>
      <c r="AW972" s="417"/>
      <c r="AX972" s="417"/>
      <c r="AY972" s="417"/>
      <c r="AZ972" s="417"/>
      <c r="BA972" s="417"/>
      <c r="BB972" s="417"/>
      <c r="BC972" s="417"/>
      <c r="BD972" s="417"/>
      <c r="BE972" s="417"/>
      <c r="BF972" s="417"/>
      <c r="BG972" s="417"/>
      <c r="BH972" s="417"/>
      <c r="BI972" s="298">
        <f>SUM(AU972:BH972)</f>
        <v>0</v>
      </c>
    </row>
    <row r="973" spans="1:61" ht="15" hidden="1" customHeight="1" outlineLevel="1">
      <c r="B973" s="296" t="s">
        <v>267</v>
      </c>
      <c r="C973" s="293" t="s">
        <v>142</v>
      </c>
      <c r="D973" s="297"/>
      <c r="E973" s="297"/>
      <c r="F973" s="297"/>
      <c r="G973" s="297"/>
      <c r="H973" s="297"/>
      <c r="I973" s="297"/>
      <c r="J973" s="297"/>
      <c r="K973" s="297"/>
      <c r="L973" s="297"/>
      <c r="M973" s="297"/>
      <c r="N973" s="297"/>
      <c r="O973" s="297"/>
      <c r="P973" s="297"/>
      <c r="Q973" s="297"/>
      <c r="R973" s="297"/>
      <c r="S973" s="297"/>
      <c r="T973" s="297"/>
      <c r="U973" s="297"/>
      <c r="V973" s="297"/>
      <c r="W973" s="297"/>
      <c r="X973" s="297"/>
      <c r="Y973" s="297">
        <f>Y972</f>
        <v>12</v>
      </c>
      <c r="Z973" s="297"/>
      <c r="AA973" s="297"/>
      <c r="AB973" s="297"/>
      <c r="AC973" s="297"/>
      <c r="AD973" s="297"/>
      <c r="AE973" s="297"/>
      <c r="AF973" s="297"/>
      <c r="AG973" s="297"/>
      <c r="AH973" s="297"/>
      <c r="AI973" s="297"/>
      <c r="AJ973" s="297"/>
      <c r="AK973" s="297"/>
      <c r="AL973" s="297"/>
      <c r="AM973" s="297"/>
      <c r="AN973" s="297"/>
      <c r="AO973" s="297"/>
      <c r="AP973" s="297"/>
      <c r="AQ973" s="297"/>
      <c r="AR973" s="297"/>
      <c r="AS973" s="297"/>
      <c r="AT973" s="297"/>
      <c r="AU973" s="413">
        <f>AU972</f>
        <v>0</v>
      </c>
      <c r="AV973" s="413">
        <f t="shared" ref="AV973" si="2885">AV972</f>
        <v>0</v>
      </c>
      <c r="AW973" s="413">
        <f t="shared" ref="AW973" si="2886">AW972</f>
        <v>0</v>
      </c>
      <c r="AX973" s="413">
        <f t="shared" ref="AX973" si="2887">AX972</f>
        <v>0</v>
      </c>
      <c r="AY973" s="413">
        <f t="shared" ref="AY973" si="2888">AY972</f>
        <v>0</v>
      </c>
      <c r="AZ973" s="413">
        <f t="shared" ref="AZ973" si="2889">AZ972</f>
        <v>0</v>
      </c>
      <c r="BA973" s="413">
        <f t="shared" ref="BA973" si="2890">BA972</f>
        <v>0</v>
      </c>
      <c r="BB973" s="413">
        <f t="shared" ref="BB973" si="2891">BB972</f>
        <v>0</v>
      </c>
      <c r="BC973" s="413">
        <f t="shared" ref="BC973" si="2892">BC972</f>
        <v>0</v>
      </c>
      <c r="BD973" s="413">
        <f t="shared" ref="BD973" si="2893">BD972</f>
        <v>0</v>
      </c>
      <c r="BE973" s="413">
        <f t="shared" ref="BE973" si="2894">BE972</f>
        <v>0</v>
      </c>
      <c r="BF973" s="413">
        <f t="shared" ref="BF973" si="2895">BF972</f>
        <v>0</v>
      </c>
      <c r="BG973" s="413">
        <f t="shared" ref="BG973" si="2896">BG972</f>
        <v>0</v>
      </c>
      <c r="BH973" s="413">
        <f t="shared" ref="BH973" si="2897">BH972</f>
        <v>0</v>
      </c>
      <c r="BI973" s="313"/>
    </row>
    <row r="974" spans="1:61" ht="15" hidden="1" customHeight="1" outlineLevel="1">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293"/>
      <c r="Z974" s="293"/>
      <c r="AA974" s="293"/>
      <c r="AB974" s="293"/>
      <c r="AC974" s="293"/>
      <c r="AD974" s="293"/>
      <c r="AE974" s="293"/>
      <c r="AF974" s="293"/>
      <c r="AG974" s="293"/>
      <c r="AH974" s="293"/>
      <c r="AI974" s="293"/>
      <c r="AJ974" s="293"/>
      <c r="AK974" s="293"/>
      <c r="AL974" s="293"/>
      <c r="AM974" s="293"/>
      <c r="AN974" s="293"/>
      <c r="AO974" s="293"/>
      <c r="AP974" s="293"/>
      <c r="AQ974" s="293"/>
      <c r="AR974" s="293"/>
      <c r="AS974" s="293"/>
      <c r="AT974" s="293"/>
      <c r="AU974" s="418"/>
      <c r="AV974" s="418"/>
      <c r="AW974" s="418"/>
      <c r="AX974" s="418"/>
      <c r="AY974" s="418"/>
      <c r="AZ974" s="418"/>
      <c r="BA974" s="418"/>
      <c r="BB974" s="418"/>
      <c r="BC974" s="418"/>
      <c r="BD974" s="418"/>
      <c r="BE974" s="418"/>
      <c r="BF974" s="418"/>
      <c r="BG974" s="418"/>
      <c r="BH974" s="418"/>
      <c r="BI974" s="315"/>
    </row>
    <row r="975" spans="1:61" ht="15" hidden="1" customHeight="1" outlineLevel="1">
      <c r="A975" s="521">
        <v>7</v>
      </c>
      <c r="B975" s="519" t="str">
        <f>VLOOKUP(A975,'9. IESO programs'!$D$3:$E$91,2)</f>
        <v>Save on Energy Retrofit Program</v>
      </c>
      <c r="C975" s="293" t="s">
        <v>25</v>
      </c>
      <c r="D975" s="297"/>
      <c r="E975" s="297"/>
      <c r="F975" s="297"/>
      <c r="G975" s="297"/>
      <c r="H975" s="297"/>
      <c r="I975" s="297"/>
      <c r="J975" s="297"/>
      <c r="K975" s="297"/>
      <c r="L975" s="297"/>
      <c r="M975" s="297"/>
      <c r="N975" s="297"/>
      <c r="O975" s="297"/>
      <c r="P975" s="297"/>
      <c r="Q975" s="297"/>
      <c r="R975" s="297"/>
      <c r="S975" s="297"/>
      <c r="T975" s="297"/>
      <c r="U975" s="297"/>
      <c r="V975" s="297"/>
      <c r="W975" s="297"/>
      <c r="X975" s="297"/>
      <c r="Y975" s="297">
        <v>12</v>
      </c>
      <c r="Z975" s="297"/>
      <c r="AA975" s="297"/>
      <c r="AB975" s="297"/>
      <c r="AC975" s="297"/>
      <c r="AD975" s="297"/>
      <c r="AE975" s="297"/>
      <c r="AF975" s="297"/>
      <c r="AG975" s="297"/>
      <c r="AH975" s="297"/>
      <c r="AI975" s="297"/>
      <c r="AJ975" s="297"/>
      <c r="AK975" s="297"/>
      <c r="AL975" s="297"/>
      <c r="AM975" s="297"/>
      <c r="AN975" s="297"/>
      <c r="AO975" s="297"/>
      <c r="AP975" s="297"/>
      <c r="AQ975" s="297"/>
      <c r="AR975" s="297"/>
      <c r="AS975" s="297"/>
      <c r="AT975" s="297"/>
      <c r="AU975" s="417"/>
      <c r="AV975" s="417"/>
      <c r="AW975" s="417"/>
      <c r="AX975" s="417"/>
      <c r="AY975" s="417"/>
      <c r="AZ975" s="417"/>
      <c r="BA975" s="417"/>
      <c r="BB975" s="417"/>
      <c r="BC975" s="417"/>
      <c r="BD975" s="417"/>
      <c r="BE975" s="417"/>
      <c r="BF975" s="417"/>
      <c r="BG975" s="417"/>
      <c r="BH975" s="417"/>
      <c r="BI975" s="298">
        <f>SUM(AU975:BH975)</f>
        <v>0</v>
      </c>
    </row>
    <row r="976" spans="1:61" ht="15" hidden="1" customHeight="1" outlineLevel="1">
      <c r="B976" s="296" t="s">
        <v>267</v>
      </c>
      <c r="C976" s="293" t="s">
        <v>142</v>
      </c>
      <c r="D976" s="297"/>
      <c r="E976" s="297"/>
      <c r="F976" s="297"/>
      <c r="G976" s="297"/>
      <c r="H976" s="297"/>
      <c r="I976" s="297"/>
      <c r="J976" s="297"/>
      <c r="K976" s="297"/>
      <c r="L976" s="297"/>
      <c r="M976" s="297"/>
      <c r="N976" s="297"/>
      <c r="O976" s="297"/>
      <c r="P976" s="297"/>
      <c r="Q976" s="297"/>
      <c r="R976" s="297"/>
      <c r="S976" s="297"/>
      <c r="T976" s="297"/>
      <c r="U976" s="297"/>
      <c r="V976" s="297"/>
      <c r="W976" s="297"/>
      <c r="X976" s="297"/>
      <c r="Y976" s="297">
        <f>Y975</f>
        <v>12</v>
      </c>
      <c r="Z976" s="297"/>
      <c r="AA976" s="297"/>
      <c r="AB976" s="297"/>
      <c r="AC976" s="297"/>
      <c r="AD976" s="297"/>
      <c r="AE976" s="297"/>
      <c r="AF976" s="297"/>
      <c r="AG976" s="297"/>
      <c r="AH976" s="297"/>
      <c r="AI976" s="297"/>
      <c r="AJ976" s="297"/>
      <c r="AK976" s="297"/>
      <c r="AL976" s="297"/>
      <c r="AM976" s="297"/>
      <c r="AN976" s="297"/>
      <c r="AO976" s="297"/>
      <c r="AP976" s="297"/>
      <c r="AQ976" s="297"/>
      <c r="AR976" s="297"/>
      <c r="AS976" s="297"/>
      <c r="AT976" s="297"/>
      <c r="AU976" s="413">
        <f>AU975</f>
        <v>0</v>
      </c>
      <c r="AV976" s="413">
        <f t="shared" ref="AV976" si="2898">AV975</f>
        <v>0</v>
      </c>
      <c r="AW976" s="413">
        <f t="shared" ref="AW976" si="2899">AW975</f>
        <v>0</v>
      </c>
      <c r="AX976" s="413">
        <f t="shared" ref="AX976" si="2900">AX975</f>
        <v>0</v>
      </c>
      <c r="AY976" s="413">
        <f t="shared" ref="AY976" si="2901">AY975</f>
        <v>0</v>
      </c>
      <c r="AZ976" s="413">
        <f t="shared" ref="AZ976" si="2902">AZ975</f>
        <v>0</v>
      </c>
      <c r="BA976" s="413">
        <f t="shared" ref="BA976" si="2903">BA975</f>
        <v>0</v>
      </c>
      <c r="BB976" s="413">
        <f t="shared" ref="BB976" si="2904">BB975</f>
        <v>0</v>
      </c>
      <c r="BC976" s="413">
        <f t="shared" ref="BC976" si="2905">BC975</f>
        <v>0</v>
      </c>
      <c r="BD976" s="413">
        <f t="shared" ref="BD976" si="2906">BD975</f>
        <v>0</v>
      </c>
      <c r="BE976" s="413">
        <f t="shared" ref="BE976" si="2907">BE975</f>
        <v>0</v>
      </c>
      <c r="BF976" s="413">
        <f t="shared" ref="BF976" si="2908">BF975</f>
        <v>0</v>
      </c>
      <c r="BG976" s="413">
        <f t="shared" ref="BG976" si="2909">BG975</f>
        <v>0</v>
      </c>
      <c r="BH976" s="413">
        <f t="shared" ref="BH976" si="2910">BH975</f>
        <v>0</v>
      </c>
      <c r="BI976" s="313"/>
    </row>
    <row r="977" spans="1:61" ht="15" hidden="1" customHeight="1" outlineLevel="1">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293"/>
      <c r="Z977" s="293"/>
      <c r="AA977" s="293"/>
      <c r="AB977" s="293"/>
      <c r="AC977" s="293"/>
      <c r="AD977" s="293"/>
      <c r="AE977" s="293"/>
      <c r="AF977" s="293"/>
      <c r="AG977" s="293"/>
      <c r="AH977" s="293"/>
      <c r="AI977" s="293"/>
      <c r="AJ977" s="293"/>
      <c r="AK977" s="293"/>
      <c r="AL977" s="293"/>
      <c r="AM977" s="293"/>
      <c r="AN977" s="293"/>
      <c r="AO977" s="293"/>
      <c r="AP977" s="293"/>
      <c r="AQ977" s="293"/>
      <c r="AR977" s="293"/>
      <c r="AS977" s="293"/>
      <c r="AT977" s="293"/>
      <c r="AU977" s="418"/>
      <c r="AV977" s="419"/>
      <c r="AW977" s="418"/>
      <c r="AX977" s="418"/>
      <c r="AY977" s="418"/>
      <c r="AZ977" s="418"/>
      <c r="BA977" s="418"/>
      <c r="BB977" s="418"/>
      <c r="BC977" s="418"/>
      <c r="BD977" s="418"/>
      <c r="BE977" s="418"/>
      <c r="BF977" s="418"/>
      <c r="BG977" s="418"/>
      <c r="BH977" s="418"/>
      <c r="BI977" s="315"/>
    </row>
    <row r="978" spans="1:61" ht="15" hidden="1" customHeight="1" outlineLevel="1">
      <c r="A978" s="521">
        <v>8</v>
      </c>
      <c r="B978" s="519" t="str">
        <f>VLOOKUP(A978,'9. IESO programs'!$D$3:$E$91,2)</f>
        <v>Save on Energy Small Business Lighting Program</v>
      </c>
      <c r="C978" s="293" t="s">
        <v>25</v>
      </c>
      <c r="D978" s="297"/>
      <c r="E978" s="297"/>
      <c r="F978" s="297"/>
      <c r="G978" s="297"/>
      <c r="H978" s="297"/>
      <c r="I978" s="297"/>
      <c r="J978" s="297"/>
      <c r="K978" s="297"/>
      <c r="L978" s="297"/>
      <c r="M978" s="297"/>
      <c r="N978" s="297"/>
      <c r="O978" s="297"/>
      <c r="P978" s="297"/>
      <c r="Q978" s="297"/>
      <c r="R978" s="297"/>
      <c r="S978" s="297"/>
      <c r="T978" s="297"/>
      <c r="U978" s="297"/>
      <c r="V978" s="297"/>
      <c r="W978" s="297"/>
      <c r="X978" s="297"/>
      <c r="Y978" s="297">
        <v>12</v>
      </c>
      <c r="Z978" s="297"/>
      <c r="AA978" s="297"/>
      <c r="AB978" s="297"/>
      <c r="AC978" s="297"/>
      <c r="AD978" s="297"/>
      <c r="AE978" s="297"/>
      <c r="AF978" s="297"/>
      <c r="AG978" s="297"/>
      <c r="AH978" s="297"/>
      <c r="AI978" s="297"/>
      <c r="AJ978" s="297"/>
      <c r="AK978" s="297"/>
      <c r="AL978" s="297"/>
      <c r="AM978" s="297"/>
      <c r="AN978" s="297"/>
      <c r="AO978" s="297"/>
      <c r="AP978" s="297"/>
      <c r="AQ978" s="297"/>
      <c r="AR978" s="297"/>
      <c r="AS978" s="297"/>
      <c r="AT978" s="297"/>
      <c r="AU978" s="417"/>
      <c r="AV978" s="417"/>
      <c r="AW978" s="417"/>
      <c r="AX978" s="417"/>
      <c r="AY978" s="417"/>
      <c r="AZ978" s="417"/>
      <c r="BA978" s="417"/>
      <c r="BB978" s="417"/>
      <c r="BC978" s="417"/>
      <c r="BD978" s="417"/>
      <c r="BE978" s="417"/>
      <c r="BF978" s="417"/>
      <c r="BG978" s="417"/>
      <c r="BH978" s="417"/>
      <c r="BI978" s="298">
        <f>SUM(AU978:BH978)</f>
        <v>0</v>
      </c>
    </row>
    <row r="979" spans="1:61" ht="15" hidden="1" customHeight="1" outlineLevel="1">
      <c r="B979" s="296" t="s">
        <v>267</v>
      </c>
      <c r="C979" s="293" t="s">
        <v>142</v>
      </c>
      <c r="D979" s="297"/>
      <c r="E979" s="297"/>
      <c r="F979" s="297"/>
      <c r="G979" s="297"/>
      <c r="H979" s="297"/>
      <c r="I979" s="297"/>
      <c r="J979" s="297"/>
      <c r="K979" s="297"/>
      <c r="L979" s="297"/>
      <c r="M979" s="297"/>
      <c r="N979" s="297"/>
      <c r="O979" s="297"/>
      <c r="P979" s="297"/>
      <c r="Q979" s="297"/>
      <c r="R979" s="297"/>
      <c r="S979" s="297"/>
      <c r="T979" s="297"/>
      <c r="U979" s="297"/>
      <c r="V979" s="297"/>
      <c r="W979" s="297"/>
      <c r="X979" s="297"/>
      <c r="Y979" s="297">
        <f>Y978</f>
        <v>12</v>
      </c>
      <c r="Z979" s="297"/>
      <c r="AA979" s="297"/>
      <c r="AB979" s="297"/>
      <c r="AC979" s="297"/>
      <c r="AD979" s="297"/>
      <c r="AE979" s="297"/>
      <c r="AF979" s="297"/>
      <c r="AG979" s="297"/>
      <c r="AH979" s="297"/>
      <c r="AI979" s="297"/>
      <c r="AJ979" s="297"/>
      <c r="AK979" s="297"/>
      <c r="AL979" s="297"/>
      <c r="AM979" s="297"/>
      <c r="AN979" s="297"/>
      <c r="AO979" s="297"/>
      <c r="AP979" s="297"/>
      <c r="AQ979" s="297"/>
      <c r="AR979" s="297"/>
      <c r="AS979" s="297"/>
      <c r="AT979" s="297"/>
      <c r="AU979" s="413">
        <f>AU978</f>
        <v>0</v>
      </c>
      <c r="AV979" s="413">
        <f t="shared" ref="AV979" si="2911">AV978</f>
        <v>0</v>
      </c>
      <c r="AW979" s="413">
        <f t="shared" ref="AW979" si="2912">AW978</f>
        <v>0</v>
      </c>
      <c r="AX979" s="413">
        <f t="shared" ref="AX979" si="2913">AX978</f>
        <v>0</v>
      </c>
      <c r="AY979" s="413">
        <f t="shared" ref="AY979" si="2914">AY978</f>
        <v>0</v>
      </c>
      <c r="AZ979" s="413">
        <f t="shared" ref="AZ979" si="2915">AZ978</f>
        <v>0</v>
      </c>
      <c r="BA979" s="413">
        <f t="shared" ref="BA979" si="2916">BA978</f>
        <v>0</v>
      </c>
      <c r="BB979" s="413">
        <f t="shared" ref="BB979" si="2917">BB978</f>
        <v>0</v>
      </c>
      <c r="BC979" s="413">
        <f t="shared" ref="BC979" si="2918">BC978</f>
        <v>0</v>
      </c>
      <c r="BD979" s="413">
        <f t="shared" ref="BD979" si="2919">BD978</f>
        <v>0</v>
      </c>
      <c r="BE979" s="413">
        <f t="shared" ref="BE979" si="2920">BE978</f>
        <v>0</v>
      </c>
      <c r="BF979" s="413">
        <f t="shared" ref="BF979" si="2921">BF978</f>
        <v>0</v>
      </c>
      <c r="BG979" s="413">
        <f t="shared" ref="BG979" si="2922">BG978</f>
        <v>0</v>
      </c>
      <c r="BH979" s="413">
        <f t="shared" ref="BH979" si="2923">BH978</f>
        <v>0</v>
      </c>
      <c r="BI979" s="313"/>
    </row>
    <row r="980" spans="1:61" ht="15" hidden="1" customHeight="1" outlineLevel="1">
      <c r="B980" s="316"/>
      <c r="C980" s="314"/>
      <c r="D980" s="318"/>
      <c r="E980" s="318"/>
      <c r="F980" s="318"/>
      <c r="G980" s="318"/>
      <c r="H980" s="318"/>
      <c r="I980" s="318"/>
      <c r="J980" s="318"/>
      <c r="K980" s="318"/>
      <c r="L980" s="318"/>
      <c r="M980" s="318"/>
      <c r="N980" s="318"/>
      <c r="O980" s="318"/>
      <c r="P980" s="318"/>
      <c r="Q980" s="318"/>
      <c r="R980" s="318"/>
      <c r="S980" s="318"/>
      <c r="T980" s="318"/>
      <c r="U980" s="318"/>
      <c r="V980" s="318"/>
      <c r="W980" s="318"/>
      <c r="X980" s="318"/>
      <c r="Y980" s="293"/>
      <c r="Z980" s="318"/>
      <c r="AA980" s="318"/>
      <c r="AB980" s="318"/>
      <c r="AC980" s="318"/>
      <c r="AD980" s="318"/>
      <c r="AE980" s="318"/>
      <c r="AF980" s="318"/>
      <c r="AG980" s="318"/>
      <c r="AH980" s="318"/>
      <c r="AI980" s="318"/>
      <c r="AJ980" s="318"/>
      <c r="AK980" s="318"/>
      <c r="AL980" s="318"/>
      <c r="AM980" s="318"/>
      <c r="AN980" s="318"/>
      <c r="AO980" s="318"/>
      <c r="AP980" s="318"/>
      <c r="AQ980" s="318"/>
      <c r="AR980" s="318"/>
      <c r="AS980" s="318"/>
      <c r="AT980" s="318"/>
      <c r="AU980" s="418"/>
      <c r="AV980" s="419"/>
      <c r="AW980" s="418"/>
      <c r="AX980" s="418"/>
      <c r="AY980" s="418"/>
      <c r="AZ980" s="418"/>
      <c r="BA980" s="418"/>
      <c r="BB980" s="418"/>
      <c r="BC980" s="418"/>
      <c r="BD980" s="418"/>
      <c r="BE980" s="418"/>
      <c r="BF980" s="418"/>
      <c r="BG980" s="418"/>
      <c r="BH980" s="418"/>
      <c r="BI980" s="315"/>
    </row>
    <row r="981" spans="1:61" ht="15" hidden="1" customHeight="1" outlineLevel="1">
      <c r="A981" s="521">
        <v>9</v>
      </c>
      <c r="B981" s="519" t="str">
        <f>VLOOKUP(A981,'9. IESO programs'!$D$3:$E$91,2)</f>
        <v>Save on Energy High Performance New Construction Program</v>
      </c>
      <c r="C981" s="293" t="s">
        <v>25</v>
      </c>
      <c r="D981" s="297"/>
      <c r="E981" s="297"/>
      <c r="F981" s="297"/>
      <c r="G981" s="297"/>
      <c r="H981" s="297"/>
      <c r="I981" s="297"/>
      <c r="J981" s="297"/>
      <c r="K981" s="297"/>
      <c r="L981" s="297"/>
      <c r="M981" s="297"/>
      <c r="N981" s="297"/>
      <c r="O981" s="297"/>
      <c r="P981" s="297"/>
      <c r="Q981" s="297"/>
      <c r="R981" s="297"/>
      <c r="S981" s="297"/>
      <c r="T981" s="297"/>
      <c r="U981" s="297"/>
      <c r="V981" s="297"/>
      <c r="W981" s="297"/>
      <c r="X981" s="297"/>
      <c r="Y981" s="297">
        <v>12</v>
      </c>
      <c r="Z981" s="297"/>
      <c r="AA981" s="297"/>
      <c r="AB981" s="297"/>
      <c r="AC981" s="297"/>
      <c r="AD981" s="297"/>
      <c r="AE981" s="297"/>
      <c r="AF981" s="297"/>
      <c r="AG981" s="297"/>
      <c r="AH981" s="297"/>
      <c r="AI981" s="297"/>
      <c r="AJ981" s="297"/>
      <c r="AK981" s="297"/>
      <c r="AL981" s="297"/>
      <c r="AM981" s="297"/>
      <c r="AN981" s="297"/>
      <c r="AO981" s="297"/>
      <c r="AP981" s="297"/>
      <c r="AQ981" s="297"/>
      <c r="AR981" s="297"/>
      <c r="AS981" s="297"/>
      <c r="AT981" s="297"/>
      <c r="AU981" s="417"/>
      <c r="AV981" s="417"/>
      <c r="AW981" s="417"/>
      <c r="AX981" s="417"/>
      <c r="AY981" s="417"/>
      <c r="AZ981" s="417"/>
      <c r="BA981" s="417"/>
      <c r="BB981" s="417"/>
      <c r="BC981" s="417"/>
      <c r="BD981" s="417"/>
      <c r="BE981" s="417"/>
      <c r="BF981" s="417"/>
      <c r="BG981" s="417"/>
      <c r="BH981" s="417"/>
      <c r="BI981" s="298">
        <f>SUM(AU981:BH981)</f>
        <v>0</v>
      </c>
    </row>
    <row r="982" spans="1:61" ht="15" hidden="1" customHeight="1" outlineLevel="1">
      <c r="B982" s="296" t="s">
        <v>267</v>
      </c>
      <c r="C982" s="293" t="s">
        <v>142</v>
      </c>
      <c r="D982" s="297"/>
      <c r="E982" s="297"/>
      <c r="F982" s="297"/>
      <c r="G982" s="297"/>
      <c r="H982" s="297"/>
      <c r="I982" s="297"/>
      <c r="J982" s="297"/>
      <c r="K982" s="297"/>
      <c r="L982" s="297"/>
      <c r="M982" s="297"/>
      <c r="N982" s="297"/>
      <c r="O982" s="297"/>
      <c r="P982" s="297"/>
      <c r="Q982" s="297"/>
      <c r="R982" s="297"/>
      <c r="S982" s="297"/>
      <c r="T982" s="297"/>
      <c r="U982" s="297"/>
      <c r="V982" s="297"/>
      <c r="W982" s="297"/>
      <c r="X982" s="297"/>
      <c r="Y982" s="297">
        <f>Y981</f>
        <v>12</v>
      </c>
      <c r="Z982" s="297"/>
      <c r="AA982" s="297"/>
      <c r="AB982" s="297"/>
      <c r="AC982" s="297"/>
      <c r="AD982" s="297"/>
      <c r="AE982" s="297"/>
      <c r="AF982" s="297"/>
      <c r="AG982" s="297"/>
      <c r="AH982" s="297"/>
      <c r="AI982" s="297"/>
      <c r="AJ982" s="297"/>
      <c r="AK982" s="297"/>
      <c r="AL982" s="297"/>
      <c r="AM982" s="297"/>
      <c r="AN982" s="297"/>
      <c r="AO982" s="297"/>
      <c r="AP982" s="297"/>
      <c r="AQ982" s="297"/>
      <c r="AR982" s="297"/>
      <c r="AS982" s="297"/>
      <c r="AT982" s="297"/>
      <c r="AU982" s="413">
        <f>AU981</f>
        <v>0</v>
      </c>
      <c r="AV982" s="413">
        <f t="shared" ref="AV982" si="2924">AV981</f>
        <v>0</v>
      </c>
      <c r="AW982" s="413">
        <f t="shared" ref="AW982" si="2925">AW981</f>
        <v>0</v>
      </c>
      <c r="AX982" s="413">
        <f t="shared" ref="AX982" si="2926">AX981</f>
        <v>0</v>
      </c>
      <c r="AY982" s="413">
        <f t="shared" ref="AY982" si="2927">AY981</f>
        <v>0</v>
      </c>
      <c r="AZ982" s="413">
        <f t="shared" ref="AZ982" si="2928">AZ981</f>
        <v>0</v>
      </c>
      <c r="BA982" s="413">
        <f t="shared" ref="BA982" si="2929">BA981</f>
        <v>0</v>
      </c>
      <c r="BB982" s="413">
        <f t="shared" ref="BB982" si="2930">BB981</f>
        <v>0</v>
      </c>
      <c r="BC982" s="413">
        <f t="shared" ref="BC982" si="2931">BC981</f>
        <v>0</v>
      </c>
      <c r="BD982" s="413">
        <f t="shared" ref="BD982" si="2932">BD981</f>
        <v>0</v>
      </c>
      <c r="BE982" s="413">
        <f t="shared" ref="BE982" si="2933">BE981</f>
        <v>0</v>
      </c>
      <c r="BF982" s="413">
        <f t="shared" ref="BF982" si="2934">BF981</f>
        <v>0</v>
      </c>
      <c r="BG982" s="413">
        <f t="shared" ref="BG982" si="2935">BG981</f>
        <v>0</v>
      </c>
      <c r="BH982" s="413">
        <f t="shared" ref="BH982" si="2936">BH981</f>
        <v>0</v>
      </c>
      <c r="BI982" s="313"/>
    </row>
    <row r="983" spans="1:61" ht="15" hidden="1" customHeight="1" outlineLevel="1">
      <c r="B983" s="316"/>
      <c r="C983" s="314"/>
      <c r="D983" s="318"/>
      <c r="E983" s="318"/>
      <c r="F983" s="318"/>
      <c r="G983" s="318"/>
      <c r="H983" s="318"/>
      <c r="I983" s="318"/>
      <c r="J983" s="318"/>
      <c r="K983" s="318"/>
      <c r="L983" s="318"/>
      <c r="M983" s="318"/>
      <c r="N983" s="318"/>
      <c r="O983" s="318"/>
      <c r="P983" s="318"/>
      <c r="Q983" s="318"/>
      <c r="R983" s="318"/>
      <c r="S983" s="318"/>
      <c r="T983" s="318"/>
      <c r="U983" s="318"/>
      <c r="V983" s="318"/>
      <c r="W983" s="318"/>
      <c r="X983" s="318"/>
      <c r="Y983" s="293"/>
      <c r="Z983" s="318"/>
      <c r="AA983" s="318"/>
      <c r="AB983" s="318"/>
      <c r="AC983" s="318"/>
      <c r="AD983" s="318"/>
      <c r="AE983" s="318"/>
      <c r="AF983" s="318"/>
      <c r="AG983" s="318"/>
      <c r="AH983" s="318"/>
      <c r="AI983" s="318"/>
      <c r="AJ983" s="318"/>
      <c r="AK983" s="318"/>
      <c r="AL983" s="318"/>
      <c r="AM983" s="318"/>
      <c r="AN983" s="318"/>
      <c r="AO983" s="318"/>
      <c r="AP983" s="318"/>
      <c r="AQ983" s="318"/>
      <c r="AR983" s="318"/>
      <c r="AS983" s="318"/>
      <c r="AT983" s="318"/>
      <c r="AU983" s="418"/>
      <c r="AV983" s="418"/>
      <c r="AW983" s="418"/>
      <c r="AX983" s="418"/>
      <c r="AY983" s="418"/>
      <c r="AZ983" s="418"/>
      <c r="BA983" s="418"/>
      <c r="BB983" s="418"/>
      <c r="BC983" s="418"/>
      <c r="BD983" s="418"/>
      <c r="BE983" s="418"/>
      <c r="BF983" s="418"/>
      <c r="BG983" s="418"/>
      <c r="BH983" s="418"/>
      <c r="BI983" s="315"/>
    </row>
    <row r="984" spans="1:61" ht="15" hidden="1" customHeight="1" outlineLevel="1">
      <c r="A984" s="521">
        <v>10</v>
      </c>
      <c r="B984" s="519" t="str">
        <f>VLOOKUP(A984,'9. IESO programs'!$D$3:$E$91,2)</f>
        <v>Save on Energy Existing Building Commissioning Program</v>
      </c>
      <c r="C984" s="293" t="s">
        <v>25</v>
      </c>
      <c r="D984" s="297"/>
      <c r="E984" s="297"/>
      <c r="F984" s="297"/>
      <c r="G984" s="297"/>
      <c r="H984" s="297"/>
      <c r="I984" s="297"/>
      <c r="J984" s="297"/>
      <c r="K984" s="297"/>
      <c r="L984" s="297"/>
      <c r="M984" s="297"/>
      <c r="N984" s="297"/>
      <c r="O984" s="297"/>
      <c r="P984" s="297"/>
      <c r="Q984" s="297"/>
      <c r="R984" s="297"/>
      <c r="S984" s="297"/>
      <c r="T984" s="297"/>
      <c r="U984" s="297"/>
      <c r="V984" s="297"/>
      <c r="W984" s="297"/>
      <c r="X984" s="297"/>
      <c r="Y984" s="297">
        <v>3</v>
      </c>
      <c r="Z984" s="297"/>
      <c r="AA984" s="297"/>
      <c r="AB984" s="297"/>
      <c r="AC984" s="297"/>
      <c r="AD984" s="297"/>
      <c r="AE984" s="297"/>
      <c r="AF984" s="297"/>
      <c r="AG984" s="297"/>
      <c r="AH984" s="297"/>
      <c r="AI984" s="297"/>
      <c r="AJ984" s="297"/>
      <c r="AK984" s="297"/>
      <c r="AL984" s="297"/>
      <c r="AM984" s="297"/>
      <c r="AN984" s="297"/>
      <c r="AO984" s="297"/>
      <c r="AP984" s="297"/>
      <c r="AQ984" s="297"/>
      <c r="AR984" s="297"/>
      <c r="AS984" s="297"/>
      <c r="AT984" s="297"/>
      <c r="AU984" s="417"/>
      <c r="AV984" s="417"/>
      <c r="AW984" s="417"/>
      <c r="AX984" s="417"/>
      <c r="AY984" s="417"/>
      <c r="AZ984" s="417"/>
      <c r="BA984" s="417"/>
      <c r="BB984" s="417"/>
      <c r="BC984" s="417"/>
      <c r="BD984" s="417"/>
      <c r="BE984" s="417"/>
      <c r="BF984" s="417"/>
      <c r="BG984" s="417"/>
      <c r="BH984" s="417"/>
      <c r="BI984" s="298">
        <f>SUM(AU984:BH984)</f>
        <v>0</v>
      </c>
    </row>
    <row r="985" spans="1:61" ht="15" hidden="1" customHeight="1" outlineLevel="1">
      <c r="B985" s="296" t="s">
        <v>267</v>
      </c>
      <c r="C985" s="293" t="s">
        <v>142</v>
      </c>
      <c r="D985" s="297"/>
      <c r="E985" s="297"/>
      <c r="F985" s="297"/>
      <c r="G985" s="297"/>
      <c r="H985" s="297"/>
      <c r="I985" s="297"/>
      <c r="J985" s="297"/>
      <c r="K985" s="297"/>
      <c r="L985" s="297"/>
      <c r="M985" s="297"/>
      <c r="N985" s="297"/>
      <c r="O985" s="297"/>
      <c r="P985" s="297"/>
      <c r="Q985" s="297"/>
      <c r="R985" s="297"/>
      <c r="S985" s="297"/>
      <c r="T985" s="297"/>
      <c r="U985" s="297"/>
      <c r="V985" s="297"/>
      <c r="W985" s="297"/>
      <c r="X985" s="297"/>
      <c r="Y985" s="297">
        <f>Y984</f>
        <v>3</v>
      </c>
      <c r="Z985" s="297"/>
      <c r="AA985" s="297"/>
      <c r="AB985" s="297"/>
      <c r="AC985" s="297"/>
      <c r="AD985" s="297"/>
      <c r="AE985" s="297"/>
      <c r="AF985" s="297"/>
      <c r="AG985" s="297"/>
      <c r="AH985" s="297"/>
      <c r="AI985" s="297"/>
      <c r="AJ985" s="297"/>
      <c r="AK985" s="297"/>
      <c r="AL985" s="297"/>
      <c r="AM985" s="297"/>
      <c r="AN985" s="297"/>
      <c r="AO985" s="297"/>
      <c r="AP985" s="297"/>
      <c r="AQ985" s="297"/>
      <c r="AR985" s="297"/>
      <c r="AS985" s="297"/>
      <c r="AT985" s="297"/>
      <c r="AU985" s="413">
        <f>AU984</f>
        <v>0</v>
      </c>
      <c r="AV985" s="413">
        <f t="shared" ref="AV985" si="2937">AV984</f>
        <v>0</v>
      </c>
      <c r="AW985" s="413">
        <f t="shared" ref="AW985" si="2938">AW984</f>
        <v>0</v>
      </c>
      <c r="AX985" s="413">
        <f t="shared" ref="AX985" si="2939">AX984</f>
        <v>0</v>
      </c>
      <c r="AY985" s="413">
        <f t="shared" ref="AY985" si="2940">AY984</f>
        <v>0</v>
      </c>
      <c r="AZ985" s="413">
        <f t="shared" ref="AZ985" si="2941">AZ984</f>
        <v>0</v>
      </c>
      <c r="BA985" s="413">
        <f t="shared" ref="BA985" si="2942">BA984</f>
        <v>0</v>
      </c>
      <c r="BB985" s="413">
        <f t="shared" ref="BB985" si="2943">BB984</f>
        <v>0</v>
      </c>
      <c r="BC985" s="413">
        <f t="shared" ref="BC985" si="2944">BC984</f>
        <v>0</v>
      </c>
      <c r="BD985" s="413">
        <f t="shared" ref="BD985" si="2945">BD984</f>
        <v>0</v>
      </c>
      <c r="BE985" s="413">
        <f t="shared" ref="BE985" si="2946">BE984</f>
        <v>0</v>
      </c>
      <c r="BF985" s="413">
        <f t="shared" ref="BF985" si="2947">BF984</f>
        <v>0</v>
      </c>
      <c r="BG985" s="413">
        <f t="shared" ref="BG985" si="2948">BG984</f>
        <v>0</v>
      </c>
      <c r="BH985" s="413">
        <f t="shared" ref="BH985" si="2949">BH984</f>
        <v>0</v>
      </c>
      <c r="BI985" s="313"/>
    </row>
    <row r="986" spans="1:61" ht="15" hidden="1" customHeight="1" outlineLevel="1">
      <c r="B986" s="316"/>
      <c r="C986" s="314"/>
      <c r="D986" s="318"/>
      <c r="E986" s="318"/>
      <c r="F986" s="318"/>
      <c r="G986" s="318"/>
      <c r="H986" s="318"/>
      <c r="I986" s="318"/>
      <c r="J986" s="318"/>
      <c r="K986" s="318"/>
      <c r="L986" s="318"/>
      <c r="M986" s="318"/>
      <c r="N986" s="318"/>
      <c r="O986" s="318"/>
      <c r="P986" s="318"/>
      <c r="Q986" s="318"/>
      <c r="R986" s="318"/>
      <c r="S986" s="318"/>
      <c r="T986" s="318"/>
      <c r="U986" s="318"/>
      <c r="V986" s="318"/>
      <c r="W986" s="318"/>
      <c r="X986" s="318"/>
      <c r="Y986" s="293"/>
      <c r="Z986" s="318"/>
      <c r="AA986" s="318"/>
      <c r="AB986" s="318"/>
      <c r="AC986" s="318"/>
      <c r="AD986" s="318"/>
      <c r="AE986" s="318"/>
      <c r="AF986" s="318"/>
      <c r="AG986" s="318"/>
      <c r="AH986" s="318"/>
      <c r="AI986" s="318"/>
      <c r="AJ986" s="318"/>
      <c r="AK986" s="318"/>
      <c r="AL986" s="318"/>
      <c r="AM986" s="318"/>
      <c r="AN986" s="318"/>
      <c r="AO986" s="318"/>
      <c r="AP986" s="318"/>
      <c r="AQ986" s="318"/>
      <c r="AR986" s="318"/>
      <c r="AS986" s="318"/>
      <c r="AT986" s="318"/>
      <c r="AU986" s="418"/>
      <c r="AV986" s="419"/>
      <c r="AW986" s="418"/>
      <c r="AX986" s="418"/>
      <c r="AY986" s="418"/>
      <c r="AZ986" s="418"/>
      <c r="BA986" s="418"/>
      <c r="BB986" s="418"/>
      <c r="BC986" s="418"/>
      <c r="BD986" s="418"/>
      <c r="BE986" s="418"/>
      <c r="BF986" s="418"/>
      <c r="BG986" s="418"/>
      <c r="BH986" s="418"/>
      <c r="BI986" s="315"/>
    </row>
    <row r="987" spans="1:61" ht="15" hidden="1" customHeight="1" outlineLevel="1">
      <c r="B987" s="290" t="s">
        <v>10</v>
      </c>
      <c r="C987" s="291"/>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292"/>
      <c r="Z987" s="291"/>
      <c r="AA987" s="291"/>
      <c r="AB987" s="291"/>
      <c r="AC987" s="291"/>
      <c r="AD987" s="291"/>
      <c r="AE987" s="291"/>
      <c r="AF987" s="291"/>
      <c r="AG987" s="291"/>
      <c r="AH987" s="291"/>
      <c r="AI987" s="291"/>
      <c r="AJ987" s="291"/>
      <c r="AK987" s="291"/>
      <c r="AL987" s="291"/>
      <c r="AM987" s="291"/>
      <c r="AN987" s="291"/>
      <c r="AO987" s="291"/>
      <c r="AP987" s="291"/>
      <c r="AQ987" s="291"/>
      <c r="AR987" s="291"/>
      <c r="AS987" s="291"/>
      <c r="AT987" s="291"/>
      <c r="AU987" s="416"/>
      <c r="AV987" s="416"/>
      <c r="AW987" s="416"/>
      <c r="AX987" s="416"/>
      <c r="AY987" s="416"/>
      <c r="AZ987" s="416"/>
      <c r="BA987" s="416"/>
      <c r="BB987" s="416"/>
      <c r="BC987" s="416"/>
      <c r="BD987" s="416"/>
      <c r="BE987" s="416"/>
      <c r="BF987" s="416"/>
      <c r="BG987" s="416"/>
      <c r="BH987" s="416"/>
      <c r="BI987" s="294"/>
    </row>
    <row r="988" spans="1:61" ht="15" hidden="1" customHeight="1" outlineLevel="1">
      <c r="A988" s="521">
        <v>99</v>
      </c>
      <c r="B988" s="519" t="str">
        <f>VLOOKUP(A988,'9. IESO programs'!$D$3:$E$91,2)</f>
        <v>Not used</v>
      </c>
      <c r="C988" s="293" t="s">
        <v>25</v>
      </c>
      <c r="D988" s="297"/>
      <c r="E988" s="297"/>
      <c r="F988" s="297"/>
      <c r="G988" s="297"/>
      <c r="H988" s="297"/>
      <c r="I988" s="297"/>
      <c r="J988" s="297"/>
      <c r="K988" s="297"/>
      <c r="L988" s="297"/>
      <c r="M988" s="297"/>
      <c r="N988" s="297"/>
      <c r="O988" s="297"/>
      <c r="P988" s="297"/>
      <c r="Q988" s="297"/>
      <c r="R988" s="297"/>
      <c r="S988" s="297"/>
      <c r="T988" s="297"/>
      <c r="U988" s="297"/>
      <c r="V988" s="297"/>
      <c r="W988" s="297"/>
      <c r="X988" s="297"/>
      <c r="Y988" s="297">
        <v>12</v>
      </c>
      <c r="Z988" s="297"/>
      <c r="AA988" s="297"/>
      <c r="AB988" s="297"/>
      <c r="AC988" s="297"/>
      <c r="AD988" s="297"/>
      <c r="AE988" s="297"/>
      <c r="AF988" s="297"/>
      <c r="AG988" s="297"/>
      <c r="AH988" s="297"/>
      <c r="AI988" s="297"/>
      <c r="AJ988" s="297"/>
      <c r="AK988" s="297"/>
      <c r="AL988" s="297"/>
      <c r="AM988" s="297"/>
      <c r="AN988" s="297"/>
      <c r="AO988" s="297"/>
      <c r="AP988" s="297"/>
      <c r="AQ988" s="297"/>
      <c r="AR988" s="297"/>
      <c r="AS988" s="297"/>
      <c r="AT988" s="297"/>
      <c r="AU988" s="428"/>
      <c r="AV988" s="417"/>
      <c r="AW988" s="417"/>
      <c r="AX988" s="417"/>
      <c r="AY988" s="417"/>
      <c r="AZ988" s="417"/>
      <c r="BA988" s="417"/>
      <c r="BB988" s="417"/>
      <c r="BC988" s="417"/>
      <c r="BD988" s="417"/>
      <c r="BE988" s="417"/>
      <c r="BF988" s="417"/>
      <c r="BG988" s="417"/>
      <c r="BH988" s="417"/>
      <c r="BI988" s="298">
        <f>SUM(AU988:BH988)</f>
        <v>0</v>
      </c>
    </row>
    <row r="989" spans="1:61" ht="15" hidden="1" customHeight="1" outlineLevel="1">
      <c r="B989" s="296" t="s">
        <v>267</v>
      </c>
      <c r="C989" s="293" t="s">
        <v>142</v>
      </c>
      <c r="D989" s="297"/>
      <c r="E989" s="297"/>
      <c r="F989" s="297"/>
      <c r="G989" s="297"/>
      <c r="H989" s="297"/>
      <c r="I989" s="297"/>
      <c r="J989" s="297"/>
      <c r="K989" s="297"/>
      <c r="L989" s="297"/>
      <c r="M989" s="297"/>
      <c r="N989" s="297"/>
      <c r="O989" s="297"/>
      <c r="P989" s="297"/>
      <c r="Q989" s="297"/>
      <c r="R989" s="297"/>
      <c r="S989" s="297"/>
      <c r="T989" s="297"/>
      <c r="U989" s="297"/>
      <c r="V989" s="297"/>
      <c r="W989" s="297"/>
      <c r="X989" s="297"/>
      <c r="Y989" s="297">
        <f>Y988</f>
        <v>12</v>
      </c>
      <c r="Z989" s="297"/>
      <c r="AA989" s="297"/>
      <c r="AB989" s="297"/>
      <c r="AC989" s="297"/>
      <c r="AD989" s="297"/>
      <c r="AE989" s="297"/>
      <c r="AF989" s="297"/>
      <c r="AG989" s="297"/>
      <c r="AH989" s="297"/>
      <c r="AI989" s="297"/>
      <c r="AJ989" s="297"/>
      <c r="AK989" s="297"/>
      <c r="AL989" s="297"/>
      <c r="AM989" s="297"/>
      <c r="AN989" s="297"/>
      <c r="AO989" s="297"/>
      <c r="AP989" s="297"/>
      <c r="AQ989" s="297"/>
      <c r="AR989" s="297"/>
      <c r="AS989" s="297"/>
      <c r="AT989" s="297"/>
      <c r="AU989" s="413">
        <f>AU988</f>
        <v>0</v>
      </c>
      <c r="AV989" s="413">
        <f t="shared" ref="AV989" si="2950">AV988</f>
        <v>0</v>
      </c>
      <c r="AW989" s="413">
        <f t="shared" ref="AW989" si="2951">AW988</f>
        <v>0</v>
      </c>
      <c r="AX989" s="413">
        <f t="shared" ref="AX989" si="2952">AX988</f>
        <v>0</v>
      </c>
      <c r="AY989" s="413">
        <f t="shared" ref="AY989" si="2953">AY988</f>
        <v>0</v>
      </c>
      <c r="AZ989" s="413">
        <f t="shared" ref="AZ989" si="2954">AZ988</f>
        <v>0</v>
      </c>
      <c r="BA989" s="413">
        <f t="shared" ref="BA989" si="2955">BA988</f>
        <v>0</v>
      </c>
      <c r="BB989" s="413">
        <f t="shared" ref="BB989" si="2956">BB988</f>
        <v>0</v>
      </c>
      <c r="BC989" s="413">
        <f t="shared" ref="BC989" si="2957">BC988</f>
        <v>0</v>
      </c>
      <c r="BD989" s="413">
        <f t="shared" ref="BD989" si="2958">BD988</f>
        <v>0</v>
      </c>
      <c r="BE989" s="413">
        <f t="shared" ref="BE989" si="2959">BE988</f>
        <v>0</v>
      </c>
      <c r="BF989" s="413">
        <f t="shared" ref="BF989" si="2960">BF988</f>
        <v>0</v>
      </c>
      <c r="BG989" s="413">
        <f t="shared" ref="BG989" si="2961">BG988</f>
        <v>0</v>
      </c>
      <c r="BH989" s="413">
        <f t="shared" ref="BH989" si="2962">BH988</f>
        <v>0</v>
      </c>
      <c r="BI989" s="299"/>
    </row>
    <row r="990" spans="1:61" ht="15" hidden="1" customHeight="1" outlineLevel="1">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293"/>
      <c r="Z990" s="293"/>
      <c r="AA990" s="293"/>
      <c r="AB990" s="293"/>
      <c r="AC990" s="293"/>
      <c r="AD990" s="293"/>
      <c r="AE990" s="293"/>
      <c r="AF990" s="293"/>
      <c r="AG990" s="293"/>
      <c r="AH990" s="293"/>
      <c r="AI990" s="293"/>
      <c r="AJ990" s="293"/>
      <c r="AK990" s="293"/>
      <c r="AL990" s="293"/>
      <c r="AM990" s="293"/>
      <c r="AN990" s="293"/>
      <c r="AO990" s="293"/>
      <c r="AP990" s="293"/>
      <c r="AQ990" s="293"/>
      <c r="AR990" s="293"/>
      <c r="AS990" s="293"/>
      <c r="AT990" s="293"/>
      <c r="AU990" s="414"/>
      <c r="AV990" s="423"/>
      <c r="AW990" s="423"/>
      <c r="AX990" s="423"/>
      <c r="AY990" s="423"/>
      <c r="AZ990" s="423"/>
      <c r="BA990" s="423"/>
      <c r="BB990" s="423"/>
      <c r="BC990" s="423"/>
      <c r="BD990" s="423"/>
      <c r="BE990" s="423"/>
      <c r="BF990" s="423"/>
      <c r="BG990" s="423"/>
      <c r="BH990" s="423"/>
      <c r="BI990" s="308"/>
    </row>
    <row r="991" spans="1:61" ht="28.5" hidden="1" customHeight="1" outlineLevel="1">
      <c r="A991" s="521">
        <v>99</v>
      </c>
      <c r="B991" s="519" t="str">
        <f>VLOOKUP(A991,'9. IESO programs'!$D$3:$E$91,2)</f>
        <v>Not used</v>
      </c>
      <c r="C991" s="293" t="s">
        <v>25</v>
      </c>
      <c r="D991" s="297"/>
      <c r="E991" s="297"/>
      <c r="F991" s="297"/>
      <c r="G991" s="297"/>
      <c r="H991" s="297"/>
      <c r="I991" s="297"/>
      <c r="J991" s="297"/>
      <c r="K991" s="297"/>
      <c r="L991" s="297"/>
      <c r="M991" s="297"/>
      <c r="N991" s="297"/>
      <c r="O991" s="297"/>
      <c r="P991" s="297"/>
      <c r="Q991" s="297"/>
      <c r="R991" s="297"/>
      <c r="S991" s="297"/>
      <c r="T991" s="297"/>
      <c r="U991" s="297"/>
      <c r="V991" s="297"/>
      <c r="W991" s="297"/>
      <c r="X991" s="297"/>
      <c r="Y991" s="297">
        <v>12</v>
      </c>
      <c r="Z991" s="297"/>
      <c r="AA991" s="297"/>
      <c r="AB991" s="297"/>
      <c r="AC991" s="297"/>
      <c r="AD991" s="297"/>
      <c r="AE991" s="297"/>
      <c r="AF991" s="297"/>
      <c r="AG991" s="297"/>
      <c r="AH991" s="297"/>
      <c r="AI991" s="297"/>
      <c r="AJ991" s="297"/>
      <c r="AK991" s="297"/>
      <c r="AL991" s="297"/>
      <c r="AM991" s="297"/>
      <c r="AN991" s="297"/>
      <c r="AO991" s="297"/>
      <c r="AP991" s="297"/>
      <c r="AQ991" s="297"/>
      <c r="AR991" s="297"/>
      <c r="AS991" s="297"/>
      <c r="AT991" s="297"/>
      <c r="AU991" s="412"/>
      <c r="AV991" s="417"/>
      <c r="AW991" s="417"/>
      <c r="AX991" s="417"/>
      <c r="AY991" s="417"/>
      <c r="AZ991" s="417"/>
      <c r="BA991" s="417"/>
      <c r="BB991" s="417"/>
      <c r="BC991" s="417"/>
      <c r="BD991" s="417"/>
      <c r="BE991" s="417"/>
      <c r="BF991" s="417"/>
      <c r="BG991" s="417"/>
      <c r="BH991" s="417"/>
      <c r="BI991" s="298">
        <f>SUM(AU991:BH991)</f>
        <v>0</v>
      </c>
    </row>
    <row r="992" spans="1:61" ht="15" hidden="1" customHeight="1" outlineLevel="1">
      <c r="B992" s="296" t="s">
        <v>267</v>
      </c>
      <c r="C992" s="293" t="s">
        <v>142</v>
      </c>
      <c r="D992" s="297"/>
      <c r="E992" s="297"/>
      <c r="F992" s="297"/>
      <c r="G992" s="297"/>
      <c r="H992" s="297"/>
      <c r="I992" s="297"/>
      <c r="J992" s="297"/>
      <c r="K992" s="297"/>
      <c r="L992" s="297"/>
      <c r="M992" s="297"/>
      <c r="N992" s="297"/>
      <c r="O992" s="297"/>
      <c r="P992" s="297"/>
      <c r="Q992" s="297"/>
      <c r="R992" s="297"/>
      <c r="S992" s="297"/>
      <c r="T992" s="297"/>
      <c r="U992" s="297"/>
      <c r="V992" s="297"/>
      <c r="W992" s="297"/>
      <c r="X992" s="297"/>
      <c r="Y992" s="297">
        <f>Y991</f>
        <v>12</v>
      </c>
      <c r="Z992" s="297"/>
      <c r="AA992" s="297"/>
      <c r="AB992" s="297"/>
      <c r="AC992" s="297"/>
      <c r="AD992" s="297"/>
      <c r="AE992" s="297"/>
      <c r="AF992" s="297"/>
      <c r="AG992" s="297"/>
      <c r="AH992" s="297"/>
      <c r="AI992" s="297"/>
      <c r="AJ992" s="297"/>
      <c r="AK992" s="297"/>
      <c r="AL992" s="297"/>
      <c r="AM992" s="297"/>
      <c r="AN992" s="297"/>
      <c r="AO992" s="297"/>
      <c r="AP992" s="297"/>
      <c r="AQ992" s="297"/>
      <c r="AR992" s="297"/>
      <c r="AS992" s="297"/>
      <c r="AT992" s="297"/>
      <c r="AU992" s="413">
        <f>AU991</f>
        <v>0</v>
      </c>
      <c r="AV992" s="413">
        <f t="shared" ref="AV992" si="2963">AV991</f>
        <v>0</v>
      </c>
      <c r="AW992" s="413">
        <f t="shared" ref="AW992" si="2964">AW991</f>
        <v>0</v>
      </c>
      <c r="AX992" s="413">
        <f t="shared" ref="AX992" si="2965">AX991</f>
        <v>0</v>
      </c>
      <c r="AY992" s="413">
        <f t="shared" ref="AY992" si="2966">AY991</f>
        <v>0</v>
      </c>
      <c r="AZ992" s="413">
        <f t="shared" ref="AZ992" si="2967">AZ991</f>
        <v>0</v>
      </c>
      <c r="BA992" s="413">
        <f t="shared" ref="BA992" si="2968">BA991</f>
        <v>0</v>
      </c>
      <c r="BB992" s="413">
        <f t="shared" ref="BB992" si="2969">BB991</f>
        <v>0</v>
      </c>
      <c r="BC992" s="413">
        <f t="shared" ref="BC992" si="2970">BC991</f>
        <v>0</v>
      </c>
      <c r="BD992" s="413">
        <f t="shared" ref="BD992" si="2971">BD991</f>
        <v>0</v>
      </c>
      <c r="BE992" s="413">
        <f t="shared" ref="BE992" si="2972">BE991</f>
        <v>0</v>
      </c>
      <c r="BF992" s="413">
        <f t="shared" ref="BF992" si="2973">BF991</f>
        <v>0</v>
      </c>
      <c r="BG992" s="413">
        <f t="shared" ref="BG992" si="2974">BG991</f>
        <v>0</v>
      </c>
      <c r="BH992" s="413">
        <f t="shared" ref="BH992" si="2975">BH991</f>
        <v>0</v>
      </c>
      <c r="BI992" s="299"/>
    </row>
    <row r="993" spans="1:62" ht="15" hidden="1" customHeight="1" outlineLevel="1">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293"/>
      <c r="Z993" s="293"/>
      <c r="AA993" s="293"/>
      <c r="AB993" s="293"/>
      <c r="AC993" s="293"/>
      <c r="AD993" s="293"/>
      <c r="AE993" s="293"/>
      <c r="AF993" s="293"/>
      <c r="AG993" s="293"/>
      <c r="AH993" s="293"/>
      <c r="AI993" s="293"/>
      <c r="AJ993" s="293"/>
      <c r="AK993" s="293"/>
      <c r="AL993" s="293"/>
      <c r="AM993" s="293"/>
      <c r="AN993" s="293"/>
      <c r="AO993" s="293"/>
      <c r="AP993" s="293"/>
      <c r="AQ993" s="293"/>
      <c r="AR993" s="293"/>
      <c r="AS993" s="293"/>
      <c r="AT993" s="293"/>
      <c r="AU993" s="424"/>
      <c r="AV993" s="424"/>
      <c r="AW993" s="414"/>
      <c r="AX993" s="414"/>
      <c r="AY993" s="414"/>
      <c r="AZ993" s="414"/>
      <c r="BA993" s="414"/>
      <c r="BB993" s="414"/>
      <c r="BC993" s="414"/>
      <c r="BD993" s="414"/>
      <c r="BE993" s="414"/>
      <c r="BF993" s="414"/>
      <c r="BG993" s="414"/>
      <c r="BH993" s="414"/>
      <c r="BI993" s="308"/>
    </row>
    <row r="994" spans="1:62" ht="15" hidden="1" customHeight="1" outlineLevel="1">
      <c r="A994" s="521">
        <v>99</v>
      </c>
      <c r="B994" s="519" t="str">
        <f>VLOOKUP(A994,'9. IESO programs'!$D$3:$E$91,2)</f>
        <v>Not used</v>
      </c>
      <c r="C994" s="293" t="s">
        <v>25</v>
      </c>
      <c r="D994" s="297"/>
      <c r="E994" s="297"/>
      <c r="F994" s="297"/>
      <c r="G994" s="297"/>
      <c r="H994" s="297"/>
      <c r="I994" s="297"/>
      <c r="J994" s="297"/>
      <c r="K994" s="297"/>
      <c r="L994" s="297"/>
      <c r="M994" s="297"/>
      <c r="N994" s="297"/>
      <c r="O994" s="297"/>
      <c r="P994" s="297"/>
      <c r="Q994" s="297"/>
      <c r="R994" s="297"/>
      <c r="S994" s="297"/>
      <c r="T994" s="297"/>
      <c r="U994" s="297"/>
      <c r="V994" s="297"/>
      <c r="W994" s="297"/>
      <c r="X994" s="297"/>
      <c r="Y994" s="297">
        <v>12</v>
      </c>
      <c r="Z994" s="297"/>
      <c r="AA994" s="297"/>
      <c r="AB994" s="297"/>
      <c r="AC994" s="297"/>
      <c r="AD994" s="297"/>
      <c r="AE994" s="297"/>
      <c r="AF994" s="297"/>
      <c r="AG994" s="297"/>
      <c r="AH994" s="297"/>
      <c r="AI994" s="297"/>
      <c r="AJ994" s="297"/>
      <c r="AK994" s="297"/>
      <c r="AL994" s="297"/>
      <c r="AM994" s="297"/>
      <c r="AN994" s="297"/>
      <c r="AO994" s="297"/>
      <c r="AP994" s="297"/>
      <c r="AQ994" s="297"/>
      <c r="AR994" s="297"/>
      <c r="AS994" s="297"/>
      <c r="AT994" s="297"/>
      <c r="AU994" s="412"/>
      <c r="AV994" s="417"/>
      <c r="AW994" s="417"/>
      <c r="AX994" s="417"/>
      <c r="AY994" s="417"/>
      <c r="AZ994" s="417"/>
      <c r="BA994" s="417"/>
      <c r="BB994" s="417"/>
      <c r="BC994" s="417"/>
      <c r="BD994" s="417"/>
      <c r="BE994" s="417"/>
      <c r="BF994" s="417"/>
      <c r="BG994" s="417"/>
      <c r="BH994" s="417"/>
      <c r="BI994" s="298">
        <f>SUM(AU994:BH994)</f>
        <v>0</v>
      </c>
    </row>
    <row r="995" spans="1:62" ht="15" hidden="1" customHeight="1" outlineLevel="1">
      <c r="B995" s="296" t="s">
        <v>267</v>
      </c>
      <c r="C995" s="293" t="s">
        <v>142</v>
      </c>
      <c r="D995" s="297"/>
      <c r="E995" s="297"/>
      <c r="F995" s="297"/>
      <c r="G995" s="297"/>
      <c r="H995" s="297"/>
      <c r="I995" s="297"/>
      <c r="J995" s="297"/>
      <c r="K995" s="297"/>
      <c r="L995" s="297"/>
      <c r="M995" s="297"/>
      <c r="N995" s="297"/>
      <c r="O995" s="297"/>
      <c r="P995" s="297"/>
      <c r="Q995" s="297"/>
      <c r="R995" s="297"/>
      <c r="S995" s="297"/>
      <c r="T995" s="297"/>
      <c r="U995" s="297"/>
      <c r="V995" s="297"/>
      <c r="W995" s="297"/>
      <c r="X995" s="297"/>
      <c r="Y995" s="297">
        <f>Y994</f>
        <v>12</v>
      </c>
      <c r="Z995" s="297"/>
      <c r="AA995" s="297"/>
      <c r="AB995" s="297"/>
      <c r="AC995" s="297"/>
      <c r="AD995" s="297"/>
      <c r="AE995" s="297"/>
      <c r="AF995" s="297"/>
      <c r="AG995" s="297"/>
      <c r="AH995" s="297"/>
      <c r="AI995" s="297"/>
      <c r="AJ995" s="297"/>
      <c r="AK995" s="297"/>
      <c r="AL995" s="297"/>
      <c r="AM995" s="297"/>
      <c r="AN995" s="297"/>
      <c r="AO995" s="297"/>
      <c r="AP995" s="297"/>
      <c r="AQ995" s="297"/>
      <c r="AR995" s="297"/>
      <c r="AS995" s="297"/>
      <c r="AT995" s="297"/>
      <c r="AU995" s="413">
        <f>AU994</f>
        <v>0</v>
      </c>
      <c r="AV995" s="413">
        <f t="shared" ref="AV995" si="2976">AV994</f>
        <v>0</v>
      </c>
      <c r="AW995" s="413">
        <f t="shared" ref="AW995" si="2977">AW994</f>
        <v>0</v>
      </c>
      <c r="AX995" s="413">
        <f t="shared" ref="AX995" si="2978">AX994</f>
        <v>0</v>
      </c>
      <c r="AY995" s="413">
        <f t="shared" ref="AY995" si="2979">AY994</f>
        <v>0</v>
      </c>
      <c r="AZ995" s="413">
        <f t="shared" ref="AZ995" si="2980">AZ994</f>
        <v>0</v>
      </c>
      <c r="BA995" s="413">
        <f t="shared" ref="BA995" si="2981">BA994</f>
        <v>0</v>
      </c>
      <c r="BB995" s="413">
        <f t="shared" ref="BB995" si="2982">BB994</f>
        <v>0</v>
      </c>
      <c r="BC995" s="413">
        <f t="shared" ref="BC995" si="2983">BC994</f>
        <v>0</v>
      </c>
      <c r="BD995" s="413">
        <f t="shared" ref="BD995" si="2984">BD994</f>
        <v>0</v>
      </c>
      <c r="BE995" s="413">
        <f t="shared" ref="BE995" si="2985">BE994</f>
        <v>0</v>
      </c>
      <c r="BF995" s="413">
        <f t="shared" ref="BF995" si="2986">BF994</f>
        <v>0</v>
      </c>
      <c r="BG995" s="413">
        <f t="shared" ref="BG995" si="2987">BG994</f>
        <v>0</v>
      </c>
      <c r="BH995" s="413">
        <f t="shared" ref="BH995" si="2988">BH994</f>
        <v>0</v>
      </c>
      <c r="BI995" s="308"/>
    </row>
    <row r="996" spans="1:62" ht="15" hidden="1" customHeight="1" outlineLevel="1">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293"/>
      <c r="Z996" s="293"/>
      <c r="AA996" s="293"/>
      <c r="AB996" s="293"/>
      <c r="AC996" s="293"/>
      <c r="AD996" s="293"/>
      <c r="AE996" s="293"/>
      <c r="AF996" s="293"/>
      <c r="AG996" s="293"/>
      <c r="AH996" s="293"/>
      <c r="AI996" s="293"/>
      <c r="AJ996" s="293"/>
      <c r="AK996" s="293"/>
      <c r="AL996" s="293"/>
      <c r="AM996" s="293"/>
      <c r="AN996" s="293"/>
      <c r="AO996" s="293"/>
      <c r="AP996" s="293"/>
      <c r="AQ996" s="293"/>
      <c r="AR996" s="293"/>
      <c r="AS996" s="293"/>
      <c r="AT996" s="293"/>
      <c r="AU996" s="414"/>
      <c r="AV996" s="414"/>
      <c r="AW996" s="414"/>
      <c r="AX996" s="414"/>
      <c r="AY996" s="414"/>
      <c r="AZ996" s="414"/>
      <c r="BA996" s="414"/>
      <c r="BB996" s="414"/>
      <c r="BC996" s="414"/>
      <c r="BD996" s="414"/>
      <c r="BE996" s="414"/>
      <c r="BF996" s="414"/>
      <c r="BG996" s="414"/>
      <c r="BH996" s="414"/>
      <c r="BI996" s="308"/>
    </row>
    <row r="997" spans="1:62" ht="15" hidden="1" customHeight="1" outlineLevel="1">
      <c r="B997" s="290" t="s">
        <v>107</v>
      </c>
      <c r="C997" s="291"/>
      <c r="D997" s="292"/>
      <c r="E997" s="292"/>
      <c r="F997" s="292"/>
      <c r="G997" s="292"/>
      <c r="H997" s="292"/>
      <c r="I997" s="292"/>
      <c r="J997" s="292"/>
      <c r="K997" s="292"/>
      <c r="L997" s="292"/>
      <c r="M997" s="292"/>
      <c r="N997" s="292"/>
      <c r="O997" s="292"/>
      <c r="P997" s="292"/>
      <c r="Q997" s="292"/>
      <c r="R997" s="292"/>
      <c r="S997" s="292"/>
      <c r="T997" s="292"/>
      <c r="U997" s="292"/>
      <c r="V997" s="292"/>
      <c r="W997" s="292"/>
      <c r="X997" s="292"/>
      <c r="Y997" s="292"/>
      <c r="Z997" s="292"/>
      <c r="AA997" s="291"/>
      <c r="AB997" s="291"/>
      <c r="AC997" s="291"/>
      <c r="AD997" s="291"/>
      <c r="AE997" s="291"/>
      <c r="AF997" s="291"/>
      <c r="AG997" s="291"/>
      <c r="AH997" s="291"/>
      <c r="AI997" s="291"/>
      <c r="AJ997" s="291"/>
      <c r="AK997" s="291"/>
      <c r="AL997" s="291"/>
      <c r="AM997" s="291"/>
      <c r="AN997" s="291"/>
      <c r="AO997" s="291"/>
      <c r="AP997" s="291"/>
      <c r="AQ997" s="291"/>
      <c r="AR997" s="291"/>
      <c r="AS997" s="291"/>
      <c r="AT997" s="291"/>
      <c r="AU997" s="416"/>
      <c r="AV997" s="416"/>
      <c r="AW997" s="416"/>
      <c r="AX997" s="416"/>
      <c r="AY997" s="416"/>
      <c r="AZ997" s="416"/>
      <c r="BA997" s="416"/>
      <c r="BB997" s="416"/>
      <c r="BC997" s="416"/>
      <c r="BD997" s="416"/>
      <c r="BE997" s="416"/>
      <c r="BF997" s="416"/>
      <c r="BG997" s="416"/>
      <c r="BH997" s="416"/>
      <c r="BI997" s="294"/>
    </row>
    <row r="998" spans="1:62" ht="15" hidden="1" customHeight="1" outlineLevel="1">
      <c r="A998" s="521">
        <v>99</v>
      </c>
      <c r="B998" s="519" t="str">
        <f>VLOOKUP(A998,'9. IESO programs'!$D$3:$E$91,2)</f>
        <v>Not used</v>
      </c>
      <c r="C998" s="293" t="s">
        <v>25</v>
      </c>
      <c r="D998" s="297"/>
      <c r="E998" s="297"/>
      <c r="F998" s="297"/>
      <c r="G998" s="297"/>
      <c r="H998" s="297"/>
      <c r="I998" s="297"/>
      <c r="J998" s="297"/>
      <c r="K998" s="297"/>
      <c r="L998" s="297"/>
      <c r="M998" s="297"/>
      <c r="N998" s="297"/>
      <c r="O998" s="297"/>
      <c r="P998" s="297"/>
      <c r="Q998" s="297"/>
      <c r="R998" s="297"/>
      <c r="S998" s="297"/>
      <c r="T998" s="297"/>
      <c r="U998" s="297"/>
      <c r="V998" s="297"/>
      <c r="W998" s="297"/>
      <c r="X998" s="297"/>
      <c r="Y998" s="297">
        <v>12</v>
      </c>
      <c r="Z998" s="297"/>
      <c r="AA998" s="297"/>
      <c r="AB998" s="297"/>
      <c r="AC998" s="297"/>
      <c r="AD998" s="297"/>
      <c r="AE998" s="297"/>
      <c r="AF998" s="297"/>
      <c r="AG998" s="297"/>
      <c r="AH998" s="297"/>
      <c r="AI998" s="297"/>
      <c r="AJ998" s="297"/>
      <c r="AK998" s="297"/>
      <c r="AL998" s="297"/>
      <c r="AM998" s="297"/>
      <c r="AN998" s="297"/>
      <c r="AO998" s="297"/>
      <c r="AP998" s="297"/>
      <c r="AQ998" s="297"/>
      <c r="AR998" s="297"/>
      <c r="AS998" s="297"/>
      <c r="AT998" s="297"/>
      <c r="AU998" s="412"/>
      <c r="AV998" s="412"/>
      <c r="AW998" s="412"/>
      <c r="AX998" s="412"/>
      <c r="AY998" s="412"/>
      <c r="AZ998" s="412"/>
      <c r="BA998" s="412"/>
      <c r="BB998" s="412"/>
      <c r="BC998" s="412"/>
      <c r="BD998" s="412"/>
      <c r="BE998" s="412"/>
      <c r="BF998" s="412"/>
      <c r="BG998" s="412"/>
      <c r="BH998" s="412"/>
      <c r="BI998" s="298">
        <f>SUM(AU998:BH998)</f>
        <v>0</v>
      </c>
    </row>
    <row r="999" spans="1:62" ht="15" hidden="1" customHeight="1" outlineLevel="1">
      <c r="B999" s="296" t="s">
        <v>267</v>
      </c>
      <c r="C999" s="293" t="s">
        <v>142</v>
      </c>
      <c r="D999" s="297"/>
      <c r="E999" s="297"/>
      <c r="F999" s="297"/>
      <c r="G999" s="297"/>
      <c r="H999" s="297"/>
      <c r="I999" s="297"/>
      <c r="J999" s="297"/>
      <c r="K999" s="297"/>
      <c r="L999" s="297"/>
      <c r="M999" s="297"/>
      <c r="N999" s="297"/>
      <c r="O999" s="297"/>
      <c r="P999" s="297"/>
      <c r="Q999" s="297"/>
      <c r="R999" s="297"/>
      <c r="S999" s="297"/>
      <c r="T999" s="297"/>
      <c r="U999" s="297"/>
      <c r="V999" s="297"/>
      <c r="W999" s="297"/>
      <c r="X999" s="297"/>
      <c r="Y999" s="297">
        <f>Y998</f>
        <v>12</v>
      </c>
      <c r="Z999" s="297"/>
      <c r="AA999" s="297"/>
      <c r="AB999" s="297"/>
      <c r="AC999" s="297"/>
      <c r="AD999" s="297"/>
      <c r="AE999" s="297"/>
      <c r="AF999" s="297"/>
      <c r="AG999" s="297"/>
      <c r="AH999" s="297"/>
      <c r="AI999" s="297"/>
      <c r="AJ999" s="297"/>
      <c r="AK999" s="297"/>
      <c r="AL999" s="297"/>
      <c r="AM999" s="297"/>
      <c r="AN999" s="297"/>
      <c r="AO999" s="297"/>
      <c r="AP999" s="297"/>
      <c r="AQ999" s="297"/>
      <c r="AR999" s="297"/>
      <c r="AS999" s="297"/>
      <c r="AT999" s="297"/>
      <c r="AU999" s="413">
        <f>AU998</f>
        <v>0</v>
      </c>
      <c r="AV999" s="413">
        <f t="shared" ref="AV999" si="2989">AV998</f>
        <v>0</v>
      </c>
      <c r="AW999" s="413">
        <f t="shared" ref="AW999" si="2990">AW998</f>
        <v>0</v>
      </c>
      <c r="AX999" s="413">
        <f t="shared" ref="AX999" si="2991">AX998</f>
        <v>0</v>
      </c>
      <c r="AY999" s="413">
        <f t="shared" ref="AY999" si="2992">AY998</f>
        <v>0</v>
      </c>
      <c r="AZ999" s="413">
        <f t="shared" ref="AZ999" si="2993">AZ998</f>
        <v>0</v>
      </c>
      <c r="BA999" s="413">
        <f t="shared" ref="BA999" si="2994">BA998</f>
        <v>0</v>
      </c>
      <c r="BB999" s="413">
        <f t="shared" ref="BB999" si="2995">BB998</f>
        <v>0</v>
      </c>
      <c r="BC999" s="413">
        <f t="shared" ref="BC999" si="2996">BC998</f>
        <v>0</v>
      </c>
      <c r="BD999" s="413">
        <f t="shared" ref="BD999" si="2997">BD998</f>
        <v>0</v>
      </c>
      <c r="BE999" s="413">
        <f t="shared" ref="BE999" si="2998">BE998</f>
        <v>0</v>
      </c>
      <c r="BF999" s="413">
        <f t="shared" ref="BF999" si="2999">BF998</f>
        <v>0</v>
      </c>
      <c r="BG999" s="413">
        <f t="shared" ref="BG999" si="3000">BG998</f>
        <v>0</v>
      </c>
      <c r="BH999" s="413">
        <f t="shared" ref="BH999" si="3001">BH998</f>
        <v>0</v>
      </c>
      <c r="BI999" s="299"/>
    </row>
    <row r="1000" spans="1:62" ht="15" hidden="1" customHeight="1" outlineLevel="1">
      <c r="A1000" s="522"/>
      <c r="B1000" s="317"/>
      <c r="C1000" s="307"/>
      <c r="D1000" s="293"/>
      <c r="E1000" s="293"/>
      <c r="F1000" s="293"/>
      <c r="G1000" s="293"/>
      <c r="H1000" s="293"/>
      <c r="I1000" s="293"/>
      <c r="J1000" s="293"/>
      <c r="K1000" s="293"/>
      <c r="L1000" s="293"/>
      <c r="M1000" s="293"/>
      <c r="N1000" s="293"/>
      <c r="O1000" s="293"/>
      <c r="P1000" s="293"/>
      <c r="Q1000" s="293"/>
      <c r="R1000" s="293"/>
      <c r="S1000" s="293"/>
      <c r="T1000" s="293"/>
      <c r="U1000" s="293"/>
      <c r="V1000" s="293"/>
      <c r="W1000" s="293"/>
      <c r="X1000" s="293"/>
      <c r="Y1000" s="469"/>
      <c r="Z1000" s="293"/>
      <c r="AA1000" s="293"/>
      <c r="AB1000" s="293"/>
      <c r="AC1000" s="293"/>
      <c r="AD1000" s="293"/>
      <c r="AE1000" s="293"/>
      <c r="AF1000" s="293"/>
      <c r="AG1000" s="293"/>
      <c r="AH1000" s="293"/>
      <c r="AI1000" s="293"/>
      <c r="AJ1000" s="293"/>
      <c r="AK1000" s="293"/>
      <c r="AL1000" s="293"/>
      <c r="AM1000" s="293"/>
      <c r="AN1000" s="293"/>
      <c r="AO1000" s="293"/>
      <c r="AP1000" s="293"/>
      <c r="AQ1000" s="293"/>
      <c r="AR1000" s="293"/>
      <c r="AS1000" s="293"/>
      <c r="AT1000" s="293"/>
      <c r="AU1000" s="414"/>
      <c r="AV1000" s="414"/>
      <c r="AW1000" s="414"/>
      <c r="AX1000" s="414"/>
      <c r="AY1000" s="414"/>
      <c r="AZ1000" s="414"/>
      <c r="BA1000" s="414"/>
      <c r="BB1000" s="414"/>
      <c r="BC1000" s="414"/>
      <c r="BD1000" s="414"/>
      <c r="BE1000" s="414"/>
      <c r="BF1000" s="414"/>
      <c r="BG1000" s="414"/>
      <c r="BH1000" s="414"/>
      <c r="BI1000" s="303"/>
      <c r="BJ1000" s="621"/>
    </row>
    <row r="1001" spans="1:62" s="311" customFormat="1" ht="15.75" hidden="1" outlineLevel="1">
      <c r="A1001" s="522"/>
      <c r="B1001" s="290" t="s">
        <v>464</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293"/>
      <c r="Z1001" s="293"/>
      <c r="AA1001" s="293"/>
      <c r="AB1001" s="293"/>
      <c r="AC1001" s="293"/>
      <c r="AD1001" s="293"/>
      <c r="AE1001" s="293"/>
      <c r="AF1001" s="293"/>
      <c r="AG1001" s="293"/>
      <c r="AH1001" s="293"/>
      <c r="AI1001" s="293"/>
      <c r="AJ1001" s="293"/>
      <c r="AK1001" s="293"/>
      <c r="AL1001" s="293"/>
      <c r="AM1001" s="293"/>
      <c r="AN1001" s="293"/>
      <c r="AO1001" s="293"/>
      <c r="AP1001" s="293"/>
      <c r="AQ1001" s="293"/>
      <c r="AR1001" s="293"/>
      <c r="AS1001" s="293"/>
      <c r="AT1001" s="293"/>
      <c r="AU1001" s="414"/>
      <c r="AV1001" s="414"/>
      <c r="AW1001" s="414"/>
      <c r="AX1001" s="414"/>
      <c r="AY1001" s="414"/>
      <c r="AZ1001" s="414"/>
      <c r="BA1001" s="418"/>
      <c r="BB1001" s="418"/>
      <c r="BC1001" s="418"/>
      <c r="BD1001" s="418"/>
      <c r="BE1001" s="418"/>
      <c r="BF1001" s="418"/>
      <c r="BG1001" s="418"/>
      <c r="BH1001" s="418"/>
      <c r="BI1001" s="516"/>
      <c r="BJ1001" s="622"/>
    </row>
    <row r="1002" spans="1:62" hidden="1" outlineLevel="1">
      <c r="A1002" s="521">
        <v>99</v>
      </c>
      <c r="B1002" s="519" t="str">
        <f>VLOOKUP(A1002,'9. IESO programs'!$D$3:$E$91,2)</f>
        <v>Not used</v>
      </c>
      <c r="C1002" s="293" t="s">
        <v>25</v>
      </c>
      <c r="D1002" s="297"/>
      <c r="E1002" s="297"/>
      <c r="F1002" s="297"/>
      <c r="G1002" s="297"/>
      <c r="H1002" s="297"/>
      <c r="I1002" s="297"/>
      <c r="J1002" s="297"/>
      <c r="K1002" s="297"/>
      <c r="L1002" s="297"/>
      <c r="M1002" s="297"/>
      <c r="N1002" s="297"/>
      <c r="O1002" s="297"/>
      <c r="P1002" s="297"/>
      <c r="Q1002" s="297"/>
      <c r="R1002" s="297"/>
      <c r="S1002" s="297"/>
      <c r="T1002" s="297"/>
      <c r="U1002" s="297"/>
      <c r="V1002" s="297"/>
      <c r="W1002" s="297"/>
      <c r="X1002" s="297"/>
      <c r="Y1002" s="297">
        <v>0</v>
      </c>
      <c r="Z1002" s="297"/>
      <c r="AA1002" s="297"/>
      <c r="AB1002" s="297"/>
      <c r="AC1002" s="297"/>
      <c r="AD1002" s="297"/>
      <c r="AE1002" s="297"/>
      <c r="AF1002" s="297"/>
      <c r="AG1002" s="297"/>
      <c r="AH1002" s="297"/>
      <c r="AI1002" s="297"/>
      <c r="AJ1002" s="297"/>
      <c r="AK1002" s="297"/>
      <c r="AL1002" s="297"/>
      <c r="AM1002" s="297"/>
      <c r="AN1002" s="297"/>
      <c r="AO1002" s="297"/>
      <c r="AP1002" s="297"/>
      <c r="AQ1002" s="297"/>
      <c r="AR1002" s="297"/>
      <c r="AS1002" s="297"/>
      <c r="AT1002" s="297"/>
      <c r="AU1002" s="412"/>
      <c r="AV1002" s="412"/>
      <c r="AW1002" s="412"/>
      <c r="AX1002" s="412"/>
      <c r="AY1002" s="412"/>
      <c r="AZ1002" s="412"/>
      <c r="BA1002" s="412"/>
      <c r="BB1002" s="412"/>
      <c r="BC1002" s="412"/>
      <c r="BD1002" s="412"/>
      <c r="BE1002" s="412"/>
      <c r="BF1002" s="412"/>
      <c r="BG1002" s="412"/>
      <c r="BH1002" s="412"/>
      <c r="BI1002" s="623">
        <f>SUM(AU1002:BH1002)</f>
        <v>0</v>
      </c>
      <c r="BJ1002" s="621"/>
    </row>
    <row r="1003" spans="1:62" hidden="1" outlineLevel="1">
      <c r="B1003" s="296" t="s">
        <v>267</v>
      </c>
      <c r="C1003" s="293" t="s">
        <v>142</v>
      </c>
      <c r="D1003" s="297"/>
      <c r="E1003" s="297"/>
      <c r="F1003" s="297"/>
      <c r="G1003" s="297"/>
      <c r="H1003" s="297"/>
      <c r="I1003" s="297"/>
      <c r="J1003" s="297"/>
      <c r="K1003" s="297"/>
      <c r="L1003" s="297"/>
      <c r="M1003" s="297"/>
      <c r="N1003" s="297"/>
      <c r="O1003" s="297"/>
      <c r="P1003" s="297"/>
      <c r="Q1003" s="297"/>
      <c r="R1003" s="297"/>
      <c r="S1003" s="297"/>
      <c r="T1003" s="297"/>
      <c r="U1003" s="297"/>
      <c r="V1003" s="297"/>
      <c r="W1003" s="297"/>
      <c r="X1003" s="297"/>
      <c r="Y1003" s="297">
        <f>Y1002</f>
        <v>0</v>
      </c>
      <c r="Z1003" s="297"/>
      <c r="AA1003" s="297"/>
      <c r="AB1003" s="297"/>
      <c r="AC1003" s="297"/>
      <c r="AD1003" s="297"/>
      <c r="AE1003" s="297"/>
      <c r="AF1003" s="297"/>
      <c r="AG1003" s="297"/>
      <c r="AH1003" s="297"/>
      <c r="AI1003" s="297"/>
      <c r="AJ1003" s="297"/>
      <c r="AK1003" s="297"/>
      <c r="AL1003" s="297"/>
      <c r="AM1003" s="297"/>
      <c r="AN1003" s="297"/>
      <c r="AO1003" s="297"/>
      <c r="AP1003" s="297"/>
      <c r="AQ1003" s="297"/>
      <c r="AR1003" s="297"/>
      <c r="AS1003" s="297"/>
      <c r="AT1003" s="297"/>
      <c r="AU1003" s="413">
        <f>AU1002</f>
        <v>0</v>
      </c>
      <c r="AV1003" s="413">
        <f>AV1002</f>
        <v>0</v>
      </c>
      <c r="AW1003" s="413">
        <f t="shared" ref="AW1003:BH1003" si="3002">AW1002</f>
        <v>0</v>
      </c>
      <c r="AX1003" s="413">
        <f t="shared" si="3002"/>
        <v>0</v>
      </c>
      <c r="AY1003" s="413">
        <f t="shared" si="3002"/>
        <v>0</v>
      </c>
      <c r="AZ1003" s="413">
        <f>AZ1002</f>
        <v>0</v>
      </c>
      <c r="BA1003" s="413">
        <f t="shared" si="3002"/>
        <v>0</v>
      </c>
      <c r="BB1003" s="413">
        <f t="shared" si="3002"/>
        <v>0</v>
      </c>
      <c r="BC1003" s="413">
        <f t="shared" si="3002"/>
        <v>0</v>
      </c>
      <c r="BD1003" s="413">
        <f t="shared" si="3002"/>
        <v>0</v>
      </c>
      <c r="BE1003" s="413">
        <f t="shared" si="3002"/>
        <v>0</v>
      </c>
      <c r="BF1003" s="413">
        <f t="shared" si="3002"/>
        <v>0</v>
      </c>
      <c r="BG1003" s="413">
        <f t="shared" si="3002"/>
        <v>0</v>
      </c>
      <c r="BH1003" s="413">
        <f t="shared" si="3002"/>
        <v>0</v>
      </c>
      <c r="BI1003" s="299"/>
    </row>
    <row r="1004" spans="1:62" hidden="1" outlineLevel="1">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293"/>
      <c r="Z1004" s="293"/>
      <c r="AA1004" s="293"/>
      <c r="AB1004" s="293"/>
      <c r="AC1004" s="293"/>
      <c r="AD1004" s="293"/>
      <c r="AE1004" s="293"/>
      <c r="AF1004" s="293"/>
      <c r="AG1004" s="293"/>
      <c r="AH1004" s="293"/>
      <c r="AI1004" s="293"/>
      <c r="AJ1004" s="293"/>
      <c r="AK1004" s="293"/>
      <c r="AL1004" s="293"/>
      <c r="AM1004" s="293"/>
      <c r="AN1004" s="293"/>
      <c r="AO1004" s="293"/>
      <c r="AP1004" s="293"/>
      <c r="AQ1004" s="293"/>
      <c r="AR1004" s="293"/>
      <c r="AS1004" s="293"/>
      <c r="AT1004" s="293"/>
      <c r="AU1004" s="414"/>
      <c r="AV1004" s="414"/>
      <c r="AW1004" s="414"/>
      <c r="AX1004" s="414"/>
      <c r="AY1004" s="414"/>
      <c r="AZ1004" s="414"/>
      <c r="BA1004" s="414"/>
      <c r="BB1004" s="414"/>
      <c r="BC1004" s="414"/>
      <c r="BD1004" s="414"/>
      <c r="BE1004" s="414"/>
      <c r="BF1004" s="414"/>
      <c r="BG1004" s="414"/>
      <c r="BH1004" s="414"/>
      <c r="BI1004" s="308"/>
    </row>
    <row r="1005" spans="1:62" s="285" customFormat="1" hidden="1" outlineLevel="1">
      <c r="A1005" s="521">
        <v>99</v>
      </c>
      <c r="B1005" s="519" t="str">
        <f>VLOOKUP(A1005,'9. IESO programs'!$D$3:$E$91,2)</f>
        <v>Not used</v>
      </c>
      <c r="C1005" s="293" t="s">
        <v>25</v>
      </c>
      <c r="D1005" s="297"/>
      <c r="E1005" s="297"/>
      <c r="F1005" s="297"/>
      <c r="G1005" s="297"/>
      <c r="H1005" s="297"/>
      <c r="I1005" s="297"/>
      <c r="J1005" s="297"/>
      <c r="K1005" s="297"/>
      <c r="L1005" s="297"/>
      <c r="M1005" s="297"/>
      <c r="N1005" s="297"/>
      <c r="O1005" s="297"/>
      <c r="P1005" s="297"/>
      <c r="Q1005" s="297"/>
      <c r="R1005" s="297"/>
      <c r="S1005" s="297"/>
      <c r="T1005" s="297"/>
      <c r="U1005" s="297"/>
      <c r="V1005" s="297"/>
      <c r="W1005" s="297"/>
      <c r="X1005" s="297"/>
      <c r="Y1005" s="297">
        <v>0</v>
      </c>
      <c r="Z1005" s="297"/>
      <c r="AA1005" s="297"/>
      <c r="AB1005" s="297"/>
      <c r="AC1005" s="297"/>
      <c r="AD1005" s="297"/>
      <c r="AE1005" s="297"/>
      <c r="AF1005" s="297"/>
      <c r="AG1005" s="297"/>
      <c r="AH1005" s="297"/>
      <c r="AI1005" s="297"/>
      <c r="AJ1005" s="297"/>
      <c r="AK1005" s="297"/>
      <c r="AL1005" s="297"/>
      <c r="AM1005" s="297"/>
      <c r="AN1005" s="297"/>
      <c r="AO1005" s="297"/>
      <c r="AP1005" s="297"/>
      <c r="AQ1005" s="297"/>
      <c r="AR1005" s="297"/>
      <c r="AS1005" s="297"/>
      <c r="AT1005" s="297"/>
      <c r="AU1005" s="412"/>
      <c r="AV1005" s="412"/>
      <c r="AW1005" s="412"/>
      <c r="AX1005" s="412"/>
      <c r="AY1005" s="412"/>
      <c r="AZ1005" s="412"/>
      <c r="BA1005" s="412"/>
      <c r="BB1005" s="412"/>
      <c r="BC1005" s="412"/>
      <c r="BD1005" s="412"/>
      <c r="BE1005" s="412"/>
      <c r="BF1005" s="412"/>
      <c r="BG1005" s="412"/>
      <c r="BH1005" s="412"/>
      <c r="BI1005" s="298">
        <f>SUM(AU1005:BH1005)</f>
        <v>0</v>
      </c>
    </row>
    <row r="1006" spans="1:62" s="285" customFormat="1" hidden="1" outlineLevel="1">
      <c r="A1006" s="521"/>
      <c r="B1006" s="326" t="s">
        <v>267</v>
      </c>
      <c r="C1006" s="293" t="s">
        <v>142</v>
      </c>
      <c r="D1006" s="297"/>
      <c r="E1006" s="297"/>
      <c r="F1006" s="297"/>
      <c r="G1006" s="297"/>
      <c r="H1006" s="297"/>
      <c r="I1006" s="297"/>
      <c r="J1006" s="297"/>
      <c r="K1006" s="297"/>
      <c r="L1006" s="297"/>
      <c r="M1006" s="297"/>
      <c r="N1006" s="297"/>
      <c r="O1006" s="297"/>
      <c r="P1006" s="297"/>
      <c r="Q1006" s="297"/>
      <c r="R1006" s="297"/>
      <c r="S1006" s="297"/>
      <c r="T1006" s="297"/>
      <c r="U1006" s="297"/>
      <c r="V1006" s="297"/>
      <c r="W1006" s="297"/>
      <c r="X1006" s="297"/>
      <c r="Y1006" s="297">
        <f>Y1005</f>
        <v>0</v>
      </c>
      <c r="Z1006" s="297"/>
      <c r="AA1006" s="297"/>
      <c r="AB1006" s="297"/>
      <c r="AC1006" s="297"/>
      <c r="AD1006" s="297"/>
      <c r="AE1006" s="297"/>
      <c r="AF1006" s="297"/>
      <c r="AG1006" s="297"/>
      <c r="AH1006" s="297"/>
      <c r="AI1006" s="297"/>
      <c r="AJ1006" s="297"/>
      <c r="AK1006" s="297"/>
      <c r="AL1006" s="297"/>
      <c r="AM1006" s="297"/>
      <c r="AN1006" s="297"/>
      <c r="AO1006" s="297"/>
      <c r="AP1006" s="297"/>
      <c r="AQ1006" s="297"/>
      <c r="AR1006" s="297"/>
      <c r="AS1006" s="297"/>
      <c r="AT1006" s="297"/>
      <c r="AU1006" s="413">
        <f>AU1005</f>
        <v>0</v>
      </c>
      <c r="AV1006" s="413">
        <f t="shared" ref="AV1006:BG1006" si="3003">AV1005</f>
        <v>0</v>
      </c>
      <c r="AW1006" s="413">
        <f t="shared" si="3003"/>
        <v>0</v>
      </c>
      <c r="AX1006" s="413">
        <f t="shared" si="3003"/>
        <v>0</v>
      </c>
      <c r="AY1006" s="413">
        <f t="shared" si="3003"/>
        <v>0</v>
      </c>
      <c r="AZ1006" s="413">
        <f t="shared" si="3003"/>
        <v>0</v>
      </c>
      <c r="BA1006" s="413">
        <f t="shared" si="3003"/>
        <v>0</v>
      </c>
      <c r="BB1006" s="413">
        <f t="shared" si="3003"/>
        <v>0</v>
      </c>
      <c r="BC1006" s="413">
        <f t="shared" si="3003"/>
        <v>0</v>
      </c>
      <c r="BD1006" s="413">
        <f t="shared" si="3003"/>
        <v>0</v>
      </c>
      <c r="BE1006" s="413">
        <f t="shared" si="3003"/>
        <v>0</v>
      </c>
      <c r="BF1006" s="413">
        <f t="shared" si="3003"/>
        <v>0</v>
      </c>
      <c r="BG1006" s="413">
        <f t="shared" si="3003"/>
        <v>0</v>
      </c>
      <c r="BH1006" s="413">
        <f>BH1005</f>
        <v>0</v>
      </c>
      <c r="BI1006" s="299"/>
    </row>
    <row r="1007" spans="1:62" s="285" customFormat="1" hidden="1" outlineLevel="1">
      <c r="A1007" s="521"/>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293"/>
      <c r="Z1007" s="293"/>
      <c r="AA1007" s="293"/>
      <c r="AB1007" s="293"/>
      <c r="AC1007" s="293"/>
      <c r="AD1007" s="293"/>
      <c r="AE1007" s="293"/>
      <c r="AF1007" s="293"/>
      <c r="AG1007" s="293"/>
      <c r="AH1007" s="293"/>
      <c r="AI1007" s="293"/>
      <c r="AJ1007" s="293"/>
      <c r="AK1007" s="293"/>
      <c r="AL1007" s="293"/>
      <c r="AM1007" s="293"/>
      <c r="AN1007" s="293"/>
      <c r="AO1007" s="293"/>
      <c r="AP1007" s="293"/>
      <c r="AQ1007" s="293"/>
      <c r="AR1007" s="293"/>
      <c r="AS1007" s="293"/>
      <c r="AT1007" s="293"/>
      <c r="AU1007" s="414"/>
      <c r="AV1007" s="414"/>
      <c r="AW1007" s="414"/>
      <c r="AX1007" s="414"/>
      <c r="AY1007" s="414"/>
      <c r="AZ1007" s="414"/>
      <c r="BA1007" s="418"/>
      <c r="BB1007" s="418"/>
      <c r="BC1007" s="418"/>
      <c r="BD1007" s="418"/>
      <c r="BE1007" s="418"/>
      <c r="BF1007" s="418"/>
      <c r="BG1007" s="418"/>
      <c r="BH1007" s="418"/>
      <c r="BI1007" s="315"/>
    </row>
    <row r="1008" spans="1:62" ht="15.75" hidden="1" outlineLevel="1">
      <c r="B1008" s="518" t="s">
        <v>470</v>
      </c>
      <c r="C1008" s="322"/>
      <c r="D1008" s="292"/>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292"/>
      <c r="Z1008" s="291"/>
      <c r="AA1008" s="291"/>
      <c r="AB1008" s="291"/>
      <c r="AC1008" s="291"/>
      <c r="AD1008" s="291"/>
      <c r="AE1008" s="291"/>
      <c r="AF1008" s="291"/>
      <c r="AG1008" s="291"/>
      <c r="AH1008" s="291"/>
      <c r="AI1008" s="291"/>
      <c r="AJ1008" s="291"/>
      <c r="AK1008" s="291"/>
      <c r="AL1008" s="291"/>
      <c r="AM1008" s="291"/>
      <c r="AN1008" s="291"/>
      <c r="AO1008" s="291"/>
      <c r="AP1008" s="291"/>
      <c r="AQ1008" s="291"/>
      <c r="AR1008" s="291"/>
      <c r="AS1008" s="291"/>
      <c r="AT1008" s="291"/>
      <c r="AU1008" s="416"/>
      <c r="AV1008" s="416"/>
      <c r="AW1008" s="416"/>
      <c r="AX1008" s="416"/>
      <c r="AY1008" s="416"/>
      <c r="AZ1008" s="416"/>
      <c r="BA1008" s="416"/>
      <c r="BB1008" s="416"/>
      <c r="BC1008" s="416"/>
      <c r="BD1008" s="416"/>
      <c r="BE1008" s="416"/>
      <c r="BF1008" s="416"/>
      <c r="BG1008" s="416"/>
      <c r="BH1008" s="416"/>
      <c r="BI1008" s="294"/>
    </row>
    <row r="1009" spans="1:61" hidden="1" outlineLevel="1">
      <c r="A1009" s="521">
        <v>99</v>
      </c>
      <c r="B1009" s="519" t="str">
        <f>VLOOKUP(A1009,'9. IESO programs'!$D$3:$E$91,2)</f>
        <v>Not used</v>
      </c>
      <c r="C1009" s="293" t="s">
        <v>25</v>
      </c>
      <c r="D1009" s="297"/>
      <c r="E1009" s="297"/>
      <c r="F1009" s="297"/>
      <c r="G1009" s="297"/>
      <c r="H1009" s="297"/>
      <c r="I1009" s="297"/>
      <c r="J1009" s="297"/>
      <c r="K1009" s="297"/>
      <c r="L1009" s="297"/>
      <c r="M1009" s="297"/>
      <c r="N1009" s="297"/>
      <c r="O1009" s="297"/>
      <c r="P1009" s="297"/>
      <c r="Q1009" s="297"/>
      <c r="R1009" s="297"/>
      <c r="S1009" s="297"/>
      <c r="T1009" s="297"/>
      <c r="U1009" s="297"/>
      <c r="V1009" s="297"/>
      <c r="W1009" s="297"/>
      <c r="X1009" s="297"/>
      <c r="Y1009" s="297">
        <v>0</v>
      </c>
      <c r="Z1009" s="297"/>
      <c r="AA1009" s="297"/>
      <c r="AB1009" s="297"/>
      <c r="AC1009" s="297"/>
      <c r="AD1009" s="297"/>
      <c r="AE1009" s="297"/>
      <c r="AF1009" s="297"/>
      <c r="AG1009" s="297"/>
      <c r="AH1009" s="297"/>
      <c r="AI1009" s="297"/>
      <c r="AJ1009" s="297"/>
      <c r="AK1009" s="297"/>
      <c r="AL1009" s="297"/>
      <c r="AM1009" s="297"/>
      <c r="AN1009" s="297"/>
      <c r="AO1009" s="297"/>
      <c r="AP1009" s="297"/>
      <c r="AQ1009" s="297"/>
      <c r="AR1009" s="297"/>
      <c r="AS1009" s="297"/>
      <c r="AT1009" s="297"/>
      <c r="AU1009" s="428"/>
      <c r="AV1009" s="412"/>
      <c r="AW1009" s="412"/>
      <c r="AX1009" s="412"/>
      <c r="AY1009" s="412"/>
      <c r="AZ1009" s="412"/>
      <c r="BA1009" s="412"/>
      <c r="BB1009" s="417"/>
      <c r="BC1009" s="417"/>
      <c r="BD1009" s="417"/>
      <c r="BE1009" s="417"/>
      <c r="BF1009" s="417"/>
      <c r="BG1009" s="417"/>
      <c r="BH1009" s="417"/>
      <c r="BI1009" s="298">
        <f>SUM(AU1009:BH1009)</f>
        <v>0</v>
      </c>
    </row>
    <row r="1010" spans="1:61" hidden="1" outlineLevel="1">
      <c r="B1010" s="296" t="s">
        <v>267</v>
      </c>
      <c r="C1010" s="293" t="s">
        <v>142</v>
      </c>
      <c r="D1010" s="297"/>
      <c r="E1010" s="297"/>
      <c r="F1010" s="297"/>
      <c r="G1010" s="297"/>
      <c r="H1010" s="297"/>
      <c r="I1010" s="297"/>
      <c r="J1010" s="297"/>
      <c r="K1010" s="297"/>
      <c r="L1010" s="297"/>
      <c r="M1010" s="297"/>
      <c r="N1010" s="297"/>
      <c r="O1010" s="297"/>
      <c r="P1010" s="297"/>
      <c r="Q1010" s="297"/>
      <c r="R1010" s="297"/>
      <c r="S1010" s="297"/>
      <c r="T1010" s="297"/>
      <c r="U1010" s="297"/>
      <c r="V1010" s="297"/>
      <c r="W1010" s="297"/>
      <c r="X1010" s="297"/>
      <c r="Y1010" s="297">
        <f>Y1009</f>
        <v>0</v>
      </c>
      <c r="Z1010" s="297"/>
      <c r="AA1010" s="297"/>
      <c r="AB1010" s="297"/>
      <c r="AC1010" s="297"/>
      <c r="AD1010" s="297"/>
      <c r="AE1010" s="297"/>
      <c r="AF1010" s="297"/>
      <c r="AG1010" s="297"/>
      <c r="AH1010" s="297"/>
      <c r="AI1010" s="297"/>
      <c r="AJ1010" s="297"/>
      <c r="AK1010" s="297"/>
      <c r="AL1010" s="297"/>
      <c r="AM1010" s="297"/>
      <c r="AN1010" s="297"/>
      <c r="AO1010" s="297"/>
      <c r="AP1010" s="297"/>
      <c r="AQ1010" s="297"/>
      <c r="AR1010" s="297"/>
      <c r="AS1010" s="297"/>
      <c r="AT1010" s="297"/>
      <c r="AU1010" s="413">
        <f>AU1009</f>
        <v>0</v>
      </c>
      <c r="AV1010" s="413">
        <f t="shared" ref="AV1010:BH1010" si="3004">AV1009</f>
        <v>0</v>
      </c>
      <c r="AW1010" s="413">
        <f t="shared" si="3004"/>
        <v>0</v>
      </c>
      <c r="AX1010" s="413">
        <f t="shared" si="3004"/>
        <v>0</v>
      </c>
      <c r="AY1010" s="413">
        <f t="shared" si="3004"/>
        <v>0</v>
      </c>
      <c r="AZ1010" s="413">
        <f t="shared" si="3004"/>
        <v>0</v>
      </c>
      <c r="BA1010" s="413">
        <f t="shared" si="3004"/>
        <v>0</v>
      </c>
      <c r="BB1010" s="413">
        <f t="shared" si="3004"/>
        <v>0</v>
      </c>
      <c r="BC1010" s="413">
        <f t="shared" si="3004"/>
        <v>0</v>
      </c>
      <c r="BD1010" s="413">
        <f t="shared" si="3004"/>
        <v>0</v>
      </c>
      <c r="BE1010" s="413">
        <f t="shared" si="3004"/>
        <v>0</v>
      </c>
      <c r="BF1010" s="413">
        <f t="shared" si="3004"/>
        <v>0</v>
      </c>
      <c r="BG1010" s="413">
        <f t="shared" si="3004"/>
        <v>0</v>
      </c>
      <c r="BH1010" s="413">
        <f t="shared" si="3004"/>
        <v>0</v>
      </c>
      <c r="BI1010" s="308"/>
    </row>
    <row r="1011" spans="1:61" hidden="1" outlineLevel="1">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293"/>
      <c r="Z1011" s="293"/>
      <c r="AA1011" s="293"/>
      <c r="AB1011" s="293"/>
      <c r="AC1011" s="293"/>
      <c r="AD1011" s="293"/>
      <c r="AE1011" s="293"/>
      <c r="AF1011" s="293"/>
      <c r="AG1011" s="293"/>
      <c r="AH1011" s="293"/>
      <c r="AI1011" s="293"/>
      <c r="AJ1011" s="293"/>
      <c r="AK1011" s="293"/>
      <c r="AL1011" s="293"/>
      <c r="AM1011" s="293"/>
      <c r="AN1011" s="293"/>
      <c r="AO1011" s="293"/>
      <c r="AP1011" s="293"/>
      <c r="AQ1011" s="293"/>
      <c r="AR1011" s="293"/>
      <c r="AS1011" s="293"/>
      <c r="AT1011" s="293"/>
      <c r="AU1011" s="424"/>
      <c r="AV1011" s="427"/>
      <c r="AW1011" s="427"/>
      <c r="AX1011" s="427"/>
      <c r="AY1011" s="427"/>
      <c r="AZ1011" s="427"/>
      <c r="BA1011" s="427"/>
      <c r="BB1011" s="427"/>
      <c r="BC1011" s="427"/>
      <c r="BD1011" s="427"/>
      <c r="BE1011" s="427"/>
      <c r="BF1011" s="427"/>
      <c r="BG1011" s="427"/>
      <c r="BH1011" s="427"/>
      <c r="BI1011" s="308"/>
    </row>
    <row r="1012" spans="1:61" hidden="1" outlineLevel="1">
      <c r="A1012" s="521">
        <v>99</v>
      </c>
      <c r="B1012" s="519" t="str">
        <f>VLOOKUP(A1012,'9. IESO programs'!$D$3:$E$91,2)</f>
        <v>Not used</v>
      </c>
      <c r="C1012" s="293" t="s">
        <v>25</v>
      </c>
      <c r="D1012" s="297"/>
      <c r="E1012" s="297"/>
      <c r="F1012" s="297"/>
      <c r="G1012" s="297"/>
      <c r="H1012" s="297"/>
      <c r="I1012" s="297"/>
      <c r="J1012" s="297"/>
      <c r="K1012" s="297"/>
      <c r="L1012" s="297"/>
      <c r="M1012" s="297"/>
      <c r="N1012" s="297"/>
      <c r="O1012" s="297"/>
      <c r="P1012" s="297"/>
      <c r="Q1012" s="297"/>
      <c r="R1012" s="297"/>
      <c r="S1012" s="297"/>
      <c r="T1012" s="297"/>
      <c r="U1012" s="297"/>
      <c r="V1012" s="297"/>
      <c r="W1012" s="297"/>
      <c r="X1012" s="297"/>
      <c r="Y1012" s="297">
        <v>0</v>
      </c>
      <c r="Z1012" s="297"/>
      <c r="AA1012" s="297"/>
      <c r="AB1012" s="297"/>
      <c r="AC1012" s="297"/>
      <c r="AD1012" s="297"/>
      <c r="AE1012" s="297"/>
      <c r="AF1012" s="297"/>
      <c r="AG1012" s="297"/>
      <c r="AH1012" s="297"/>
      <c r="AI1012" s="297"/>
      <c r="AJ1012" s="297"/>
      <c r="AK1012" s="297"/>
      <c r="AL1012" s="297"/>
      <c r="AM1012" s="297"/>
      <c r="AN1012" s="297"/>
      <c r="AO1012" s="297"/>
      <c r="AP1012" s="297"/>
      <c r="AQ1012" s="297"/>
      <c r="AR1012" s="297"/>
      <c r="AS1012" s="297"/>
      <c r="AT1012" s="297"/>
      <c r="AU1012" s="428"/>
      <c r="AV1012" s="412"/>
      <c r="AW1012" s="412"/>
      <c r="AX1012" s="412"/>
      <c r="AY1012" s="412"/>
      <c r="AZ1012" s="412"/>
      <c r="BA1012" s="412"/>
      <c r="BB1012" s="417"/>
      <c r="BC1012" s="417"/>
      <c r="BD1012" s="417"/>
      <c r="BE1012" s="417"/>
      <c r="BF1012" s="417"/>
      <c r="BG1012" s="417"/>
      <c r="BH1012" s="417"/>
      <c r="BI1012" s="298">
        <f>SUM(AU1012:BH1012)</f>
        <v>0</v>
      </c>
    </row>
    <row r="1013" spans="1:61" hidden="1" outlineLevel="1">
      <c r="B1013" s="296" t="s">
        <v>267</v>
      </c>
      <c r="C1013" s="293" t="s">
        <v>142</v>
      </c>
      <c r="D1013" s="297"/>
      <c r="E1013" s="297"/>
      <c r="F1013" s="297"/>
      <c r="G1013" s="297"/>
      <c r="H1013" s="297"/>
      <c r="I1013" s="297"/>
      <c r="J1013" s="297"/>
      <c r="K1013" s="297"/>
      <c r="L1013" s="297"/>
      <c r="M1013" s="297"/>
      <c r="N1013" s="297"/>
      <c r="O1013" s="297"/>
      <c r="P1013" s="297"/>
      <c r="Q1013" s="297"/>
      <c r="R1013" s="297"/>
      <c r="S1013" s="297"/>
      <c r="T1013" s="297"/>
      <c r="U1013" s="297"/>
      <c r="V1013" s="297"/>
      <c r="W1013" s="297"/>
      <c r="X1013" s="297"/>
      <c r="Y1013" s="297">
        <f>Y1012</f>
        <v>0</v>
      </c>
      <c r="Z1013" s="297"/>
      <c r="AA1013" s="297"/>
      <c r="AB1013" s="297"/>
      <c r="AC1013" s="297"/>
      <c r="AD1013" s="297"/>
      <c r="AE1013" s="297"/>
      <c r="AF1013" s="297"/>
      <c r="AG1013" s="297"/>
      <c r="AH1013" s="297"/>
      <c r="AI1013" s="297"/>
      <c r="AJ1013" s="297"/>
      <c r="AK1013" s="297"/>
      <c r="AL1013" s="297"/>
      <c r="AM1013" s="297"/>
      <c r="AN1013" s="297"/>
      <c r="AO1013" s="297"/>
      <c r="AP1013" s="297"/>
      <c r="AQ1013" s="297"/>
      <c r="AR1013" s="297"/>
      <c r="AS1013" s="297"/>
      <c r="AT1013" s="297"/>
      <c r="AU1013" s="413">
        <f>AU1012</f>
        <v>0</v>
      </c>
      <c r="AV1013" s="413">
        <f t="shared" ref="AV1013:BH1013" si="3005">AV1012</f>
        <v>0</v>
      </c>
      <c r="AW1013" s="413">
        <f t="shared" si="3005"/>
        <v>0</v>
      </c>
      <c r="AX1013" s="413">
        <f t="shared" si="3005"/>
        <v>0</v>
      </c>
      <c r="AY1013" s="413">
        <f t="shared" si="3005"/>
        <v>0</v>
      </c>
      <c r="AZ1013" s="413">
        <f t="shared" si="3005"/>
        <v>0</v>
      </c>
      <c r="BA1013" s="413">
        <f t="shared" si="3005"/>
        <v>0</v>
      </c>
      <c r="BB1013" s="413">
        <f t="shared" si="3005"/>
        <v>0</v>
      </c>
      <c r="BC1013" s="413">
        <f t="shared" si="3005"/>
        <v>0</v>
      </c>
      <c r="BD1013" s="413">
        <f t="shared" si="3005"/>
        <v>0</v>
      </c>
      <c r="BE1013" s="413">
        <f t="shared" si="3005"/>
        <v>0</v>
      </c>
      <c r="BF1013" s="413">
        <f t="shared" si="3005"/>
        <v>0</v>
      </c>
      <c r="BG1013" s="413">
        <f t="shared" si="3005"/>
        <v>0</v>
      </c>
      <c r="BH1013" s="413">
        <f t="shared" si="3005"/>
        <v>0</v>
      </c>
      <c r="BI1013" s="308"/>
    </row>
    <row r="1014" spans="1:61" hidden="1" outlineLevel="1">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293"/>
      <c r="Z1014" s="293"/>
      <c r="AA1014" s="293"/>
      <c r="AB1014" s="293"/>
      <c r="AC1014" s="293"/>
      <c r="AD1014" s="293"/>
      <c r="AE1014" s="293"/>
      <c r="AF1014" s="293"/>
      <c r="AG1014" s="293"/>
      <c r="AH1014" s="293"/>
      <c r="AI1014" s="293"/>
      <c r="AJ1014" s="293"/>
      <c r="AK1014" s="293"/>
      <c r="AL1014" s="293"/>
      <c r="AM1014" s="293"/>
      <c r="AN1014" s="293"/>
      <c r="AO1014" s="293"/>
      <c r="AP1014" s="293"/>
      <c r="AQ1014" s="293"/>
      <c r="AR1014" s="293"/>
      <c r="AS1014" s="293"/>
      <c r="AT1014" s="293"/>
      <c r="AU1014" s="425"/>
      <c r="AV1014" s="426"/>
      <c r="AW1014" s="426"/>
      <c r="AX1014" s="426"/>
      <c r="AY1014" s="426"/>
      <c r="AZ1014" s="426"/>
      <c r="BA1014" s="426"/>
      <c r="BB1014" s="426"/>
      <c r="BC1014" s="426"/>
      <c r="BD1014" s="426"/>
      <c r="BE1014" s="426"/>
      <c r="BF1014" s="426"/>
      <c r="BG1014" s="426"/>
      <c r="BH1014" s="426"/>
      <c r="BI1014" s="299"/>
    </row>
    <row r="1015" spans="1:61" hidden="1" outlineLevel="1">
      <c r="A1015" s="521">
        <v>99</v>
      </c>
      <c r="B1015" s="519" t="str">
        <f>VLOOKUP(A1015,'9. IESO programs'!$D$3:$E$91,2)</f>
        <v>Not used</v>
      </c>
      <c r="C1015" s="293" t="s">
        <v>25</v>
      </c>
      <c r="D1015" s="297"/>
      <c r="E1015" s="297"/>
      <c r="F1015" s="297"/>
      <c r="G1015" s="297"/>
      <c r="H1015" s="297"/>
      <c r="I1015" s="297"/>
      <c r="J1015" s="297"/>
      <c r="K1015" s="297"/>
      <c r="L1015" s="297"/>
      <c r="M1015" s="297"/>
      <c r="N1015" s="297"/>
      <c r="O1015" s="297"/>
      <c r="P1015" s="297"/>
      <c r="Q1015" s="297"/>
      <c r="R1015" s="297"/>
      <c r="S1015" s="297"/>
      <c r="T1015" s="297"/>
      <c r="U1015" s="297"/>
      <c r="V1015" s="297"/>
      <c r="W1015" s="297"/>
      <c r="X1015" s="297"/>
      <c r="Y1015" s="297">
        <v>0</v>
      </c>
      <c r="Z1015" s="297"/>
      <c r="AA1015" s="297"/>
      <c r="AB1015" s="297"/>
      <c r="AC1015" s="297"/>
      <c r="AD1015" s="297"/>
      <c r="AE1015" s="297"/>
      <c r="AF1015" s="297"/>
      <c r="AG1015" s="297"/>
      <c r="AH1015" s="297"/>
      <c r="AI1015" s="297"/>
      <c r="AJ1015" s="297"/>
      <c r="AK1015" s="297"/>
      <c r="AL1015" s="297"/>
      <c r="AM1015" s="297"/>
      <c r="AN1015" s="297"/>
      <c r="AO1015" s="297"/>
      <c r="AP1015" s="297"/>
      <c r="AQ1015" s="297"/>
      <c r="AR1015" s="297"/>
      <c r="AS1015" s="297"/>
      <c r="AT1015" s="297"/>
      <c r="AU1015" s="428"/>
      <c r="AV1015" s="412"/>
      <c r="AW1015" s="412"/>
      <c r="AX1015" s="412"/>
      <c r="AY1015" s="412"/>
      <c r="AZ1015" s="412"/>
      <c r="BA1015" s="412"/>
      <c r="BB1015" s="417"/>
      <c r="BC1015" s="417"/>
      <c r="BD1015" s="417"/>
      <c r="BE1015" s="417"/>
      <c r="BF1015" s="417"/>
      <c r="BG1015" s="417"/>
      <c r="BH1015" s="417"/>
      <c r="BI1015" s="298">
        <f>SUM(AU1015:BH1015)</f>
        <v>0</v>
      </c>
    </row>
    <row r="1016" spans="1:61" hidden="1" outlineLevel="1">
      <c r="B1016" s="296" t="s">
        <v>267</v>
      </c>
      <c r="C1016" s="293" t="s">
        <v>142</v>
      </c>
      <c r="D1016" s="297"/>
      <c r="E1016" s="297"/>
      <c r="F1016" s="297"/>
      <c r="G1016" s="297"/>
      <c r="H1016" s="297"/>
      <c r="I1016" s="297"/>
      <c r="J1016" s="297"/>
      <c r="K1016" s="297"/>
      <c r="L1016" s="297"/>
      <c r="M1016" s="297"/>
      <c r="N1016" s="297"/>
      <c r="O1016" s="297"/>
      <c r="P1016" s="297"/>
      <c r="Q1016" s="297"/>
      <c r="R1016" s="297"/>
      <c r="S1016" s="297"/>
      <c r="T1016" s="297"/>
      <c r="U1016" s="297"/>
      <c r="V1016" s="297"/>
      <c r="W1016" s="297"/>
      <c r="X1016" s="297"/>
      <c r="Y1016" s="297">
        <f>Y1015</f>
        <v>0</v>
      </c>
      <c r="Z1016" s="297"/>
      <c r="AA1016" s="297"/>
      <c r="AB1016" s="297"/>
      <c r="AC1016" s="297"/>
      <c r="AD1016" s="297"/>
      <c r="AE1016" s="297"/>
      <c r="AF1016" s="297"/>
      <c r="AG1016" s="297"/>
      <c r="AH1016" s="297"/>
      <c r="AI1016" s="297"/>
      <c r="AJ1016" s="297"/>
      <c r="AK1016" s="297"/>
      <c r="AL1016" s="297"/>
      <c r="AM1016" s="297"/>
      <c r="AN1016" s="297"/>
      <c r="AO1016" s="297"/>
      <c r="AP1016" s="297"/>
      <c r="AQ1016" s="297"/>
      <c r="AR1016" s="297"/>
      <c r="AS1016" s="297"/>
      <c r="AT1016" s="297"/>
      <c r="AU1016" s="413">
        <f>AU1015</f>
        <v>0</v>
      </c>
      <c r="AV1016" s="413">
        <f t="shared" ref="AV1016:BH1016" si="3006">AV1015</f>
        <v>0</v>
      </c>
      <c r="AW1016" s="413">
        <f t="shared" si="3006"/>
        <v>0</v>
      </c>
      <c r="AX1016" s="413">
        <f t="shared" si="3006"/>
        <v>0</v>
      </c>
      <c r="AY1016" s="413">
        <f t="shared" si="3006"/>
        <v>0</v>
      </c>
      <c r="AZ1016" s="413">
        <f t="shared" si="3006"/>
        <v>0</v>
      </c>
      <c r="BA1016" s="413">
        <f t="shared" si="3006"/>
        <v>0</v>
      </c>
      <c r="BB1016" s="413">
        <f t="shared" si="3006"/>
        <v>0</v>
      </c>
      <c r="BC1016" s="413">
        <f t="shared" si="3006"/>
        <v>0</v>
      </c>
      <c r="BD1016" s="413">
        <f t="shared" si="3006"/>
        <v>0</v>
      </c>
      <c r="BE1016" s="413">
        <f t="shared" si="3006"/>
        <v>0</v>
      </c>
      <c r="BF1016" s="413">
        <f t="shared" si="3006"/>
        <v>0</v>
      </c>
      <c r="BG1016" s="413">
        <f t="shared" si="3006"/>
        <v>0</v>
      </c>
      <c r="BH1016" s="413">
        <f t="shared" si="3006"/>
        <v>0</v>
      </c>
      <c r="BI1016" s="299"/>
    </row>
    <row r="1017" spans="1:61" hidden="1" outlineLevel="1">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293"/>
      <c r="Z1017" s="293"/>
      <c r="AA1017" s="293"/>
      <c r="AB1017" s="293"/>
      <c r="AC1017" s="293"/>
      <c r="AD1017" s="293"/>
      <c r="AE1017" s="293"/>
      <c r="AF1017" s="293"/>
      <c r="AG1017" s="293"/>
      <c r="AH1017" s="293"/>
      <c r="AI1017" s="293"/>
      <c r="AJ1017" s="293"/>
      <c r="AK1017" s="293"/>
      <c r="AL1017" s="293"/>
      <c r="AM1017" s="293"/>
      <c r="AN1017" s="293"/>
      <c r="AO1017" s="293"/>
      <c r="AP1017" s="293"/>
      <c r="AQ1017" s="293"/>
      <c r="AR1017" s="293"/>
      <c r="AS1017" s="293"/>
      <c r="AT1017" s="293"/>
      <c r="AU1017" s="414"/>
      <c r="AV1017" s="414"/>
      <c r="AW1017" s="414"/>
      <c r="AX1017" s="414"/>
      <c r="AY1017" s="414"/>
      <c r="AZ1017" s="414"/>
      <c r="BA1017" s="414"/>
      <c r="BB1017" s="414"/>
      <c r="BC1017" s="414"/>
      <c r="BD1017" s="414"/>
      <c r="BE1017" s="414"/>
      <c r="BF1017" s="414"/>
      <c r="BG1017" s="414"/>
      <c r="BH1017" s="414"/>
      <c r="BI1017" s="308"/>
    </row>
    <row r="1018" spans="1:61" hidden="1" outlineLevel="1">
      <c r="A1018" s="521">
        <v>99</v>
      </c>
      <c r="B1018" s="519" t="str">
        <f>VLOOKUP(A1018,'9. IESO programs'!$D$3:$E$91,2)</f>
        <v>Not used</v>
      </c>
      <c r="C1018" s="293" t="s">
        <v>25</v>
      </c>
      <c r="D1018" s="297"/>
      <c r="E1018" s="297"/>
      <c r="F1018" s="297"/>
      <c r="G1018" s="297"/>
      <c r="H1018" s="297"/>
      <c r="I1018" s="297"/>
      <c r="J1018" s="297"/>
      <c r="K1018" s="297"/>
      <c r="L1018" s="297"/>
      <c r="M1018" s="297"/>
      <c r="N1018" s="297"/>
      <c r="O1018" s="297"/>
      <c r="P1018" s="297"/>
      <c r="Q1018" s="297"/>
      <c r="R1018" s="297"/>
      <c r="S1018" s="297"/>
      <c r="T1018" s="297"/>
      <c r="U1018" s="297"/>
      <c r="V1018" s="297"/>
      <c r="W1018" s="297"/>
      <c r="X1018" s="297"/>
      <c r="Y1018" s="297">
        <v>0</v>
      </c>
      <c r="Z1018" s="297"/>
      <c r="AA1018" s="297"/>
      <c r="AB1018" s="297"/>
      <c r="AC1018" s="297"/>
      <c r="AD1018" s="297"/>
      <c r="AE1018" s="297"/>
      <c r="AF1018" s="297"/>
      <c r="AG1018" s="297"/>
      <c r="AH1018" s="297"/>
      <c r="AI1018" s="297"/>
      <c r="AJ1018" s="297"/>
      <c r="AK1018" s="297"/>
      <c r="AL1018" s="297"/>
      <c r="AM1018" s="297"/>
      <c r="AN1018" s="297"/>
      <c r="AO1018" s="297"/>
      <c r="AP1018" s="297"/>
      <c r="AQ1018" s="297"/>
      <c r="AR1018" s="297"/>
      <c r="AS1018" s="297"/>
      <c r="AT1018" s="297"/>
      <c r="AU1018" s="428"/>
      <c r="AV1018" s="412"/>
      <c r="AW1018" s="412"/>
      <c r="AX1018" s="412"/>
      <c r="AY1018" s="412"/>
      <c r="AZ1018" s="412"/>
      <c r="BA1018" s="412"/>
      <c r="BB1018" s="417"/>
      <c r="BC1018" s="417"/>
      <c r="BD1018" s="417"/>
      <c r="BE1018" s="417"/>
      <c r="BF1018" s="417"/>
      <c r="BG1018" s="417"/>
      <c r="BH1018" s="417"/>
      <c r="BI1018" s="298">
        <f>SUM(AU1018:BH1018)</f>
        <v>0</v>
      </c>
    </row>
    <row r="1019" spans="1:61" hidden="1" outlineLevel="1">
      <c r="B1019" s="296" t="s">
        <v>267</v>
      </c>
      <c r="C1019" s="293" t="s">
        <v>142</v>
      </c>
      <c r="D1019" s="297"/>
      <c r="E1019" s="297"/>
      <c r="F1019" s="297"/>
      <c r="G1019" s="297"/>
      <c r="H1019" s="297"/>
      <c r="I1019" s="297"/>
      <c r="J1019" s="297"/>
      <c r="K1019" s="297"/>
      <c r="L1019" s="297"/>
      <c r="M1019" s="297"/>
      <c r="N1019" s="297"/>
      <c r="O1019" s="297"/>
      <c r="P1019" s="297"/>
      <c r="Q1019" s="297"/>
      <c r="R1019" s="297"/>
      <c r="S1019" s="297"/>
      <c r="T1019" s="297"/>
      <c r="U1019" s="297"/>
      <c r="V1019" s="297"/>
      <c r="W1019" s="297"/>
      <c r="X1019" s="297"/>
      <c r="Y1019" s="297">
        <f>Y1018</f>
        <v>0</v>
      </c>
      <c r="Z1019" s="297"/>
      <c r="AA1019" s="297"/>
      <c r="AB1019" s="297"/>
      <c r="AC1019" s="297"/>
      <c r="AD1019" s="297"/>
      <c r="AE1019" s="297"/>
      <c r="AF1019" s="297"/>
      <c r="AG1019" s="297"/>
      <c r="AH1019" s="297"/>
      <c r="AI1019" s="297"/>
      <c r="AJ1019" s="297"/>
      <c r="AK1019" s="297"/>
      <c r="AL1019" s="297"/>
      <c r="AM1019" s="297"/>
      <c r="AN1019" s="297"/>
      <c r="AO1019" s="297"/>
      <c r="AP1019" s="297"/>
      <c r="AQ1019" s="297"/>
      <c r="AR1019" s="297"/>
      <c r="AS1019" s="297"/>
      <c r="AT1019" s="297"/>
      <c r="AU1019" s="413">
        <f t="shared" ref="AU1019:BH1019" si="3007">AU1018</f>
        <v>0</v>
      </c>
      <c r="AV1019" s="413">
        <f t="shared" si="3007"/>
        <v>0</v>
      </c>
      <c r="AW1019" s="413">
        <f t="shared" si="3007"/>
        <v>0</v>
      </c>
      <c r="AX1019" s="413">
        <f t="shared" si="3007"/>
        <v>0</v>
      </c>
      <c r="AY1019" s="413">
        <f t="shared" si="3007"/>
        <v>0</v>
      </c>
      <c r="AZ1019" s="413">
        <f t="shared" si="3007"/>
        <v>0</v>
      </c>
      <c r="BA1019" s="413">
        <f t="shared" si="3007"/>
        <v>0</v>
      </c>
      <c r="BB1019" s="413">
        <f t="shared" si="3007"/>
        <v>0</v>
      </c>
      <c r="BC1019" s="413">
        <f t="shared" si="3007"/>
        <v>0</v>
      </c>
      <c r="BD1019" s="413">
        <f t="shared" si="3007"/>
        <v>0</v>
      </c>
      <c r="BE1019" s="413">
        <f t="shared" si="3007"/>
        <v>0</v>
      </c>
      <c r="BF1019" s="413">
        <f t="shared" si="3007"/>
        <v>0</v>
      </c>
      <c r="BG1019" s="413">
        <f t="shared" si="3007"/>
        <v>0</v>
      </c>
      <c r="BH1019" s="413">
        <f t="shared" si="3007"/>
        <v>0</v>
      </c>
      <c r="BI1019" s="308"/>
    </row>
    <row r="1020" spans="1:61" ht="15.75" hidden="1" outlineLevel="1">
      <c r="B1020" s="325"/>
      <c r="C1020" s="302"/>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302"/>
      <c r="Z1020" s="293"/>
      <c r="AA1020" s="293"/>
      <c r="AB1020" s="293"/>
      <c r="AC1020" s="293"/>
      <c r="AD1020" s="293"/>
      <c r="AE1020" s="293"/>
      <c r="AF1020" s="293"/>
      <c r="AG1020" s="293"/>
      <c r="AH1020" s="293"/>
      <c r="AI1020" s="293"/>
      <c r="AJ1020" s="293"/>
      <c r="AK1020" s="293"/>
      <c r="AL1020" s="293"/>
      <c r="AM1020" s="293"/>
      <c r="AN1020" s="293"/>
      <c r="AO1020" s="293"/>
      <c r="AP1020" s="293"/>
      <c r="AQ1020" s="293"/>
      <c r="AR1020" s="293"/>
      <c r="AS1020" s="293"/>
      <c r="AT1020" s="293"/>
      <c r="AU1020" s="414"/>
      <c r="AV1020" s="414"/>
      <c r="AW1020" s="414"/>
      <c r="AX1020" s="414"/>
      <c r="AY1020" s="414"/>
      <c r="AZ1020" s="414"/>
      <c r="BA1020" s="414"/>
      <c r="BB1020" s="414"/>
      <c r="BC1020" s="414"/>
      <c r="BD1020" s="414"/>
      <c r="BE1020" s="414"/>
      <c r="BF1020" s="414"/>
      <c r="BG1020" s="414"/>
      <c r="BH1020" s="414"/>
      <c r="BI1020" s="308"/>
    </row>
    <row r="1021" spans="1:61" ht="15.75" hidden="1" outlineLevel="1">
      <c r="B1021" s="517" t="s">
        <v>477</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293"/>
      <c r="Z1021" s="293"/>
      <c r="AA1021" s="293"/>
      <c r="AB1021" s="293"/>
      <c r="AC1021" s="293"/>
      <c r="AD1021" s="293"/>
      <c r="AE1021" s="293"/>
      <c r="AF1021" s="293"/>
      <c r="AG1021" s="293"/>
      <c r="AH1021" s="293"/>
      <c r="AI1021" s="293"/>
      <c r="AJ1021" s="293"/>
      <c r="AK1021" s="293"/>
      <c r="AL1021" s="293"/>
      <c r="AM1021" s="293"/>
      <c r="AN1021" s="293"/>
      <c r="AO1021" s="293"/>
      <c r="AP1021" s="293"/>
      <c r="AQ1021" s="293"/>
      <c r="AR1021" s="293"/>
      <c r="AS1021" s="293"/>
      <c r="AT1021" s="293"/>
      <c r="AU1021" s="424"/>
      <c r="AV1021" s="427"/>
      <c r="AW1021" s="427"/>
      <c r="AX1021" s="427"/>
      <c r="AY1021" s="427"/>
      <c r="AZ1021" s="427"/>
      <c r="BA1021" s="427"/>
      <c r="BB1021" s="427"/>
      <c r="BC1021" s="427"/>
      <c r="BD1021" s="427"/>
      <c r="BE1021" s="427"/>
      <c r="BF1021" s="427"/>
      <c r="BG1021" s="427"/>
      <c r="BH1021" s="427"/>
      <c r="BI1021" s="308"/>
    </row>
    <row r="1022" spans="1:61" ht="15.75" hidden="1" outlineLevel="1">
      <c r="B1022" s="290" t="s">
        <v>473</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293"/>
      <c r="Z1022" s="293"/>
      <c r="AA1022" s="293"/>
      <c r="AB1022" s="293"/>
      <c r="AC1022" s="293"/>
      <c r="AD1022" s="293"/>
      <c r="AE1022" s="293"/>
      <c r="AF1022" s="293"/>
      <c r="AG1022" s="293"/>
      <c r="AH1022" s="293"/>
      <c r="AI1022" s="293"/>
      <c r="AJ1022" s="293"/>
      <c r="AK1022" s="293"/>
      <c r="AL1022" s="293"/>
      <c r="AM1022" s="293"/>
      <c r="AN1022" s="293"/>
      <c r="AO1022" s="293"/>
      <c r="AP1022" s="293"/>
      <c r="AQ1022" s="293"/>
      <c r="AR1022" s="293"/>
      <c r="AS1022" s="293"/>
      <c r="AT1022" s="293"/>
      <c r="AU1022" s="424"/>
      <c r="AV1022" s="427"/>
      <c r="AW1022" s="427"/>
      <c r="AX1022" s="427"/>
      <c r="AY1022" s="427"/>
      <c r="AZ1022" s="427"/>
      <c r="BA1022" s="427"/>
      <c r="BB1022" s="427"/>
      <c r="BC1022" s="427"/>
      <c r="BD1022" s="427"/>
      <c r="BE1022" s="427"/>
      <c r="BF1022" s="427"/>
      <c r="BG1022" s="427"/>
      <c r="BH1022" s="427"/>
      <c r="BI1022" s="308"/>
    </row>
    <row r="1023" spans="1:61" ht="15" hidden="1" customHeight="1" outlineLevel="1">
      <c r="A1023" s="521">
        <v>99</v>
      </c>
      <c r="B1023" s="519" t="str">
        <f>VLOOKUP(A1023,'9. IESO programs'!$D$3:$E$91,2)</f>
        <v>Not used</v>
      </c>
      <c r="C1023" s="293" t="s">
        <v>25</v>
      </c>
      <c r="D1023" s="297"/>
      <c r="E1023" s="297"/>
      <c r="F1023" s="297"/>
      <c r="G1023" s="297"/>
      <c r="H1023" s="297"/>
      <c r="I1023" s="297"/>
      <c r="J1023" s="297"/>
      <c r="K1023" s="297"/>
      <c r="L1023" s="297"/>
      <c r="M1023" s="297"/>
      <c r="N1023" s="297"/>
      <c r="O1023" s="297"/>
      <c r="P1023" s="297"/>
      <c r="Q1023" s="297"/>
      <c r="R1023" s="297"/>
      <c r="S1023" s="297"/>
      <c r="T1023" s="297"/>
      <c r="U1023" s="297"/>
      <c r="V1023" s="297"/>
      <c r="W1023" s="297"/>
      <c r="X1023" s="297"/>
      <c r="Y1023" s="293"/>
      <c r="Z1023" s="297"/>
      <c r="AA1023" s="297"/>
      <c r="AB1023" s="297"/>
      <c r="AC1023" s="297"/>
      <c r="AD1023" s="297"/>
      <c r="AE1023" s="297"/>
      <c r="AF1023" s="297"/>
      <c r="AG1023" s="297"/>
      <c r="AH1023" s="297"/>
      <c r="AI1023" s="297"/>
      <c r="AJ1023" s="297"/>
      <c r="AK1023" s="297"/>
      <c r="AL1023" s="297"/>
      <c r="AM1023" s="297"/>
      <c r="AN1023" s="297"/>
      <c r="AO1023" s="297"/>
      <c r="AP1023" s="297"/>
      <c r="AQ1023" s="297"/>
      <c r="AR1023" s="297"/>
      <c r="AS1023" s="297"/>
      <c r="AT1023" s="297"/>
      <c r="AU1023" s="412"/>
      <c r="AV1023" s="412"/>
      <c r="AW1023" s="412"/>
      <c r="AX1023" s="412"/>
      <c r="AY1023" s="412"/>
      <c r="AZ1023" s="412"/>
      <c r="BA1023" s="412"/>
      <c r="BB1023" s="412"/>
      <c r="BC1023" s="412"/>
      <c r="BD1023" s="412"/>
      <c r="BE1023" s="412"/>
      <c r="BF1023" s="412"/>
      <c r="BG1023" s="412"/>
      <c r="BH1023" s="412"/>
      <c r="BI1023" s="298">
        <f>SUM(AU1023:BH1023)</f>
        <v>0</v>
      </c>
    </row>
    <row r="1024" spans="1:61" ht="15" hidden="1" customHeight="1" outlineLevel="1">
      <c r="B1024" s="296" t="s">
        <v>267</v>
      </c>
      <c r="C1024" s="293" t="s">
        <v>142</v>
      </c>
      <c r="D1024" s="297"/>
      <c r="E1024" s="297"/>
      <c r="F1024" s="297"/>
      <c r="G1024" s="297"/>
      <c r="H1024" s="297"/>
      <c r="I1024" s="297"/>
      <c r="J1024" s="297"/>
      <c r="K1024" s="297"/>
      <c r="L1024" s="297"/>
      <c r="M1024" s="297"/>
      <c r="N1024" s="297"/>
      <c r="O1024" s="297"/>
      <c r="P1024" s="297"/>
      <c r="Q1024" s="297"/>
      <c r="R1024" s="297"/>
      <c r="S1024" s="297"/>
      <c r="T1024" s="297"/>
      <c r="U1024" s="297"/>
      <c r="V1024" s="297"/>
      <c r="W1024" s="297"/>
      <c r="X1024" s="297"/>
      <c r="Y1024" s="293"/>
      <c r="Z1024" s="297"/>
      <c r="AA1024" s="297"/>
      <c r="AB1024" s="297"/>
      <c r="AC1024" s="297"/>
      <c r="AD1024" s="297"/>
      <c r="AE1024" s="297"/>
      <c r="AF1024" s="297"/>
      <c r="AG1024" s="297"/>
      <c r="AH1024" s="297"/>
      <c r="AI1024" s="297"/>
      <c r="AJ1024" s="297"/>
      <c r="AK1024" s="297"/>
      <c r="AL1024" s="297"/>
      <c r="AM1024" s="297"/>
      <c r="AN1024" s="297"/>
      <c r="AO1024" s="297"/>
      <c r="AP1024" s="297"/>
      <c r="AQ1024" s="297"/>
      <c r="AR1024" s="297"/>
      <c r="AS1024" s="297"/>
      <c r="AT1024" s="297"/>
      <c r="AU1024" s="413">
        <f>AU1023</f>
        <v>0</v>
      </c>
      <c r="AV1024" s="413">
        <f t="shared" ref="AV1024" si="3008">AV1023</f>
        <v>0</v>
      </c>
      <c r="AW1024" s="413">
        <f t="shared" ref="AW1024" si="3009">AW1023</f>
        <v>0</v>
      </c>
      <c r="AX1024" s="413">
        <f t="shared" ref="AX1024" si="3010">AX1023</f>
        <v>0</v>
      </c>
      <c r="AY1024" s="413">
        <f t="shared" ref="AY1024" si="3011">AY1023</f>
        <v>0</v>
      </c>
      <c r="AZ1024" s="413">
        <f t="shared" ref="AZ1024" si="3012">AZ1023</f>
        <v>0</v>
      </c>
      <c r="BA1024" s="413">
        <f t="shared" ref="BA1024" si="3013">BA1023</f>
        <v>0</v>
      </c>
      <c r="BB1024" s="413">
        <f t="shared" ref="BB1024" si="3014">BB1023</f>
        <v>0</v>
      </c>
      <c r="BC1024" s="413">
        <f t="shared" ref="BC1024" si="3015">BC1023</f>
        <v>0</v>
      </c>
      <c r="BD1024" s="413">
        <f t="shared" ref="BD1024" si="3016">BD1023</f>
        <v>0</v>
      </c>
      <c r="BE1024" s="413">
        <f t="shared" ref="BE1024" si="3017">BE1023</f>
        <v>0</v>
      </c>
      <c r="BF1024" s="413">
        <f t="shared" ref="BF1024" si="3018">BF1023</f>
        <v>0</v>
      </c>
      <c r="BG1024" s="413">
        <f t="shared" ref="BG1024" si="3019">BG1023</f>
        <v>0</v>
      </c>
      <c r="BH1024" s="413">
        <f t="shared" ref="BH1024" si="3020">BH1023</f>
        <v>0</v>
      </c>
      <c r="BI1024" s="308"/>
    </row>
    <row r="1025" spans="1:61" ht="15" hidden="1" customHeight="1" outlineLevel="1">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293"/>
      <c r="Z1025" s="293"/>
      <c r="AA1025" s="293"/>
      <c r="AB1025" s="293"/>
      <c r="AC1025" s="293"/>
      <c r="AD1025" s="293"/>
      <c r="AE1025" s="293"/>
      <c r="AF1025" s="293"/>
      <c r="AG1025" s="293"/>
      <c r="AH1025" s="293"/>
      <c r="AI1025" s="293"/>
      <c r="AJ1025" s="293"/>
      <c r="AK1025" s="293"/>
      <c r="AL1025" s="293"/>
      <c r="AM1025" s="293"/>
      <c r="AN1025" s="293"/>
      <c r="AO1025" s="293"/>
      <c r="AP1025" s="293"/>
      <c r="AQ1025" s="293"/>
      <c r="AR1025" s="293"/>
      <c r="AS1025" s="293"/>
      <c r="AT1025" s="293"/>
      <c r="AU1025" s="424"/>
      <c r="AV1025" s="427"/>
      <c r="AW1025" s="427"/>
      <c r="AX1025" s="427"/>
      <c r="AY1025" s="427"/>
      <c r="AZ1025" s="427"/>
      <c r="BA1025" s="427"/>
      <c r="BB1025" s="427"/>
      <c r="BC1025" s="427"/>
      <c r="BD1025" s="427"/>
      <c r="BE1025" s="427"/>
      <c r="BF1025" s="427"/>
      <c r="BG1025" s="427"/>
      <c r="BH1025" s="427"/>
      <c r="BI1025" s="308"/>
    </row>
    <row r="1026" spans="1:61" ht="15" hidden="1" customHeight="1" outlineLevel="1">
      <c r="A1026" s="521">
        <v>99</v>
      </c>
      <c r="B1026" s="519" t="str">
        <f>VLOOKUP(A1026,'9. IESO programs'!$D$3:$E$91,2)</f>
        <v>Not used</v>
      </c>
      <c r="C1026" s="293" t="s">
        <v>25</v>
      </c>
      <c r="D1026" s="297"/>
      <c r="E1026" s="297"/>
      <c r="F1026" s="297"/>
      <c r="G1026" s="297"/>
      <c r="H1026" s="297"/>
      <c r="I1026" s="297"/>
      <c r="J1026" s="297"/>
      <c r="K1026" s="297"/>
      <c r="L1026" s="297"/>
      <c r="M1026" s="297"/>
      <c r="N1026" s="297"/>
      <c r="O1026" s="297"/>
      <c r="P1026" s="297"/>
      <c r="Q1026" s="297"/>
      <c r="R1026" s="297"/>
      <c r="S1026" s="297"/>
      <c r="T1026" s="297"/>
      <c r="U1026" s="297"/>
      <c r="V1026" s="297"/>
      <c r="W1026" s="297"/>
      <c r="X1026" s="297"/>
      <c r="Y1026" s="293"/>
      <c r="Z1026" s="297"/>
      <c r="AA1026" s="297"/>
      <c r="AB1026" s="297"/>
      <c r="AC1026" s="297"/>
      <c r="AD1026" s="297"/>
      <c r="AE1026" s="297"/>
      <c r="AF1026" s="297"/>
      <c r="AG1026" s="297"/>
      <c r="AH1026" s="297"/>
      <c r="AI1026" s="297"/>
      <c r="AJ1026" s="297"/>
      <c r="AK1026" s="297"/>
      <c r="AL1026" s="297"/>
      <c r="AM1026" s="297"/>
      <c r="AN1026" s="297"/>
      <c r="AO1026" s="297"/>
      <c r="AP1026" s="297"/>
      <c r="AQ1026" s="297"/>
      <c r="AR1026" s="297"/>
      <c r="AS1026" s="297"/>
      <c r="AT1026" s="297"/>
      <c r="AU1026" s="412"/>
      <c r="AV1026" s="412"/>
      <c r="AW1026" s="412"/>
      <c r="AX1026" s="412"/>
      <c r="AY1026" s="412"/>
      <c r="AZ1026" s="412"/>
      <c r="BA1026" s="412"/>
      <c r="BB1026" s="412"/>
      <c r="BC1026" s="412"/>
      <c r="BD1026" s="412"/>
      <c r="BE1026" s="412"/>
      <c r="BF1026" s="412"/>
      <c r="BG1026" s="412"/>
      <c r="BH1026" s="412"/>
      <c r="BI1026" s="298">
        <f>SUM(AU1026:BH1026)</f>
        <v>0</v>
      </c>
    </row>
    <row r="1027" spans="1:61" ht="15" hidden="1" customHeight="1" outlineLevel="1">
      <c r="B1027" s="296" t="s">
        <v>267</v>
      </c>
      <c r="C1027" s="293" t="s">
        <v>142</v>
      </c>
      <c r="D1027" s="297"/>
      <c r="E1027" s="297"/>
      <c r="F1027" s="297"/>
      <c r="G1027" s="297"/>
      <c r="H1027" s="297"/>
      <c r="I1027" s="297"/>
      <c r="J1027" s="297"/>
      <c r="K1027" s="297"/>
      <c r="L1027" s="297"/>
      <c r="M1027" s="297"/>
      <c r="N1027" s="297"/>
      <c r="O1027" s="297"/>
      <c r="P1027" s="297"/>
      <c r="Q1027" s="297"/>
      <c r="R1027" s="297"/>
      <c r="S1027" s="297"/>
      <c r="T1027" s="297"/>
      <c r="U1027" s="297"/>
      <c r="V1027" s="297"/>
      <c r="W1027" s="297"/>
      <c r="X1027" s="297"/>
      <c r="Y1027" s="293"/>
      <c r="Z1027" s="297"/>
      <c r="AA1027" s="297"/>
      <c r="AB1027" s="297"/>
      <c r="AC1027" s="297"/>
      <c r="AD1027" s="297"/>
      <c r="AE1027" s="297"/>
      <c r="AF1027" s="297"/>
      <c r="AG1027" s="297"/>
      <c r="AH1027" s="297"/>
      <c r="AI1027" s="297"/>
      <c r="AJ1027" s="297"/>
      <c r="AK1027" s="297"/>
      <c r="AL1027" s="297"/>
      <c r="AM1027" s="297"/>
      <c r="AN1027" s="297"/>
      <c r="AO1027" s="297"/>
      <c r="AP1027" s="297"/>
      <c r="AQ1027" s="297"/>
      <c r="AR1027" s="297"/>
      <c r="AS1027" s="297"/>
      <c r="AT1027" s="297"/>
      <c r="AU1027" s="413">
        <f>AU1026</f>
        <v>0</v>
      </c>
      <c r="AV1027" s="413">
        <f t="shared" ref="AV1027" si="3021">AV1026</f>
        <v>0</v>
      </c>
      <c r="AW1027" s="413">
        <f t="shared" ref="AW1027" si="3022">AW1026</f>
        <v>0</v>
      </c>
      <c r="AX1027" s="413">
        <f t="shared" ref="AX1027" si="3023">AX1026</f>
        <v>0</v>
      </c>
      <c r="AY1027" s="413">
        <f t="shared" ref="AY1027" si="3024">AY1026</f>
        <v>0</v>
      </c>
      <c r="AZ1027" s="413">
        <f t="shared" ref="AZ1027" si="3025">AZ1026</f>
        <v>0</v>
      </c>
      <c r="BA1027" s="413">
        <f t="shared" ref="BA1027" si="3026">BA1026</f>
        <v>0</v>
      </c>
      <c r="BB1027" s="413">
        <f t="shared" ref="BB1027" si="3027">BB1026</f>
        <v>0</v>
      </c>
      <c r="BC1027" s="413">
        <f t="shared" ref="BC1027" si="3028">BC1026</f>
        <v>0</v>
      </c>
      <c r="BD1027" s="413">
        <f t="shared" ref="BD1027" si="3029">BD1026</f>
        <v>0</v>
      </c>
      <c r="BE1027" s="413">
        <f t="shared" ref="BE1027" si="3030">BE1026</f>
        <v>0</v>
      </c>
      <c r="BF1027" s="413">
        <f t="shared" ref="BF1027" si="3031">BF1026</f>
        <v>0</v>
      </c>
      <c r="BG1027" s="413">
        <f t="shared" ref="BG1027" si="3032">BG1026</f>
        <v>0</v>
      </c>
      <c r="BH1027" s="413">
        <f t="shared" ref="BH1027" si="3033">BH1026</f>
        <v>0</v>
      </c>
      <c r="BI1027" s="308"/>
    </row>
    <row r="1028" spans="1:61" ht="15" hidden="1" customHeight="1" outlineLevel="1">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293"/>
      <c r="Z1028" s="293"/>
      <c r="AA1028" s="293"/>
      <c r="AB1028" s="293"/>
      <c r="AC1028" s="293"/>
      <c r="AD1028" s="293"/>
      <c r="AE1028" s="293"/>
      <c r="AF1028" s="293"/>
      <c r="AG1028" s="293"/>
      <c r="AH1028" s="293"/>
      <c r="AI1028" s="293"/>
      <c r="AJ1028" s="293"/>
      <c r="AK1028" s="293"/>
      <c r="AL1028" s="293"/>
      <c r="AM1028" s="293"/>
      <c r="AN1028" s="293"/>
      <c r="AO1028" s="293"/>
      <c r="AP1028" s="293"/>
      <c r="AQ1028" s="293"/>
      <c r="AR1028" s="293"/>
      <c r="AS1028" s="293"/>
      <c r="AT1028" s="293"/>
      <c r="AU1028" s="424"/>
      <c r="AV1028" s="427"/>
      <c r="AW1028" s="427"/>
      <c r="AX1028" s="427"/>
      <c r="AY1028" s="427"/>
      <c r="AZ1028" s="427"/>
      <c r="BA1028" s="427"/>
      <c r="BB1028" s="427"/>
      <c r="BC1028" s="427"/>
      <c r="BD1028" s="427"/>
      <c r="BE1028" s="427"/>
      <c r="BF1028" s="427"/>
      <c r="BG1028" s="427"/>
      <c r="BH1028" s="427"/>
      <c r="BI1028" s="308"/>
    </row>
    <row r="1029" spans="1:61" ht="15" hidden="1" customHeight="1" outlineLevel="1">
      <c r="A1029" s="521">
        <v>99</v>
      </c>
      <c r="B1029" s="519" t="str">
        <f>VLOOKUP(A1029,'9. IESO programs'!$D$3:$E$91,2)</f>
        <v>Not used</v>
      </c>
      <c r="C1029" s="293" t="s">
        <v>25</v>
      </c>
      <c r="D1029" s="297"/>
      <c r="E1029" s="297"/>
      <c r="F1029" s="297"/>
      <c r="G1029" s="297"/>
      <c r="H1029" s="297"/>
      <c r="I1029" s="297"/>
      <c r="J1029" s="297"/>
      <c r="K1029" s="297"/>
      <c r="L1029" s="297"/>
      <c r="M1029" s="297"/>
      <c r="N1029" s="297"/>
      <c r="O1029" s="297"/>
      <c r="P1029" s="297"/>
      <c r="Q1029" s="297"/>
      <c r="R1029" s="297"/>
      <c r="S1029" s="297"/>
      <c r="T1029" s="297"/>
      <c r="U1029" s="297"/>
      <c r="V1029" s="297"/>
      <c r="W1029" s="297"/>
      <c r="X1029" s="297"/>
      <c r="Y1029" s="293"/>
      <c r="Z1029" s="297"/>
      <c r="AA1029" s="297"/>
      <c r="AB1029" s="297"/>
      <c r="AC1029" s="297"/>
      <c r="AD1029" s="297"/>
      <c r="AE1029" s="297"/>
      <c r="AF1029" s="297"/>
      <c r="AG1029" s="297"/>
      <c r="AH1029" s="297"/>
      <c r="AI1029" s="297"/>
      <c r="AJ1029" s="297"/>
      <c r="AK1029" s="297"/>
      <c r="AL1029" s="297"/>
      <c r="AM1029" s="297"/>
      <c r="AN1029" s="297"/>
      <c r="AO1029" s="297"/>
      <c r="AP1029" s="297"/>
      <c r="AQ1029" s="297"/>
      <c r="AR1029" s="297"/>
      <c r="AS1029" s="297"/>
      <c r="AT1029" s="297"/>
      <c r="AU1029" s="412"/>
      <c r="AV1029" s="412"/>
      <c r="AW1029" s="412"/>
      <c r="AX1029" s="412"/>
      <c r="AY1029" s="412"/>
      <c r="AZ1029" s="412"/>
      <c r="BA1029" s="412"/>
      <c r="BB1029" s="412"/>
      <c r="BC1029" s="412"/>
      <c r="BD1029" s="412"/>
      <c r="BE1029" s="412"/>
      <c r="BF1029" s="412"/>
      <c r="BG1029" s="412"/>
      <c r="BH1029" s="412"/>
      <c r="BI1029" s="298">
        <f>SUM(AU1029:BH1029)</f>
        <v>0</v>
      </c>
    </row>
    <row r="1030" spans="1:61" ht="15" hidden="1" customHeight="1" outlineLevel="1">
      <c r="B1030" s="296" t="s">
        <v>267</v>
      </c>
      <c r="C1030" s="293" t="s">
        <v>142</v>
      </c>
      <c r="D1030" s="297"/>
      <c r="E1030" s="297"/>
      <c r="F1030" s="297"/>
      <c r="G1030" s="297"/>
      <c r="H1030" s="297"/>
      <c r="I1030" s="297"/>
      <c r="J1030" s="297"/>
      <c r="K1030" s="297"/>
      <c r="L1030" s="297"/>
      <c r="M1030" s="297"/>
      <c r="N1030" s="297"/>
      <c r="O1030" s="297"/>
      <c r="P1030" s="297"/>
      <c r="Q1030" s="297"/>
      <c r="R1030" s="297"/>
      <c r="S1030" s="297"/>
      <c r="T1030" s="297"/>
      <c r="U1030" s="297"/>
      <c r="V1030" s="297"/>
      <c r="W1030" s="297"/>
      <c r="X1030" s="297"/>
      <c r="Y1030" s="293"/>
      <c r="Z1030" s="297"/>
      <c r="AA1030" s="297"/>
      <c r="AB1030" s="297"/>
      <c r="AC1030" s="297"/>
      <c r="AD1030" s="297"/>
      <c r="AE1030" s="297"/>
      <c r="AF1030" s="297"/>
      <c r="AG1030" s="297"/>
      <c r="AH1030" s="297"/>
      <c r="AI1030" s="297"/>
      <c r="AJ1030" s="297"/>
      <c r="AK1030" s="297"/>
      <c r="AL1030" s="297"/>
      <c r="AM1030" s="297"/>
      <c r="AN1030" s="297"/>
      <c r="AO1030" s="297"/>
      <c r="AP1030" s="297"/>
      <c r="AQ1030" s="297"/>
      <c r="AR1030" s="297"/>
      <c r="AS1030" s="297"/>
      <c r="AT1030" s="297"/>
      <c r="AU1030" s="413">
        <f>AU1029</f>
        <v>0</v>
      </c>
      <c r="AV1030" s="413">
        <f t="shared" ref="AV1030" si="3034">AV1029</f>
        <v>0</v>
      </c>
      <c r="AW1030" s="413">
        <f t="shared" ref="AW1030" si="3035">AW1029</f>
        <v>0</v>
      </c>
      <c r="AX1030" s="413">
        <f t="shared" ref="AX1030" si="3036">AX1029</f>
        <v>0</v>
      </c>
      <c r="AY1030" s="413">
        <f t="shared" ref="AY1030" si="3037">AY1029</f>
        <v>0</v>
      </c>
      <c r="AZ1030" s="413">
        <f t="shared" ref="AZ1030" si="3038">AZ1029</f>
        <v>0</v>
      </c>
      <c r="BA1030" s="413">
        <f t="shared" ref="BA1030" si="3039">BA1029</f>
        <v>0</v>
      </c>
      <c r="BB1030" s="413">
        <f t="shared" ref="BB1030" si="3040">BB1029</f>
        <v>0</v>
      </c>
      <c r="BC1030" s="413">
        <f t="shared" ref="BC1030" si="3041">BC1029</f>
        <v>0</v>
      </c>
      <c r="BD1030" s="413">
        <f t="shared" ref="BD1030" si="3042">BD1029</f>
        <v>0</v>
      </c>
      <c r="BE1030" s="413">
        <f t="shared" ref="BE1030" si="3043">BE1029</f>
        <v>0</v>
      </c>
      <c r="BF1030" s="413">
        <f t="shared" ref="BF1030" si="3044">BF1029</f>
        <v>0</v>
      </c>
      <c r="BG1030" s="413">
        <f t="shared" ref="BG1030" si="3045">BG1029</f>
        <v>0</v>
      </c>
      <c r="BH1030" s="413">
        <f t="shared" ref="BH1030" si="3046">BH1029</f>
        <v>0</v>
      </c>
      <c r="BI1030" s="308"/>
    </row>
    <row r="1031" spans="1:61" ht="15" hidden="1" customHeight="1" outlineLevel="1">
      <c r="B1031" s="324"/>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293"/>
      <c r="Z1031" s="293"/>
      <c r="AA1031" s="293"/>
      <c r="AB1031" s="293"/>
      <c r="AC1031" s="293"/>
      <c r="AD1031" s="293"/>
      <c r="AE1031" s="293"/>
      <c r="AF1031" s="293"/>
      <c r="AG1031" s="293"/>
      <c r="AH1031" s="293"/>
      <c r="AI1031" s="293"/>
      <c r="AJ1031" s="293"/>
      <c r="AK1031" s="293"/>
      <c r="AL1031" s="293"/>
      <c r="AM1031" s="293"/>
      <c r="AN1031" s="293"/>
      <c r="AO1031" s="293"/>
      <c r="AP1031" s="293"/>
      <c r="AQ1031" s="293"/>
      <c r="AR1031" s="293"/>
      <c r="AS1031" s="293"/>
      <c r="AT1031" s="293"/>
      <c r="AU1031" s="424"/>
      <c r="AV1031" s="427"/>
      <c r="AW1031" s="427"/>
      <c r="AX1031" s="427"/>
      <c r="AY1031" s="427"/>
      <c r="AZ1031" s="427"/>
      <c r="BA1031" s="427"/>
      <c r="BB1031" s="427"/>
      <c r="BC1031" s="427"/>
      <c r="BD1031" s="427"/>
      <c r="BE1031" s="427"/>
      <c r="BF1031" s="427"/>
      <c r="BG1031" s="427"/>
      <c r="BH1031" s="427"/>
      <c r="BI1031" s="308"/>
    </row>
    <row r="1032" spans="1:61" ht="15" hidden="1" customHeight="1" outlineLevel="1">
      <c r="A1032" s="521">
        <v>99</v>
      </c>
      <c r="B1032" s="519" t="str">
        <f>VLOOKUP(A1032,'9. IESO programs'!$D$3:$E$91,2)</f>
        <v>Not used</v>
      </c>
      <c r="C1032" s="293" t="s">
        <v>25</v>
      </c>
      <c r="D1032" s="297"/>
      <c r="E1032" s="297"/>
      <c r="F1032" s="297"/>
      <c r="G1032" s="297"/>
      <c r="H1032" s="297"/>
      <c r="I1032" s="297"/>
      <c r="J1032" s="297"/>
      <c r="K1032" s="297"/>
      <c r="L1032" s="297"/>
      <c r="M1032" s="297"/>
      <c r="N1032" s="297"/>
      <c r="O1032" s="297"/>
      <c r="P1032" s="297"/>
      <c r="Q1032" s="297"/>
      <c r="R1032" s="297"/>
      <c r="S1032" s="297"/>
      <c r="T1032" s="297"/>
      <c r="U1032" s="297"/>
      <c r="V1032" s="297"/>
      <c r="W1032" s="297"/>
      <c r="X1032" s="297"/>
      <c r="Y1032" s="293"/>
      <c r="Z1032" s="297"/>
      <c r="AA1032" s="297"/>
      <c r="AB1032" s="297"/>
      <c r="AC1032" s="297"/>
      <c r="AD1032" s="297"/>
      <c r="AE1032" s="297"/>
      <c r="AF1032" s="297"/>
      <c r="AG1032" s="297"/>
      <c r="AH1032" s="297"/>
      <c r="AI1032" s="297"/>
      <c r="AJ1032" s="297"/>
      <c r="AK1032" s="297"/>
      <c r="AL1032" s="297"/>
      <c r="AM1032" s="297"/>
      <c r="AN1032" s="297"/>
      <c r="AO1032" s="297"/>
      <c r="AP1032" s="297"/>
      <c r="AQ1032" s="297"/>
      <c r="AR1032" s="297"/>
      <c r="AS1032" s="297"/>
      <c r="AT1032" s="297"/>
      <c r="AU1032" s="412"/>
      <c r="AV1032" s="412"/>
      <c r="AW1032" s="412"/>
      <c r="AX1032" s="412"/>
      <c r="AY1032" s="412"/>
      <c r="AZ1032" s="412"/>
      <c r="BA1032" s="412"/>
      <c r="BB1032" s="412"/>
      <c r="BC1032" s="412"/>
      <c r="BD1032" s="412"/>
      <c r="BE1032" s="412"/>
      <c r="BF1032" s="412"/>
      <c r="BG1032" s="412"/>
      <c r="BH1032" s="412"/>
      <c r="BI1032" s="298">
        <f>SUM(AU1032:BH1032)</f>
        <v>0</v>
      </c>
    </row>
    <row r="1033" spans="1:61" ht="15" hidden="1" customHeight="1" outlineLevel="1">
      <c r="B1033" s="296" t="s">
        <v>267</v>
      </c>
      <c r="C1033" s="293" t="s">
        <v>142</v>
      </c>
      <c r="D1033" s="297"/>
      <c r="E1033" s="297"/>
      <c r="F1033" s="297"/>
      <c r="G1033" s="297"/>
      <c r="H1033" s="297"/>
      <c r="I1033" s="297"/>
      <c r="J1033" s="297"/>
      <c r="K1033" s="297"/>
      <c r="L1033" s="297"/>
      <c r="M1033" s="297"/>
      <c r="N1033" s="297"/>
      <c r="O1033" s="297"/>
      <c r="P1033" s="297"/>
      <c r="Q1033" s="297"/>
      <c r="R1033" s="297"/>
      <c r="S1033" s="297"/>
      <c r="T1033" s="297"/>
      <c r="U1033" s="297"/>
      <c r="V1033" s="297"/>
      <c r="W1033" s="297"/>
      <c r="X1033" s="297"/>
      <c r="Y1033" s="293"/>
      <c r="Z1033" s="297"/>
      <c r="AA1033" s="297"/>
      <c r="AB1033" s="297"/>
      <c r="AC1033" s="297"/>
      <c r="AD1033" s="297"/>
      <c r="AE1033" s="297"/>
      <c r="AF1033" s="297"/>
      <c r="AG1033" s="297"/>
      <c r="AH1033" s="297"/>
      <c r="AI1033" s="297"/>
      <c r="AJ1033" s="297"/>
      <c r="AK1033" s="297"/>
      <c r="AL1033" s="297"/>
      <c r="AM1033" s="297"/>
      <c r="AN1033" s="297"/>
      <c r="AO1033" s="297"/>
      <c r="AP1033" s="297"/>
      <c r="AQ1033" s="297"/>
      <c r="AR1033" s="297"/>
      <c r="AS1033" s="297"/>
      <c r="AT1033" s="297"/>
      <c r="AU1033" s="413">
        <f>AU1032</f>
        <v>0</v>
      </c>
      <c r="AV1033" s="413">
        <f t="shared" ref="AV1033" si="3047">AV1032</f>
        <v>0</v>
      </c>
      <c r="AW1033" s="413">
        <f t="shared" ref="AW1033" si="3048">AW1032</f>
        <v>0</v>
      </c>
      <c r="AX1033" s="413">
        <f t="shared" ref="AX1033" si="3049">AX1032</f>
        <v>0</v>
      </c>
      <c r="AY1033" s="413">
        <f t="shared" ref="AY1033" si="3050">AY1032</f>
        <v>0</v>
      </c>
      <c r="AZ1033" s="413">
        <f t="shared" ref="AZ1033" si="3051">AZ1032</f>
        <v>0</v>
      </c>
      <c r="BA1033" s="413">
        <f t="shared" ref="BA1033" si="3052">BA1032</f>
        <v>0</v>
      </c>
      <c r="BB1033" s="413">
        <f t="shared" ref="BB1033" si="3053">BB1032</f>
        <v>0</v>
      </c>
      <c r="BC1033" s="413">
        <f t="shared" ref="BC1033" si="3054">BC1032</f>
        <v>0</v>
      </c>
      <c r="BD1033" s="413">
        <f t="shared" ref="BD1033" si="3055">BD1032</f>
        <v>0</v>
      </c>
      <c r="BE1033" s="413">
        <f t="shared" ref="BE1033" si="3056">BE1032</f>
        <v>0</v>
      </c>
      <c r="BF1033" s="413">
        <f t="shared" ref="BF1033" si="3057">BF1032</f>
        <v>0</v>
      </c>
      <c r="BG1033" s="413">
        <f t="shared" ref="BG1033" si="3058">BG1032</f>
        <v>0</v>
      </c>
      <c r="BH1033" s="413">
        <f t="shared" ref="BH1033" si="3059">BH1032</f>
        <v>0</v>
      </c>
      <c r="BI1033" s="308"/>
    </row>
    <row r="1034" spans="1:61" ht="15" hidden="1" customHeight="1" outlineLevel="1">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293"/>
      <c r="Z1034" s="293"/>
      <c r="AA1034" s="293"/>
      <c r="AB1034" s="293"/>
      <c r="AC1034" s="293"/>
      <c r="AD1034" s="293"/>
      <c r="AE1034" s="293"/>
      <c r="AF1034" s="293"/>
      <c r="AG1034" s="293"/>
      <c r="AH1034" s="293"/>
      <c r="AI1034" s="293"/>
      <c r="AJ1034" s="293"/>
      <c r="AK1034" s="293"/>
      <c r="AL1034" s="293"/>
      <c r="AM1034" s="293"/>
      <c r="AN1034" s="293"/>
      <c r="AO1034" s="293"/>
      <c r="AP1034" s="293"/>
      <c r="AQ1034" s="293"/>
      <c r="AR1034" s="293"/>
      <c r="AS1034" s="293"/>
      <c r="AT1034" s="293"/>
      <c r="AU1034" s="414"/>
      <c r="AV1034" s="427"/>
      <c r="AW1034" s="427"/>
      <c r="AX1034" s="427"/>
      <c r="AY1034" s="427"/>
      <c r="AZ1034" s="427"/>
      <c r="BA1034" s="427"/>
      <c r="BB1034" s="427"/>
      <c r="BC1034" s="427"/>
      <c r="BD1034" s="427"/>
      <c r="BE1034" s="427"/>
      <c r="BF1034" s="427"/>
      <c r="BG1034" s="427"/>
      <c r="BH1034" s="427"/>
      <c r="BI1034" s="308"/>
    </row>
    <row r="1035" spans="1:61" ht="15" hidden="1" customHeight="1" outlineLevel="1">
      <c r="B1035" s="290" t="s">
        <v>474</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293"/>
      <c r="Z1035" s="293"/>
      <c r="AA1035" s="293"/>
      <c r="AB1035" s="293"/>
      <c r="AC1035" s="293"/>
      <c r="AD1035" s="293"/>
      <c r="AE1035" s="293"/>
      <c r="AF1035" s="293"/>
      <c r="AG1035" s="293"/>
      <c r="AH1035" s="293"/>
      <c r="AI1035" s="293"/>
      <c r="AJ1035" s="293"/>
      <c r="AK1035" s="293"/>
      <c r="AL1035" s="293"/>
      <c r="AM1035" s="293"/>
      <c r="AN1035" s="293"/>
      <c r="AO1035" s="293"/>
      <c r="AP1035" s="293"/>
      <c r="AQ1035" s="293"/>
      <c r="AR1035" s="293"/>
      <c r="AS1035" s="293"/>
      <c r="AT1035" s="293"/>
      <c r="AU1035" s="414"/>
      <c r="AV1035" s="427"/>
      <c r="AW1035" s="427"/>
      <c r="AX1035" s="427"/>
      <c r="AY1035" s="427"/>
      <c r="AZ1035" s="427"/>
      <c r="BA1035" s="427"/>
      <c r="BB1035" s="427"/>
      <c r="BC1035" s="427"/>
      <c r="BD1035" s="427"/>
      <c r="BE1035" s="427"/>
      <c r="BF1035" s="427"/>
      <c r="BG1035" s="427"/>
      <c r="BH1035" s="427"/>
      <c r="BI1035" s="308"/>
    </row>
    <row r="1036" spans="1:61" ht="15" hidden="1" customHeight="1" outlineLevel="1">
      <c r="A1036" s="521">
        <v>99</v>
      </c>
      <c r="B1036" s="519" t="str">
        <f>VLOOKUP(A1036,'9. IESO programs'!$D$3:$E$91,2)</f>
        <v>Not used</v>
      </c>
      <c r="C1036" s="293" t="s">
        <v>25</v>
      </c>
      <c r="D1036" s="297"/>
      <c r="E1036" s="297"/>
      <c r="F1036" s="297"/>
      <c r="G1036" s="297"/>
      <c r="H1036" s="297"/>
      <c r="I1036" s="297"/>
      <c r="J1036" s="297"/>
      <c r="K1036" s="297"/>
      <c r="L1036" s="297"/>
      <c r="M1036" s="297"/>
      <c r="N1036" s="297"/>
      <c r="O1036" s="297"/>
      <c r="P1036" s="297"/>
      <c r="Q1036" s="297"/>
      <c r="R1036" s="297"/>
      <c r="S1036" s="297"/>
      <c r="T1036" s="297"/>
      <c r="U1036" s="297"/>
      <c r="V1036" s="297"/>
      <c r="W1036" s="297"/>
      <c r="X1036" s="297"/>
      <c r="Y1036" s="297">
        <v>12</v>
      </c>
      <c r="Z1036" s="297"/>
      <c r="AA1036" s="297"/>
      <c r="AB1036" s="297"/>
      <c r="AC1036" s="297"/>
      <c r="AD1036" s="297"/>
      <c r="AE1036" s="297"/>
      <c r="AF1036" s="297"/>
      <c r="AG1036" s="297"/>
      <c r="AH1036" s="297"/>
      <c r="AI1036" s="297"/>
      <c r="AJ1036" s="297"/>
      <c r="AK1036" s="297"/>
      <c r="AL1036" s="297"/>
      <c r="AM1036" s="297"/>
      <c r="AN1036" s="297"/>
      <c r="AO1036" s="297"/>
      <c r="AP1036" s="297"/>
      <c r="AQ1036" s="297"/>
      <c r="AR1036" s="297"/>
      <c r="AS1036" s="297"/>
      <c r="AT1036" s="297"/>
      <c r="AU1036" s="428"/>
      <c r="AV1036" s="417"/>
      <c r="AW1036" s="417"/>
      <c r="AX1036" s="417"/>
      <c r="AY1036" s="417"/>
      <c r="AZ1036" s="417"/>
      <c r="BA1036" s="417"/>
      <c r="BB1036" s="417"/>
      <c r="BC1036" s="417"/>
      <c r="BD1036" s="417"/>
      <c r="BE1036" s="417"/>
      <c r="BF1036" s="417"/>
      <c r="BG1036" s="417"/>
      <c r="BH1036" s="417"/>
      <c r="BI1036" s="298">
        <f>SUM(AU1036:BH1036)</f>
        <v>0</v>
      </c>
    </row>
    <row r="1037" spans="1:61" ht="15" hidden="1" customHeight="1" outlineLevel="1">
      <c r="B1037" s="296" t="s">
        <v>267</v>
      </c>
      <c r="C1037" s="293" t="s">
        <v>142</v>
      </c>
      <c r="D1037" s="297"/>
      <c r="E1037" s="297"/>
      <c r="F1037" s="297"/>
      <c r="G1037" s="297"/>
      <c r="H1037" s="297"/>
      <c r="I1037" s="297"/>
      <c r="J1037" s="297"/>
      <c r="K1037" s="297"/>
      <c r="L1037" s="297"/>
      <c r="M1037" s="297"/>
      <c r="N1037" s="297"/>
      <c r="O1037" s="297"/>
      <c r="P1037" s="297"/>
      <c r="Q1037" s="297"/>
      <c r="R1037" s="297"/>
      <c r="S1037" s="297"/>
      <c r="T1037" s="297"/>
      <c r="U1037" s="297"/>
      <c r="V1037" s="297"/>
      <c r="W1037" s="297"/>
      <c r="X1037" s="297"/>
      <c r="Y1037" s="297">
        <f>Y1036</f>
        <v>12</v>
      </c>
      <c r="Z1037" s="297"/>
      <c r="AA1037" s="297"/>
      <c r="AB1037" s="297"/>
      <c r="AC1037" s="297"/>
      <c r="AD1037" s="297"/>
      <c r="AE1037" s="297"/>
      <c r="AF1037" s="297"/>
      <c r="AG1037" s="297"/>
      <c r="AH1037" s="297"/>
      <c r="AI1037" s="297"/>
      <c r="AJ1037" s="297"/>
      <c r="AK1037" s="297"/>
      <c r="AL1037" s="297"/>
      <c r="AM1037" s="297"/>
      <c r="AN1037" s="297"/>
      <c r="AO1037" s="297"/>
      <c r="AP1037" s="297"/>
      <c r="AQ1037" s="297"/>
      <c r="AR1037" s="297"/>
      <c r="AS1037" s="297"/>
      <c r="AT1037" s="297"/>
      <c r="AU1037" s="413">
        <f>AU1036</f>
        <v>0</v>
      </c>
      <c r="AV1037" s="413">
        <f t="shared" ref="AV1037" si="3060">AV1036</f>
        <v>0</v>
      </c>
      <c r="AW1037" s="413">
        <f t="shared" ref="AW1037" si="3061">AW1036</f>
        <v>0</v>
      </c>
      <c r="AX1037" s="413">
        <f t="shared" ref="AX1037" si="3062">AX1036</f>
        <v>0</v>
      </c>
      <c r="AY1037" s="413">
        <f t="shared" ref="AY1037" si="3063">AY1036</f>
        <v>0</v>
      </c>
      <c r="AZ1037" s="413">
        <f t="shared" ref="AZ1037" si="3064">AZ1036</f>
        <v>0</v>
      </c>
      <c r="BA1037" s="413">
        <f t="shared" ref="BA1037" si="3065">BA1036</f>
        <v>0</v>
      </c>
      <c r="BB1037" s="413">
        <f t="shared" ref="BB1037" si="3066">BB1036</f>
        <v>0</v>
      </c>
      <c r="BC1037" s="413">
        <f t="shared" ref="BC1037" si="3067">BC1036</f>
        <v>0</v>
      </c>
      <c r="BD1037" s="413">
        <f t="shared" ref="BD1037" si="3068">BD1036</f>
        <v>0</v>
      </c>
      <c r="BE1037" s="413">
        <f t="shared" ref="BE1037" si="3069">BE1036</f>
        <v>0</v>
      </c>
      <c r="BF1037" s="413">
        <f t="shared" ref="BF1037" si="3070">BF1036</f>
        <v>0</v>
      </c>
      <c r="BG1037" s="413">
        <f t="shared" ref="BG1037" si="3071">BG1036</f>
        <v>0</v>
      </c>
      <c r="BH1037" s="413">
        <f t="shared" ref="BH1037" si="3072">BH1036</f>
        <v>0</v>
      </c>
      <c r="BI1037" s="308"/>
    </row>
    <row r="1038" spans="1:61" ht="15" hidden="1" customHeight="1" outlineLevel="1">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293"/>
      <c r="Z1038" s="293"/>
      <c r="AA1038" s="293"/>
      <c r="AB1038" s="293"/>
      <c r="AC1038" s="293"/>
      <c r="AD1038" s="293"/>
      <c r="AE1038" s="293"/>
      <c r="AF1038" s="293"/>
      <c r="AG1038" s="293"/>
      <c r="AH1038" s="293"/>
      <c r="AI1038" s="293"/>
      <c r="AJ1038" s="293"/>
      <c r="AK1038" s="293"/>
      <c r="AL1038" s="293"/>
      <c r="AM1038" s="293"/>
      <c r="AN1038" s="293"/>
      <c r="AO1038" s="293"/>
      <c r="AP1038" s="293"/>
      <c r="AQ1038" s="293"/>
      <c r="AR1038" s="293"/>
      <c r="AS1038" s="293"/>
      <c r="AT1038" s="293"/>
      <c r="AU1038" s="414"/>
      <c r="AV1038" s="427"/>
      <c r="AW1038" s="427"/>
      <c r="AX1038" s="427"/>
      <c r="AY1038" s="427"/>
      <c r="AZ1038" s="427"/>
      <c r="BA1038" s="427"/>
      <c r="BB1038" s="427"/>
      <c r="BC1038" s="427"/>
      <c r="BD1038" s="427"/>
      <c r="BE1038" s="427"/>
      <c r="BF1038" s="427"/>
      <c r="BG1038" s="427"/>
      <c r="BH1038" s="427"/>
      <c r="BI1038" s="308"/>
    </row>
    <row r="1039" spans="1:61" ht="15" hidden="1" customHeight="1" outlineLevel="1">
      <c r="A1039" s="521">
        <v>99</v>
      </c>
      <c r="B1039" s="519" t="str">
        <f>VLOOKUP(A1039,'9. IESO programs'!$D$3:$E$91,2)</f>
        <v>Not used</v>
      </c>
      <c r="C1039" s="293" t="s">
        <v>25</v>
      </c>
      <c r="D1039" s="297"/>
      <c r="E1039" s="297"/>
      <c r="F1039" s="297"/>
      <c r="G1039" s="297"/>
      <c r="H1039" s="297"/>
      <c r="I1039" s="297"/>
      <c r="J1039" s="297"/>
      <c r="K1039" s="297"/>
      <c r="L1039" s="297"/>
      <c r="M1039" s="297"/>
      <c r="N1039" s="297"/>
      <c r="O1039" s="297"/>
      <c r="P1039" s="297"/>
      <c r="Q1039" s="297"/>
      <c r="R1039" s="297"/>
      <c r="S1039" s="297"/>
      <c r="T1039" s="297"/>
      <c r="U1039" s="297"/>
      <c r="V1039" s="297"/>
      <c r="W1039" s="297"/>
      <c r="X1039" s="297"/>
      <c r="Y1039" s="297">
        <v>12</v>
      </c>
      <c r="Z1039" s="297"/>
      <c r="AA1039" s="297"/>
      <c r="AB1039" s="297"/>
      <c r="AC1039" s="297"/>
      <c r="AD1039" s="297"/>
      <c r="AE1039" s="297"/>
      <c r="AF1039" s="297"/>
      <c r="AG1039" s="297"/>
      <c r="AH1039" s="297"/>
      <c r="AI1039" s="297"/>
      <c r="AJ1039" s="297"/>
      <c r="AK1039" s="297"/>
      <c r="AL1039" s="297"/>
      <c r="AM1039" s="297"/>
      <c r="AN1039" s="297"/>
      <c r="AO1039" s="297"/>
      <c r="AP1039" s="297"/>
      <c r="AQ1039" s="297"/>
      <c r="AR1039" s="297"/>
      <c r="AS1039" s="297"/>
      <c r="AT1039" s="297"/>
      <c r="AU1039" s="428"/>
      <c r="AV1039" s="417"/>
      <c r="AW1039" s="417"/>
      <c r="AX1039" s="417"/>
      <c r="AY1039" s="417"/>
      <c r="AZ1039" s="417"/>
      <c r="BA1039" s="417"/>
      <c r="BB1039" s="417"/>
      <c r="BC1039" s="417"/>
      <c r="BD1039" s="417"/>
      <c r="BE1039" s="417"/>
      <c r="BF1039" s="417"/>
      <c r="BG1039" s="417"/>
      <c r="BH1039" s="417"/>
      <c r="BI1039" s="298">
        <f>SUM(AU1039:BH1039)</f>
        <v>0</v>
      </c>
    </row>
    <row r="1040" spans="1:61" ht="15" hidden="1" customHeight="1" outlineLevel="1">
      <c r="B1040" s="296" t="s">
        <v>267</v>
      </c>
      <c r="C1040" s="293" t="s">
        <v>142</v>
      </c>
      <c r="D1040" s="297"/>
      <c r="E1040" s="297"/>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f>Y1039</f>
        <v>12</v>
      </c>
      <c r="Z1040" s="297"/>
      <c r="AA1040" s="297"/>
      <c r="AB1040" s="297"/>
      <c r="AC1040" s="297"/>
      <c r="AD1040" s="297"/>
      <c r="AE1040" s="297"/>
      <c r="AF1040" s="297"/>
      <c r="AG1040" s="297"/>
      <c r="AH1040" s="297"/>
      <c r="AI1040" s="297"/>
      <c r="AJ1040" s="297"/>
      <c r="AK1040" s="297"/>
      <c r="AL1040" s="297"/>
      <c r="AM1040" s="297"/>
      <c r="AN1040" s="297"/>
      <c r="AO1040" s="297"/>
      <c r="AP1040" s="297"/>
      <c r="AQ1040" s="297"/>
      <c r="AR1040" s="297"/>
      <c r="AS1040" s="297"/>
      <c r="AT1040" s="297"/>
      <c r="AU1040" s="413">
        <f>AU1039</f>
        <v>0</v>
      </c>
      <c r="AV1040" s="413">
        <f t="shared" ref="AV1040" si="3073">AV1039</f>
        <v>0</v>
      </c>
      <c r="AW1040" s="413">
        <f t="shared" ref="AW1040" si="3074">AW1039</f>
        <v>0</v>
      </c>
      <c r="AX1040" s="413">
        <f t="shared" ref="AX1040" si="3075">AX1039</f>
        <v>0</v>
      </c>
      <c r="AY1040" s="413">
        <f t="shared" ref="AY1040" si="3076">AY1039</f>
        <v>0</v>
      </c>
      <c r="AZ1040" s="413">
        <f t="shared" ref="AZ1040" si="3077">AZ1039</f>
        <v>0</v>
      </c>
      <c r="BA1040" s="413">
        <f t="shared" ref="BA1040" si="3078">BA1039</f>
        <v>0</v>
      </c>
      <c r="BB1040" s="413">
        <f t="shared" ref="BB1040" si="3079">BB1039</f>
        <v>0</v>
      </c>
      <c r="BC1040" s="413">
        <f t="shared" ref="BC1040" si="3080">BC1039</f>
        <v>0</v>
      </c>
      <c r="BD1040" s="413">
        <f t="shared" ref="BD1040" si="3081">BD1039</f>
        <v>0</v>
      </c>
      <c r="BE1040" s="413">
        <f t="shared" ref="BE1040" si="3082">BE1039</f>
        <v>0</v>
      </c>
      <c r="BF1040" s="413">
        <f t="shared" ref="BF1040" si="3083">BF1039</f>
        <v>0</v>
      </c>
      <c r="BG1040" s="413">
        <f t="shared" ref="BG1040" si="3084">BG1039</f>
        <v>0</v>
      </c>
      <c r="BH1040" s="413">
        <f t="shared" ref="BH1040" si="3085">BH1039</f>
        <v>0</v>
      </c>
      <c r="BI1040" s="308"/>
    </row>
    <row r="1041" spans="1:61" ht="15" hidden="1" customHeight="1" outlineLevel="1">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293"/>
      <c r="Z1041" s="293"/>
      <c r="AA1041" s="293"/>
      <c r="AB1041" s="293"/>
      <c r="AC1041" s="293"/>
      <c r="AD1041" s="293"/>
      <c r="AE1041" s="293"/>
      <c r="AF1041" s="293"/>
      <c r="AG1041" s="293"/>
      <c r="AH1041" s="293"/>
      <c r="AI1041" s="293"/>
      <c r="AJ1041" s="293"/>
      <c r="AK1041" s="293"/>
      <c r="AL1041" s="293"/>
      <c r="AM1041" s="293"/>
      <c r="AN1041" s="293"/>
      <c r="AO1041" s="293"/>
      <c r="AP1041" s="293"/>
      <c r="AQ1041" s="293"/>
      <c r="AR1041" s="293"/>
      <c r="AS1041" s="293"/>
      <c r="AT1041" s="293"/>
      <c r="AU1041" s="414"/>
      <c r="AV1041" s="427"/>
      <c r="AW1041" s="427"/>
      <c r="AX1041" s="427"/>
      <c r="AY1041" s="427"/>
      <c r="AZ1041" s="427"/>
      <c r="BA1041" s="427"/>
      <c r="BB1041" s="427"/>
      <c r="BC1041" s="427"/>
      <c r="BD1041" s="427"/>
      <c r="BE1041" s="427"/>
      <c r="BF1041" s="427"/>
      <c r="BG1041" s="427"/>
      <c r="BH1041" s="427"/>
      <c r="BI1041" s="308"/>
    </row>
    <row r="1042" spans="1:61" ht="15" hidden="1" customHeight="1" outlineLevel="1">
      <c r="A1042" s="521">
        <v>99</v>
      </c>
      <c r="B1042" s="519" t="str">
        <f>VLOOKUP(A1042,'9. IESO programs'!$D$3:$E$91,2)</f>
        <v>Not used</v>
      </c>
      <c r="C1042" s="293" t="s">
        <v>25</v>
      </c>
      <c r="D1042" s="297"/>
      <c r="E1042" s="297"/>
      <c r="F1042" s="297"/>
      <c r="G1042" s="297"/>
      <c r="H1042" s="297"/>
      <c r="I1042" s="297"/>
      <c r="J1042" s="297"/>
      <c r="K1042" s="297"/>
      <c r="L1042" s="297"/>
      <c r="M1042" s="297"/>
      <c r="N1042" s="297"/>
      <c r="O1042" s="297"/>
      <c r="P1042" s="297"/>
      <c r="Q1042" s="297"/>
      <c r="R1042" s="297"/>
      <c r="S1042" s="297"/>
      <c r="T1042" s="297"/>
      <c r="U1042" s="297"/>
      <c r="V1042" s="297"/>
      <c r="W1042" s="297"/>
      <c r="X1042" s="297"/>
      <c r="Y1042" s="297">
        <v>12</v>
      </c>
      <c r="Z1042" s="297"/>
      <c r="AA1042" s="297"/>
      <c r="AB1042" s="297"/>
      <c r="AC1042" s="297"/>
      <c r="AD1042" s="297"/>
      <c r="AE1042" s="297"/>
      <c r="AF1042" s="297"/>
      <c r="AG1042" s="297"/>
      <c r="AH1042" s="297"/>
      <c r="AI1042" s="297"/>
      <c r="AJ1042" s="297"/>
      <c r="AK1042" s="297"/>
      <c r="AL1042" s="297"/>
      <c r="AM1042" s="297"/>
      <c r="AN1042" s="297"/>
      <c r="AO1042" s="297"/>
      <c r="AP1042" s="297"/>
      <c r="AQ1042" s="297"/>
      <c r="AR1042" s="297"/>
      <c r="AS1042" s="297"/>
      <c r="AT1042" s="297"/>
      <c r="AU1042" s="428"/>
      <c r="AV1042" s="417"/>
      <c r="AW1042" s="417"/>
      <c r="AX1042" s="417"/>
      <c r="AY1042" s="417"/>
      <c r="AZ1042" s="417"/>
      <c r="BA1042" s="417"/>
      <c r="BB1042" s="417"/>
      <c r="BC1042" s="417"/>
      <c r="BD1042" s="417"/>
      <c r="BE1042" s="417"/>
      <c r="BF1042" s="417"/>
      <c r="BG1042" s="417"/>
      <c r="BH1042" s="417"/>
      <c r="BI1042" s="298">
        <f>SUM(AU1042:BH1042)</f>
        <v>0</v>
      </c>
    </row>
    <row r="1043" spans="1:61" ht="15" hidden="1" customHeight="1" outlineLevel="1">
      <c r="B1043" s="296" t="s">
        <v>267</v>
      </c>
      <c r="C1043" s="293" t="s">
        <v>142</v>
      </c>
      <c r="D1043" s="297"/>
      <c r="E1043" s="297"/>
      <c r="F1043" s="297"/>
      <c r="G1043" s="297"/>
      <c r="H1043" s="297"/>
      <c r="I1043" s="297"/>
      <c r="J1043" s="297"/>
      <c r="K1043" s="297"/>
      <c r="L1043" s="297"/>
      <c r="M1043" s="297"/>
      <c r="N1043" s="297"/>
      <c r="O1043" s="297"/>
      <c r="P1043" s="297"/>
      <c r="Q1043" s="297"/>
      <c r="R1043" s="297"/>
      <c r="S1043" s="297"/>
      <c r="T1043" s="297"/>
      <c r="U1043" s="297"/>
      <c r="V1043" s="297"/>
      <c r="W1043" s="297"/>
      <c r="X1043" s="297"/>
      <c r="Y1043" s="297">
        <f>Y1042</f>
        <v>12</v>
      </c>
      <c r="Z1043" s="297"/>
      <c r="AA1043" s="297"/>
      <c r="AB1043" s="297"/>
      <c r="AC1043" s="297"/>
      <c r="AD1043" s="297"/>
      <c r="AE1043" s="297"/>
      <c r="AF1043" s="297"/>
      <c r="AG1043" s="297"/>
      <c r="AH1043" s="297"/>
      <c r="AI1043" s="297"/>
      <c r="AJ1043" s="297"/>
      <c r="AK1043" s="297"/>
      <c r="AL1043" s="297"/>
      <c r="AM1043" s="297"/>
      <c r="AN1043" s="297"/>
      <c r="AO1043" s="297"/>
      <c r="AP1043" s="297"/>
      <c r="AQ1043" s="297"/>
      <c r="AR1043" s="297"/>
      <c r="AS1043" s="297"/>
      <c r="AT1043" s="297"/>
      <c r="AU1043" s="413">
        <f>AU1042</f>
        <v>0</v>
      </c>
      <c r="AV1043" s="413">
        <f t="shared" ref="AV1043" si="3086">AV1042</f>
        <v>0</v>
      </c>
      <c r="AW1043" s="413">
        <f t="shared" ref="AW1043" si="3087">AW1042</f>
        <v>0</v>
      </c>
      <c r="AX1043" s="413">
        <f t="shared" ref="AX1043" si="3088">AX1042</f>
        <v>0</v>
      </c>
      <c r="AY1043" s="413">
        <f t="shared" ref="AY1043" si="3089">AY1042</f>
        <v>0</v>
      </c>
      <c r="AZ1043" s="413">
        <f t="shared" ref="AZ1043" si="3090">AZ1042</f>
        <v>0</v>
      </c>
      <c r="BA1043" s="413">
        <f t="shared" ref="BA1043" si="3091">BA1042</f>
        <v>0</v>
      </c>
      <c r="BB1043" s="413">
        <f t="shared" ref="BB1043" si="3092">BB1042</f>
        <v>0</v>
      </c>
      <c r="BC1043" s="413">
        <f t="shared" ref="BC1043" si="3093">BC1042</f>
        <v>0</v>
      </c>
      <c r="BD1043" s="413">
        <f t="shared" ref="BD1043" si="3094">BD1042</f>
        <v>0</v>
      </c>
      <c r="BE1043" s="413">
        <f t="shared" ref="BE1043" si="3095">BE1042</f>
        <v>0</v>
      </c>
      <c r="BF1043" s="413">
        <f t="shared" ref="BF1043" si="3096">BF1042</f>
        <v>0</v>
      </c>
      <c r="BG1043" s="413">
        <f t="shared" ref="BG1043" si="3097">BG1042</f>
        <v>0</v>
      </c>
      <c r="BH1043" s="413">
        <f t="shared" ref="BH1043" si="3098">BH1042</f>
        <v>0</v>
      </c>
      <c r="BI1043" s="308"/>
    </row>
    <row r="1044" spans="1:61" ht="15" hidden="1" customHeight="1" outlineLevel="1">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293"/>
      <c r="Z1044" s="293"/>
      <c r="AA1044" s="293"/>
      <c r="AB1044" s="293"/>
      <c r="AC1044" s="293"/>
      <c r="AD1044" s="293"/>
      <c r="AE1044" s="293"/>
      <c r="AF1044" s="293"/>
      <c r="AG1044" s="293"/>
      <c r="AH1044" s="293"/>
      <c r="AI1044" s="293"/>
      <c r="AJ1044" s="293"/>
      <c r="AK1044" s="293"/>
      <c r="AL1044" s="293"/>
      <c r="AM1044" s="293"/>
      <c r="AN1044" s="293"/>
      <c r="AO1044" s="293"/>
      <c r="AP1044" s="293"/>
      <c r="AQ1044" s="293"/>
      <c r="AR1044" s="293"/>
      <c r="AS1044" s="293"/>
      <c r="AT1044" s="293"/>
      <c r="AU1044" s="414"/>
      <c r="AV1044" s="427"/>
      <c r="AW1044" s="427"/>
      <c r="AX1044" s="427"/>
      <c r="AY1044" s="427"/>
      <c r="AZ1044" s="427"/>
      <c r="BA1044" s="427"/>
      <c r="BB1044" s="427"/>
      <c r="BC1044" s="427"/>
      <c r="BD1044" s="427"/>
      <c r="BE1044" s="427"/>
      <c r="BF1044" s="427"/>
      <c r="BG1044" s="427"/>
      <c r="BH1044" s="427"/>
      <c r="BI1044" s="308"/>
    </row>
    <row r="1045" spans="1:61" ht="15" hidden="1" customHeight="1" outlineLevel="1">
      <c r="A1045" s="521">
        <v>99</v>
      </c>
      <c r="B1045" s="519" t="str">
        <f>VLOOKUP(A1045,'9. IESO programs'!$D$3:$E$91,2)</f>
        <v>Not used</v>
      </c>
      <c r="C1045" s="293" t="s">
        <v>25</v>
      </c>
      <c r="D1045" s="297"/>
      <c r="E1045" s="297"/>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v>12</v>
      </c>
      <c r="Z1045" s="297"/>
      <c r="AA1045" s="297"/>
      <c r="AB1045" s="297"/>
      <c r="AC1045" s="297"/>
      <c r="AD1045" s="297"/>
      <c r="AE1045" s="297"/>
      <c r="AF1045" s="297"/>
      <c r="AG1045" s="297"/>
      <c r="AH1045" s="297"/>
      <c r="AI1045" s="297"/>
      <c r="AJ1045" s="297"/>
      <c r="AK1045" s="297"/>
      <c r="AL1045" s="297"/>
      <c r="AM1045" s="297"/>
      <c r="AN1045" s="297"/>
      <c r="AO1045" s="297"/>
      <c r="AP1045" s="297"/>
      <c r="AQ1045" s="297"/>
      <c r="AR1045" s="297"/>
      <c r="AS1045" s="297"/>
      <c r="AT1045" s="297"/>
      <c r="AU1045" s="428"/>
      <c r="AV1045" s="417"/>
      <c r="AW1045" s="417"/>
      <c r="AX1045" s="417"/>
      <c r="AY1045" s="417"/>
      <c r="AZ1045" s="417"/>
      <c r="BA1045" s="417"/>
      <c r="BB1045" s="417"/>
      <c r="BC1045" s="417"/>
      <c r="BD1045" s="417"/>
      <c r="BE1045" s="417"/>
      <c r="BF1045" s="417"/>
      <c r="BG1045" s="417"/>
      <c r="BH1045" s="417"/>
      <c r="BI1045" s="298">
        <f>SUM(AU1045:BH1045)</f>
        <v>0</v>
      </c>
    </row>
    <row r="1046" spans="1:61" ht="15" hidden="1" customHeight="1" outlineLevel="1">
      <c r="B1046" s="296" t="s">
        <v>267</v>
      </c>
      <c r="C1046" s="293" t="s">
        <v>142</v>
      </c>
      <c r="D1046" s="297"/>
      <c r="E1046" s="297"/>
      <c r="F1046" s="297"/>
      <c r="G1046" s="297"/>
      <c r="H1046" s="297"/>
      <c r="I1046" s="297"/>
      <c r="J1046" s="297"/>
      <c r="K1046" s="297"/>
      <c r="L1046" s="297"/>
      <c r="M1046" s="297"/>
      <c r="N1046" s="297"/>
      <c r="O1046" s="297"/>
      <c r="P1046" s="297"/>
      <c r="Q1046" s="297"/>
      <c r="R1046" s="297"/>
      <c r="S1046" s="297"/>
      <c r="T1046" s="297"/>
      <c r="U1046" s="297"/>
      <c r="V1046" s="297"/>
      <c r="W1046" s="297"/>
      <c r="X1046" s="297"/>
      <c r="Y1046" s="297">
        <f>Y1045</f>
        <v>12</v>
      </c>
      <c r="Z1046" s="297"/>
      <c r="AA1046" s="297"/>
      <c r="AB1046" s="297"/>
      <c r="AC1046" s="297"/>
      <c r="AD1046" s="297"/>
      <c r="AE1046" s="297"/>
      <c r="AF1046" s="297"/>
      <c r="AG1046" s="297"/>
      <c r="AH1046" s="297"/>
      <c r="AI1046" s="297"/>
      <c r="AJ1046" s="297"/>
      <c r="AK1046" s="297"/>
      <c r="AL1046" s="297"/>
      <c r="AM1046" s="297"/>
      <c r="AN1046" s="297"/>
      <c r="AO1046" s="297"/>
      <c r="AP1046" s="297"/>
      <c r="AQ1046" s="297"/>
      <c r="AR1046" s="297"/>
      <c r="AS1046" s="297"/>
      <c r="AT1046" s="297"/>
      <c r="AU1046" s="413">
        <f>AU1045</f>
        <v>0</v>
      </c>
      <c r="AV1046" s="413">
        <f>AV1045</f>
        <v>0</v>
      </c>
      <c r="AW1046" s="413">
        <f t="shared" ref="AW1046" si="3099">AW1045</f>
        <v>0</v>
      </c>
      <c r="AX1046" s="413">
        <f t="shared" ref="AX1046" si="3100">AX1045</f>
        <v>0</v>
      </c>
      <c r="AY1046" s="413">
        <f t="shared" ref="AY1046" si="3101">AY1045</f>
        <v>0</v>
      </c>
      <c r="AZ1046" s="413">
        <f t="shared" ref="AZ1046" si="3102">AZ1045</f>
        <v>0</v>
      </c>
      <c r="BA1046" s="413">
        <f>BA1045</f>
        <v>0</v>
      </c>
      <c r="BB1046" s="413">
        <f t="shared" ref="BB1046" si="3103">BB1045</f>
        <v>0</v>
      </c>
      <c r="BC1046" s="413">
        <f t="shared" ref="BC1046" si="3104">BC1045</f>
        <v>0</v>
      </c>
      <c r="BD1046" s="413">
        <f t="shared" ref="BD1046" si="3105">BD1045</f>
        <v>0</v>
      </c>
      <c r="BE1046" s="413">
        <f t="shared" ref="BE1046" si="3106">BE1045</f>
        <v>0</v>
      </c>
      <c r="BF1046" s="413">
        <f t="shared" ref="BF1046" si="3107">BF1045</f>
        <v>0</v>
      </c>
      <c r="BG1046" s="413">
        <f t="shared" ref="BG1046" si="3108">BG1045</f>
        <v>0</v>
      </c>
      <c r="BH1046" s="413">
        <f t="shared" ref="BH1046" si="3109">BH1045</f>
        <v>0</v>
      </c>
      <c r="BI1046" s="308"/>
    </row>
    <row r="1047" spans="1:61" ht="15" hidden="1" customHeight="1" outlineLevel="1">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293"/>
      <c r="Z1047" s="293"/>
      <c r="AA1047" s="293"/>
      <c r="AB1047" s="293"/>
      <c r="AC1047" s="293"/>
      <c r="AD1047" s="293"/>
      <c r="AE1047" s="293"/>
      <c r="AF1047" s="293"/>
      <c r="AG1047" s="293"/>
      <c r="AH1047" s="293"/>
      <c r="AI1047" s="293"/>
      <c r="AJ1047" s="293"/>
      <c r="AK1047" s="293"/>
      <c r="AL1047" s="293"/>
      <c r="AM1047" s="293"/>
      <c r="AN1047" s="293"/>
      <c r="AO1047" s="293"/>
      <c r="AP1047" s="293"/>
      <c r="AQ1047" s="293"/>
      <c r="AR1047" s="293"/>
      <c r="AS1047" s="293"/>
      <c r="AT1047" s="293"/>
      <c r="AU1047" s="414"/>
      <c r="AV1047" s="427"/>
      <c r="AW1047" s="427"/>
      <c r="AX1047" s="427"/>
      <c r="AY1047" s="427"/>
      <c r="AZ1047" s="427"/>
      <c r="BA1047" s="427"/>
      <c r="BB1047" s="427"/>
      <c r="BC1047" s="427"/>
      <c r="BD1047" s="427"/>
      <c r="BE1047" s="427"/>
      <c r="BF1047" s="427"/>
      <c r="BG1047" s="427"/>
      <c r="BH1047" s="427"/>
      <c r="BI1047" s="308"/>
    </row>
    <row r="1048" spans="1:61" ht="15" hidden="1" customHeight="1" outlineLevel="1">
      <c r="A1048" s="521">
        <v>99</v>
      </c>
      <c r="B1048" s="519" t="str">
        <f>VLOOKUP(A1048,'9. IESO programs'!$D$3:$E$91,2)</f>
        <v>Not used</v>
      </c>
      <c r="C1048" s="293" t="s">
        <v>25</v>
      </c>
      <c r="D1048" s="297"/>
      <c r="E1048" s="297"/>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v>3</v>
      </c>
      <c r="Z1048" s="297"/>
      <c r="AA1048" s="297"/>
      <c r="AB1048" s="297"/>
      <c r="AC1048" s="297"/>
      <c r="AD1048" s="297"/>
      <c r="AE1048" s="297"/>
      <c r="AF1048" s="297"/>
      <c r="AG1048" s="297"/>
      <c r="AH1048" s="297"/>
      <c r="AI1048" s="297"/>
      <c r="AJ1048" s="297"/>
      <c r="AK1048" s="297"/>
      <c r="AL1048" s="297"/>
      <c r="AM1048" s="297"/>
      <c r="AN1048" s="297"/>
      <c r="AO1048" s="297"/>
      <c r="AP1048" s="297"/>
      <c r="AQ1048" s="297"/>
      <c r="AR1048" s="297"/>
      <c r="AS1048" s="297"/>
      <c r="AT1048" s="297"/>
      <c r="AU1048" s="428"/>
      <c r="AV1048" s="417"/>
      <c r="AW1048" s="417"/>
      <c r="AX1048" s="417"/>
      <c r="AY1048" s="417"/>
      <c r="AZ1048" s="417"/>
      <c r="BA1048" s="417"/>
      <c r="BB1048" s="417"/>
      <c r="BC1048" s="417"/>
      <c r="BD1048" s="417"/>
      <c r="BE1048" s="417"/>
      <c r="BF1048" s="417"/>
      <c r="BG1048" s="417"/>
      <c r="BH1048" s="417"/>
      <c r="BI1048" s="298">
        <f>SUM(AU1048:BH1048)</f>
        <v>0</v>
      </c>
    </row>
    <row r="1049" spans="1:61" ht="15" hidden="1" customHeight="1" outlineLevel="1">
      <c r="B1049" s="296" t="s">
        <v>267</v>
      </c>
      <c r="C1049" s="293" t="s">
        <v>142</v>
      </c>
      <c r="D1049" s="297"/>
      <c r="E1049" s="297"/>
      <c r="F1049" s="297"/>
      <c r="G1049" s="297"/>
      <c r="H1049" s="297"/>
      <c r="I1049" s="297"/>
      <c r="J1049" s="297"/>
      <c r="K1049" s="297"/>
      <c r="L1049" s="297"/>
      <c r="M1049" s="297"/>
      <c r="N1049" s="297"/>
      <c r="O1049" s="297"/>
      <c r="P1049" s="297"/>
      <c r="Q1049" s="297"/>
      <c r="R1049" s="297"/>
      <c r="S1049" s="297"/>
      <c r="T1049" s="297"/>
      <c r="U1049" s="297"/>
      <c r="V1049" s="297"/>
      <c r="W1049" s="297"/>
      <c r="X1049" s="297"/>
      <c r="Y1049" s="297">
        <f>Y1048</f>
        <v>3</v>
      </c>
      <c r="Z1049" s="297"/>
      <c r="AA1049" s="297"/>
      <c r="AB1049" s="297"/>
      <c r="AC1049" s="297"/>
      <c r="AD1049" s="297"/>
      <c r="AE1049" s="297"/>
      <c r="AF1049" s="297"/>
      <c r="AG1049" s="297"/>
      <c r="AH1049" s="297"/>
      <c r="AI1049" s="297"/>
      <c r="AJ1049" s="297"/>
      <c r="AK1049" s="297"/>
      <c r="AL1049" s="297"/>
      <c r="AM1049" s="297"/>
      <c r="AN1049" s="297"/>
      <c r="AO1049" s="297"/>
      <c r="AP1049" s="297"/>
      <c r="AQ1049" s="297"/>
      <c r="AR1049" s="297"/>
      <c r="AS1049" s="297"/>
      <c r="AT1049" s="297"/>
      <c r="AU1049" s="413">
        <f>AU1048</f>
        <v>0</v>
      </c>
      <c r="AV1049" s="413">
        <f t="shared" ref="AV1049" si="3110">AV1048</f>
        <v>0</v>
      </c>
      <c r="AW1049" s="413">
        <f t="shared" ref="AW1049" si="3111">AW1048</f>
        <v>0</v>
      </c>
      <c r="AX1049" s="413">
        <f t="shared" ref="AX1049" si="3112">AX1048</f>
        <v>0</v>
      </c>
      <c r="AY1049" s="413">
        <f t="shared" ref="AY1049" si="3113">AY1048</f>
        <v>0</v>
      </c>
      <c r="AZ1049" s="413">
        <f t="shared" ref="AZ1049" si="3114">AZ1048</f>
        <v>0</v>
      </c>
      <c r="BA1049" s="413">
        <f t="shared" ref="BA1049" si="3115">BA1048</f>
        <v>0</v>
      </c>
      <c r="BB1049" s="413">
        <f t="shared" ref="BB1049" si="3116">BB1048</f>
        <v>0</v>
      </c>
      <c r="BC1049" s="413">
        <f t="shared" ref="BC1049" si="3117">BC1048</f>
        <v>0</v>
      </c>
      <c r="BD1049" s="413">
        <f t="shared" ref="BD1049" si="3118">BD1048</f>
        <v>0</v>
      </c>
      <c r="BE1049" s="413">
        <f t="shared" ref="BE1049" si="3119">BE1048</f>
        <v>0</v>
      </c>
      <c r="BF1049" s="413">
        <f t="shared" ref="BF1049" si="3120">BF1048</f>
        <v>0</v>
      </c>
      <c r="BG1049" s="413">
        <f t="shared" ref="BG1049" si="3121">BG1048</f>
        <v>0</v>
      </c>
      <c r="BH1049" s="413">
        <f t="shared" ref="BH1049" si="3122">BH1048</f>
        <v>0</v>
      </c>
      <c r="BI1049" s="308"/>
    </row>
    <row r="1050" spans="1:61" ht="15" hidden="1" customHeight="1" outlineLevel="1">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293"/>
      <c r="Z1050" s="293"/>
      <c r="AA1050" s="293"/>
      <c r="AB1050" s="293"/>
      <c r="AC1050" s="293"/>
      <c r="AD1050" s="293"/>
      <c r="AE1050" s="293"/>
      <c r="AF1050" s="293"/>
      <c r="AG1050" s="293"/>
      <c r="AH1050" s="293"/>
      <c r="AI1050" s="293"/>
      <c r="AJ1050" s="293"/>
      <c r="AK1050" s="293"/>
      <c r="AL1050" s="293"/>
      <c r="AM1050" s="293"/>
      <c r="AN1050" s="293"/>
      <c r="AO1050" s="293"/>
      <c r="AP1050" s="293"/>
      <c r="AQ1050" s="293"/>
      <c r="AR1050" s="293"/>
      <c r="AS1050" s="293"/>
      <c r="AT1050" s="293"/>
      <c r="AU1050" s="414"/>
      <c r="AV1050" s="427"/>
      <c r="AW1050" s="427"/>
      <c r="AX1050" s="427"/>
      <c r="AY1050" s="427"/>
      <c r="AZ1050" s="427"/>
      <c r="BA1050" s="427"/>
      <c r="BB1050" s="427"/>
      <c r="BC1050" s="427"/>
      <c r="BD1050" s="427"/>
      <c r="BE1050" s="427"/>
      <c r="BF1050" s="427"/>
      <c r="BG1050" s="427"/>
      <c r="BH1050" s="427"/>
      <c r="BI1050" s="308"/>
    </row>
    <row r="1051" spans="1:61" ht="15" hidden="1" customHeight="1" outlineLevel="1">
      <c r="A1051" s="521">
        <v>99</v>
      </c>
      <c r="B1051" s="519" t="str">
        <f>VLOOKUP(A1051,'9. IESO programs'!$D$3:$E$91,2)</f>
        <v>Not used</v>
      </c>
      <c r="C1051" s="293" t="s">
        <v>25</v>
      </c>
      <c r="D1051" s="297"/>
      <c r="E1051" s="297"/>
      <c r="F1051" s="297"/>
      <c r="G1051" s="297"/>
      <c r="H1051" s="297"/>
      <c r="I1051" s="297"/>
      <c r="J1051" s="297"/>
      <c r="K1051" s="297"/>
      <c r="L1051" s="297"/>
      <c r="M1051" s="297"/>
      <c r="N1051" s="297"/>
      <c r="O1051" s="297"/>
      <c r="P1051" s="297"/>
      <c r="Q1051" s="297"/>
      <c r="R1051" s="297"/>
      <c r="S1051" s="297"/>
      <c r="T1051" s="297"/>
      <c r="U1051" s="297"/>
      <c r="V1051" s="297"/>
      <c r="W1051" s="297"/>
      <c r="X1051" s="297"/>
      <c r="Y1051" s="297">
        <v>12</v>
      </c>
      <c r="Z1051" s="297"/>
      <c r="AA1051" s="297"/>
      <c r="AB1051" s="297"/>
      <c r="AC1051" s="297"/>
      <c r="AD1051" s="297"/>
      <c r="AE1051" s="297"/>
      <c r="AF1051" s="297"/>
      <c r="AG1051" s="297"/>
      <c r="AH1051" s="297"/>
      <c r="AI1051" s="297"/>
      <c r="AJ1051" s="297"/>
      <c r="AK1051" s="297"/>
      <c r="AL1051" s="297"/>
      <c r="AM1051" s="297"/>
      <c r="AN1051" s="297"/>
      <c r="AO1051" s="297"/>
      <c r="AP1051" s="297"/>
      <c r="AQ1051" s="297"/>
      <c r="AR1051" s="297"/>
      <c r="AS1051" s="297"/>
      <c r="AT1051" s="297"/>
      <c r="AU1051" s="428"/>
      <c r="AV1051" s="417"/>
      <c r="AW1051" s="417"/>
      <c r="AX1051" s="417"/>
      <c r="AY1051" s="417"/>
      <c r="AZ1051" s="417"/>
      <c r="BA1051" s="417"/>
      <c r="BB1051" s="417"/>
      <c r="BC1051" s="417"/>
      <c r="BD1051" s="417"/>
      <c r="BE1051" s="417"/>
      <c r="BF1051" s="417"/>
      <c r="BG1051" s="417"/>
      <c r="BH1051" s="417"/>
      <c r="BI1051" s="298">
        <f>SUM(AU1051:BH1051)</f>
        <v>0</v>
      </c>
    </row>
    <row r="1052" spans="1:61" ht="15" hidden="1" customHeight="1" outlineLevel="1">
      <c r="B1052" s="296" t="s">
        <v>267</v>
      </c>
      <c r="C1052" s="293" t="s">
        <v>142</v>
      </c>
      <c r="D1052" s="297"/>
      <c r="E1052" s="297"/>
      <c r="F1052" s="297"/>
      <c r="G1052" s="297"/>
      <c r="H1052" s="297"/>
      <c r="I1052" s="297"/>
      <c r="J1052" s="297"/>
      <c r="K1052" s="297"/>
      <c r="L1052" s="297"/>
      <c r="M1052" s="297"/>
      <c r="N1052" s="297"/>
      <c r="O1052" s="297"/>
      <c r="P1052" s="297"/>
      <c r="Q1052" s="297"/>
      <c r="R1052" s="297"/>
      <c r="S1052" s="297"/>
      <c r="T1052" s="297"/>
      <c r="U1052" s="297"/>
      <c r="V1052" s="297"/>
      <c r="W1052" s="297"/>
      <c r="X1052" s="297"/>
      <c r="Y1052" s="297">
        <f>Y1051</f>
        <v>12</v>
      </c>
      <c r="Z1052" s="297"/>
      <c r="AA1052" s="297"/>
      <c r="AB1052" s="297"/>
      <c r="AC1052" s="297"/>
      <c r="AD1052" s="297"/>
      <c r="AE1052" s="297"/>
      <c r="AF1052" s="297"/>
      <c r="AG1052" s="297"/>
      <c r="AH1052" s="297"/>
      <c r="AI1052" s="297"/>
      <c r="AJ1052" s="297"/>
      <c r="AK1052" s="297"/>
      <c r="AL1052" s="297"/>
      <c r="AM1052" s="297"/>
      <c r="AN1052" s="297"/>
      <c r="AO1052" s="297"/>
      <c r="AP1052" s="297"/>
      <c r="AQ1052" s="297"/>
      <c r="AR1052" s="297"/>
      <c r="AS1052" s="297"/>
      <c r="AT1052" s="297"/>
      <c r="AU1052" s="413">
        <f>AU1051</f>
        <v>0</v>
      </c>
      <c r="AV1052" s="413">
        <f t="shared" ref="AV1052" si="3123">AV1051</f>
        <v>0</v>
      </c>
      <c r="AW1052" s="413">
        <f t="shared" ref="AW1052" si="3124">AW1051</f>
        <v>0</v>
      </c>
      <c r="AX1052" s="413">
        <f t="shared" ref="AX1052" si="3125">AX1051</f>
        <v>0</v>
      </c>
      <c r="AY1052" s="413">
        <f t="shared" ref="AY1052" si="3126">AY1051</f>
        <v>0</v>
      </c>
      <c r="AZ1052" s="413">
        <f t="shared" ref="AZ1052" si="3127">AZ1051</f>
        <v>0</v>
      </c>
      <c r="BA1052" s="413">
        <f t="shared" ref="BA1052" si="3128">BA1051</f>
        <v>0</v>
      </c>
      <c r="BB1052" s="413">
        <f t="shared" ref="BB1052" si="3129">BB1051</f>
        <v>0</v>
      </c>
      <c r="BC1052" s="413">
        <f t="shared" ref="BC1052" si="3130">BC1051</f>
        <v>0</v>
      </c>
      <c r="BD1052" s="413">
        <f t="shared" ref="BD1052" si="3131">BD1051</f>
        <v>0</v>
      </c>
      <c r="BE1052" s="413">
        <f t="shared" ref="BE1052" si="3132">BE1051</f>
        <v>0</v>
      </c>
      <c r="BF1052" s="413">
        <f t="shared" ref="BF1052" si="3133">BF1051</f>
        <v>0</v>
      </c>
      <c r="BG1052" s="413">
        <f t="shared" ref="BG1052" si="3134">BG1051</f>
        <v>0</v>
      </c>
      <c r="BH1052" s="413">
        <f t="shared" ref="BH1052" si="3135">BH1051</f>
        <v>0</v>
      </c>
      <c r="BI1052" s="308"/>
    </row>
    <row r="1053" spans="1:61" ht="15" hidden="1" customHeight="1" outlineLevel="1">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293"/>
      <c r="Z1053" s="293"/>
      <c r="AA1053" s="293"/>
      <c r="AB1053" s="293"/>
      <c r="AC1053" s="293"/>
      <c r="AD1053" s="293"/>
      <c r="AE1053" s="293"/>
      <c r="AF1053" s="293"/>
      <c r="AG1053" s="293"/>
      <c r="AH1053" s="293"/>
      <c r="AI1053" s="293"/>
      <c r="AJ1053" s="293"/>
      <c r="AK1053" s="293"/>
      <c r="AL1053" s="293"/>
      <c r="AM1053" s="293"/>
      <c r="AN1053" s="293"/>
      <c r="AO1053" s="293"/>
      <c r="AP1053" s="293"/>
      <c r="AQ1053" s="293"/>
      <c r="AR1053" s="293"/>
      <c r="AS1053" s="293"/>
      <c r="AT1053" s="293"/>
      <c r="AU1053" s="414"/>
      <c r="AV1053" s="427"/>
      <c r="AW1053" s="427"/>
      <c r="AX1053" s="427"/>
      <c r="AY1053" s="427"/>
      <c r="AZ1053" s="427"/>
      <c r="BA1053" s="427"/>
      <c r="BB1053" s="427"/>
      <c r="BC1053" s="427"/>
      <c r="BD1053" s="427"/>
      <c r="BE1053" s="427"/>
      <c r="BF1053" s="427"/>
      <c r="BG1053" s="427"/>
      <c r="BH1053" s="427"/>
      <c r="BI1053" s="308"/>
    </row>
    <row r="1054" spans="1:61" ht="15" hidden="1" customHeight="1" outlineLevel="1">
      <c r="A1054" s="521">
        <v>99</v>
      </c>
      <c r="B1054" s="519" t="str">
        <f>VLOOKUP(A1054,'9. IESO programs'!$D$3:$E$91,2)</f>
        <v>Not used</v>
      </c>
      <c r="C1054" s="293" t="s">
        <v>25</v>
      </c>
      <c r="D1054" s="297"/>
      <c r="E1054" s="297"/>
      <c r="F1054" s="297"/>
      <c r="G1054" s="297"/>
      <c r="H1054" s="297"/>
      <c r="I1054" s="297"/>
      <c r="J1054" s="297"/>
      <c r="K1054" s="297"/>
      <c r="L1054" s="297"/>
      <c r="M1054" s="297"/>
      <c r="N1054" s="297"/>
      <c r="O1054" s="297"/>
      <c r="P1054" s="297"/>
      <c r="Q1054" s="297"/>
      <c r="R1054" s="297"/>
      <c r="S1054" s="297"/>
      <c r="T1054" s="297"/>
      <c r="U1054" s="297"/>
      <c r="V1054" s="297"/>
      <c r="W1054" s="297"/>
      <c r="X1054" s="297"/>
      <c r="Y1054" s="297">
        <v>12</v>
      </c>
      <c r="Z1054" s="297"/>
      <c r="AA1054" s="297"/>
      <c r="AB1054" s="297"/>
      <c r="AC1054" s="297"/>
      <c r="AD1054" s="297"/>
      <c r="AE1054" s="297"/>
      <c r="AF1054" s="297"/>
      <c r="AG1054" s="297"/>
      <c r="AH1054" s="297"/>
      <c r="AI1054" s="297"/>
      <c r="AJ1054" s="297"/>
      <c r="AK1054" s="297"/>
      <c r="AL1054" s="297"/>
      <c r="AM1054" s="297"/>
      <c r="AN1054" s="297"/>
      <c r="AO1054" s="297"/>
      <c r="AP1054" s="297"/>
      <c r="AQ1054" s="297"/>
      <c r="AR1054" s="297"/>
      <c r="AS1054" s="297"/>
      <c r="AT1054" s="297"/>
      <c r="AU1054" s="428"/>
      <c r="AV1054" s="417"/>
      <c r="AW1054" s="417"/>
      <c r="AX1054" s="417"/>
      <c r="AY1054" s="417"/>
      <c r="AZ1054" s="417"/>
      <c r="BA1054" s="417"/>
      <c r="BB1054" s="417"/>
      <c r="BC1054" s="417"/>
      <c r="BD1054" s="417"/>
      <c r="BE1054" s="417"/>
      <c r="BF1054" s="417"/>
      <c r="BG1054" s="417"/>
      <c r="BH1054" s="417"/>
      <c r="BI1054" s="298">
        <f>SUM(AU1054:BH1054)</f>
        <v>0</v>
      </c>
    </row>
    <row r="1055" spans="1:61" ht="15" hidden="1" customHeight="1" outlineLevel="1">
      <c r="B1055" s="296" t="s">
        <v>267</v>
      </c>
      <c r="C1055" s="293" t="s">
        <v>142</v>
      </c>
      <c r="D1055" s="297"/>
      <c r="E1055" s="297"/>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f>Y1054</f>
        <v>12</v>
      </c>
      <c r="Z1055" s="297"/>
      <c r="AA1055" s="297"/>
      <c r="AB1055" s="297"/>
      <c r="AC1055" s="297"/>
      <c r="AD1055" s="297"/>
      <c r="AE1055" s="297"/>
      <c r="AF1055" s="297"/>
      <c r="AG1055" s="297"/>
      <c r="AH1055" s="297"/>
      <c r="AI1055" s="297"/>
      <c r="AJ1055" s="297"/>
      <c r="AK1055" s="297"/>
      <c r="AL1055" s="297"/>
      <c r="AM1055" s="297"/>
      <c r="AN1055" s="297"/>
      <c r="AO1055" s="297"/>
      <c r="AP1055" s="297"/>
      <c r="AQ1055" s="297"/>
      <c r="AR1055" s="297"/>
      <c r="AS1055" s="297"/>
      <c r="AT1055" s="297"/>
      <c r="AU1055" s="413">
        <f>AU1054</f>
        <v>0</v>
      </c>
      <c r="AV1055" s="413">
        <f t="shared" ref="AV1055" si="3136">AV1054</f>
        <v>0</v>
      </c>
      <c r="AW1055" s="413">
        <f t="shared" ref="AW1055" si="3137">AW1054</f>
        <v>0</v>
      </c>
      <c r="AX1055" s="413">
        <f t="shared" ref="AX1055" si="3138">AX1054</f>
        <v>0</v>
      </c>
      <c r="AY1055" s="413">
        <f t="shared" ref="AY1055" si="3139">AY1054</f>
        <v>0</v>
      </c>
      <c r="AZ1055" s="413">
        <f t="shared" ref="AZ1055" si="3140">AZ1054</f>
        <v>0</v>
      </c>
      <c r="BA1055" s="413">
        <f t="shared" ref="BA1055" si="3141">BA1054</f>
        <v>0</v>
      </c>
      <c r="BB1055" s="413">
        <f t="shared" ref="BB1055" si="3142">BB1054</f>
        <v>0</v>
      </c>
      <c r="BC1055" s="413">
        <f t="shared" ref="BC1055" si="3143">BC1054</f>
        <v>0</v>
      </c>
      <c r="BD1055" s="413">
        <f t="shared" ref="BD1055" si="3144">BD1054</f>
        <v>0</v>
      </c>
      <c r="BE1055" s="413">
        <f t="shared" ref="BE1055" si="3145">BE1054</f>
        <v>0</v>
      </c>
      <c r="BF1055" s="413">
        <f t="shared" ref="BF1055" si="3146">BF1054</f>
        <v>0</v>
      </c>
      <c r="BG1055" s="413">
        <f t="shared" ref="BG1055" si="3147">BG1054</f>
        <v>0</v>
      </c>
      <c r="BH1055" s="413">
        <f t="shared" ref="BH1055" si="3148">BH1054</f>
        <v>0</v>
      </c>
      <c r="BI1055" s="308"/>
    </row>
    <row r="1056" spans="1:61" ht="15" hidden="1" customHeight="1" outlineLevel="1">
      <c r="B1056" s="51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293"/>
      <c r="Z1056" s="293"/>
      <c r="AA1056" s="293"/>
      <c r="AB1056" s="293"/>
      <c r="AC1056" s="293"/>
      <c r="AD1056" s="293"/>
      <c r="AE1056" s="293"/>
      <c r="AF1056" s="293"/>
      <c r="AG1056" s="293"/>
      <c r="AH1056" s="293"/>
      <c r="AI1056" s="293"/>
      <c r="AJ1056" s="293"/>
      <c r="AK1056" s="293"/>
      <c r="AL1056" s="293"/>
      <c r="AM1056" s="293"/>
      <c r="AN1056" s="293"/>
      <c r="AO1056" s="293"/>
      <c r="AP1056" s="293"/>
      <c r="AQ1056" s="293"/>
      <c r="AR1056" s="293"/>
      <c r="AS1056" s="293"/>
      <c r="AT1056" s="293"/>
      <c r="AU1056" s="414"/>
      <c r="AV1056" s="427"/>
      <c r="AW1056" s="427"/>
      <c r="AX1056" s="427"/>
      <c r="AY1056" s="427"/>
      <c r="AZ1056" s="427"/>
      <c r="BA1056" s="427"/>
      <c r="BB1056" s="427"/>
      <c r="BC1056" s="427"/>
      <c r="BD1056" s="427"/>
      <c r="BE1056" s="427"/>
      <c r="BF1056" s="427"/>
      <c r="BG1056" s="427"/>
      <c r="BH1056" s="427"/>
      <c r="BI1056" s="308"/>
    </row>
    <row r="1057" spans="1:61" ht="15" hidden="1" customHeight="1" outlineLevel="1">
      <c r="A1057" s="521">
        <v>99</v>
      </c>
      <c r="B1057" s="519" t="str">
        <f>VLOOKUP(A1057,'9. IESO programs'!$D$3:$E$91,2)</f>
        <v>Not used</v>
      </c>
      <c r="C1057" s="293" t="s">
        <v>25</v>
      </c>
      <c r="D1057" s="297"/>
      <c r="E1057" s="297"/>
      <c r="F1057" s="297"/>
      <c r="G1057" s="297"/>
      <c r="H1057" s="297"/>
      <c r="I1057" s="297"/>
      <c r="J1057" s="297"/>
      <c r="K1057" s="297"/>
      <c r="L1057" s="297"/>
      <c r="M1057" s="297"/>
      <c r="N1057" s="297"/>
      <c r="O1057" s="297"/>
      <c r="P1057" s="297"/>
      <c r="Q1057" s="297"/>
      <c r="R1057" s="297"/>
      <c r="S1057" s="297"/>
      <c r="T1057" s="297"/>
      <c r="U1057" s="297"/>
      <c r="V1057" s="297"/>
      <c r="W1057" s="297"/>
      <c r="X1057" s="297"/>
      <c r="Y1057" s="297">
        <v>12</v>
      </c>
      <c r="Z1057" s="297"/>
      <c r="AA1057" s="297"/>
      <c r="AB1057" s="297"/>
      <c r="AC1057" s="297"/>
      <c r="AD1057" s="297"/>
      <c r="AE1057" s="297"/>
      <c r="AF1057" s="297"/>
      <c r="AG1057" s="297"/>
      <c r="AH1057" s="297"/>
      <c r="AI1057" s="297"/>
      <c r="AJ1057" s="297"/>
      <c r="AK1057" s="297"/>
      <c r="AL1057" s="297"/>
      <c r="AM1057" s="297"/>
      <c r="AN1057" s="297"/>
      <c r="AO1057" s="297"/>
      <c r="AP1057" s="297"/>
      <c r="AQ1057" s="297"/>
      <c r="AR1057" s="297"/>
      <c r="AS1057" s="297"/>
      <c r="AT1057" s="297"/>
      <c r="AU1057" s="428"/>
      <c r="AV1057" s="417"/>
      <c r="AW1057" s="417"/>
      <c r="AX1057" s="417"/>
      <c r="AY1057" s="417"/>
      <c r="AZ1057" s="417"/>
      <c r="BA1057" s="417"/>
      <c r="BB1057" s="417"/>
      <c r="BC1057" s="417"/>
      <c r="BD1057" s="417"/>
      <c r="BE1057" s="417"/>
      <c r="BF1057" s="417"/>
      <c r="BG1057" s="417"/>
      <c r="BH1057" s="417"/>
      <c r="BI1057" s="298">
        <f>SUM(AU1057:BH1057)</f>
        <v>0</v>
      </c>
    </row>
    <row r="1058" spans="1:61" ht="15" hidden="1" customHeight="1" outlineLevel="1">
      <c r="B1058" s="296" t="s">
        <v>267</v>
      </c>
      <c r="C1058" s="293" t="s">
        <v>142</v>
      </c>
      <c r="D1058" s="297"/>
      <c r="E1058" s="297"/>
      <c r="F1058" s="297"/>
      <c r="G1058" s="297"/>
      <c r="H1058" s="297"/>
      <c r="I1058" s="297"/>
      <c r="J1058" s="297"/>
      <c r="K1058" s="297"/>
      <c r="L1058" s="297"/>
      <c r="M1058" s="297"/>
      <c r="N1058" s="297"/>
      <c r="O1058" s="297"/>
      <c r="P1058" s="297"/>
      <c r="Q1058" s="297"/>
      <c r="R1058" s="297"/>
      <c r="S1058" s="297"/>
      <c r="T1058" s="297"/>
      <c r="U1058" s="297"/>
      <c r="V1058" s="297"/>
      <c r="W1058" s="297"/>
      <c r="X1058" s="297"/>
      <c r="Y1058" s="297">
        <f>Y1057</f>
        <v>12</v>
      </c>
      <c r="Z1058" s="297"/>
      <c r="AA1058" s="297"/>
      <c r="AB1058" s="297"/>
      <c r="AC1058" s="297"/>
      <c r="AD1058" s="297"/>
      <c r="AE1058" s="297"/>
      <c r="AF1058" s="297"/>
      <c r="AG1058" s="297"/>
      <c r="AH1058" s="297"/>
      <c r="AI1058" s="297"/>
      <c r="AJ1058" s="297"/>
      <c r="AK1058" s="297"/>
      <c r="AL1058" s="297"/>
      <c r="AM1058" s="297"/>
      <c r="AN1058" s="297"/>
      <c r="AO1058" s="297"/>
      <c r="AP1058" s="297"/>
      <c r="AQ1058" s="297"/>
      <c r="AR1058" s="297"/>
      <c r="AS1058" s="297"/>
      <c r="AT1058" s="297"/>
      <c r="AU1058" s="413">
        <f>AU1057</f>
        <v>0</v>
      </c>
      <c r="AV1058" s="413">
        <f t="shared" ref="AV1058" si="3149">AV1057</f>
        <v>0</v>
      </c>
      <c r="AW1058" s="413">
        <f t="shared" ref="AW1058" si="3150">AW1057</f>
        <v>0</v>
      </c>
      <c r="AX1058" s="413">
        <f t="shared" ref="AX1058" si="3151">AX1057</f>
        <v>0</v>
      </c>
      <c r="AY1058" s="413">
        <f t="shared" ref="AY1058" si="3152">AY1057</f>
        <v>0</v>
      </c>
      <c r="AZ1058" s="413">
        <f t="shared" ref="AZ1058" si="3153">AZ1057</f>
        <v>0</v>
      </c>
      <c r="BA1058" s="413">
        <f t="shared" ref="BA1058" si="3154">BA1057</f>
        <v>0</v>
      </c>
      <c r="BB1058" s="413">
        <f t="shared" ref="BB1058" si="3155">BB1057</f>
        <v>0</v>
      </c>
      <c r="BC1058" s="413">
        <f t="shared" ref="BC1058" si="3156">BC1057</f>
        <v>0</v>
      </c>
      <c r="BD1058" s="413">
        <f t="shared" ref="BD1058" si="3157">BD1057</f>
        <v>0</v>
      </c>
      <c r="BE1058" s="413">
        <f t="shared" ref="BE1058" si="3158">BE1057</f>
        <v>0</v>
      </c>
      <c r="BF1058" s="413">
        <f t="shared" ref="BF1058" si="3159">BF1057</f>
        <v>0</v>
      </c>
      <c r="BG1058" s="413">
        <f t="shared" ref="BG1058" si="3160">BG1057</f>
        <v>0</v>
      </c>
      <c r="BH1058" s="413">
        <f t="shared" ref="BH1058" si="3161">BH1057</f>
        <v>0</v>
      </c>
      <c r="BI1058" s="308"/>
    </row>
    <row r="1059" spans="1:61" ht="15" hidden="1" customHeight="1" outlineLevel="1">
      <c r="B1059" s="519"/>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293"/>
      <c r="Z1059" s="293"/>
      <c r="AA1059" s="293"/>
      <c r="AB1059" s="293"/>
      <c r="AC1059" s="293"/>
      <c r="AD1059" s="293"/>
      <c r="AE1059" s="293"/>
      <c r="AF1059" s="293"/>
      <c r="AG1059" s="293"/>
      <c r="AH1059" s="293"/>
      <c r="AI1059" s="293"/>
      <c r="AJ1059" s="293"/>
      <c r="AK1059" s="293"/>
      <c r="AL1059" s="293"/>
      <c r="AM1059" s="293"/>
      <c r="AN1059" s="293"/>
      <c r="AO1059" s="293"/>
      <c r="AP1059" s="293"/>
      <c r="AQ1059" s="293"/>
      <c r="AR1059" s="293"/>
      <c r="AS1059" s="293"/>
      <c r="AT1059" s="293"/>
      <c r="AU1059" s="414"/>
      <c r="AV1059" s="427"/>
      <c r="AW1059" s="427"/>
      <c r="AX1059" s="427"/>
      <c r="AY1059" s="427"/>
      <c r="AZ1059" s="427"/>
      <c r="BA1059" s="427"/>
      <c r="BB1059" s="427"/>
      <c r="BC1059" s="427"/>
      <c r="BD1059" s="427"/>
      <c r="BE1059" s="427"/>
      <c r="BF1059" s="427"/>
      <c r="BG1059" s="427"/>
      <c r="BH1059" s="427"/>
      <c r="BI1059" s="308"/>
    </row>
    <row r="1060" spans="1:61" ht="15" hidden="1" customHeight="1" outlineLevel="1">
      <c r="B1060" s="290" t="s">
        <v>475</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293"/>
      <c r="Z1060" s="293"/>
      <c r="AA1060" s="293"/>
      <c r="AB1060" s="293"/>
      <c r="AC1060" s="293"/>
      <c r="AD1060" s="293"/>
      <c r="AE1060" s="293"/>
      <c r="AF1060" s="293"/>
      <c r="AG1060" s="293"/>
      <c r="AH1060" s="293"/>
      <c r="AI1060" s="293"/>
      <c r="AJ1060" s="293"/>
      <c r="AK1060" s="293"/>
      <c r="AL1060" s="293"/>
      <c r="AM1060" s="293"/>
      <c r="AN1060" s="293"/>
      <c r="AO1060" s="293"/>
      <c r="AP1060" s="293"/>
      <c r="AQ1060" s="293"/>
      <c r="AR1060" s="293"/>
      <c r="AS1060" s="293"/>
      <c r="AT1060" s="293"/>
      <c r="AU1060" s="414"/>
      <c r="AV1060" s="427"/>
      <c r="AW1060" s="427"/>
      <c r="AX1060" s="427"/>
      <c r="AY1060" s="427"/>
      <c r="AZ1060" s="427"/>
      <c r="BA1060" s="427"/>
      <c r="BB1060" s="427"/>
      <c r="BC1060" s="427"/>
      <c r="BD1060" s="427"/>
      <c r="BE1060" s="427"/>
      <c r="BF1060" s="427"/>
      <c r="BG1060" s="427"/>
      <c r="BH1060" s="427"/>
      <c r="BI1060" s="308"/>
    </row>
    <row r="1061" spans="1:61" ht="15" hidden="1" customHeight="1" outlineLevel="1">
      <c r="A1061" s="521">
        <v>99</v>
      </c>
      <c r="B1061" s="519" t="str">
        <f>VLOOKUP(A1061,'9. IESO programs'!$D$3:$E$91,2)</f>
        <v>Not used</v>
      </c>
      <c r="C1061" s="293" t="s">
        <v>25</v>
      </c>
      <c r="D1061" s="297"/>
      <c r="E1061" s="297"/>
      <c r="F1061" s="297"/>
      <c r="G1061" s="297"/>
      <c r="H1061" s="297"/>
      <c r="I1061" s="297"/>
      <c r="J1061" s="297"/>
      <c r="K1061" s="297"/>
      <c r="L1061" s="297"/>
      <c r="M1061" s="297"/>
      <c r="N1061" s="297"/>
      <c r="O1061" s="297"/>
      <c r="P1061" s="297"/>
      <c r="Q1061" s="297"/>
      <c r="R1061" s="297"/>
      <c r="S1061" s="297"/>
      <c r="T1061" s="297"/>
      <c r="U1061" s="297"/>
      <c r="V1061" s="297"/>
      <c r="W1061" s="297"/>
      <c r="X1061" s="297"/>
      <c r="Y1061" s="297">
        <v>0</v>
      </c>
      <c r="Z1061" s="297"/>
      <c r="AA1061" s="297"/>
      <c r="AB1061" s="297"/>
      <c r="AC1061" s="297"/>
      <c r="AD1061" s="297"/>
      <c r="AE1061" s="297"/>
      <c r="AF1061" s="297"/>
      <c r="AG1061" s="297"/>
      <c r="AH1061" s="297"/>
      <c r="AI1061" s="297"/>
      <c r="AJ1061" s="297"/>
      <c r="AK1061" s="297"/>
      <c r="AL1061" s="297"/>
      <c r="AM1061" s="297"/>
      <c r="AN1061" s="297"/>
      <c r="AO1061" s="297"/>
      <c r="AP1061" s="297"/>
      <c r="AQ1061" s="297"/>
      <c r="AR1061" s="297"/>
      <c r="AS1061" s="297"/>
      <c r="AT1061" s="297"/>
      <c r="AU1061" s="428"/>
      <c r="AV1061" s="417"/>
      <c r="AW1061" s="417"/>
      <c r="AX1061" s="417"/>
      <c r="AY1061" s="417"/>
      <c r="AZ1061" s="417"/>
      <c r="BA1061" s="417"/>
      <c r="BB1061" s="417"/>
      <c r="BC1061" s="417"/>
      <c r="BD1061" s="417"/>
      <c r="BE1061" s="417"/>
      <c r="BF1061" s="417"/>
      <c r="BG1061" s="417"/>
      <c r="BH1061" s="417"/>
      <c r="BI1061" s="298">
        <f>SUM(AU1061:BH1061)</f>
        <v>0</v>
      </c>
    </row>
    <row r="1062" spans="1:61" ht="15" hidden="1" customHeight="1" outlineLevel="1">
      <c r="B1062" s="296" t="s">
        <v>267</v>
      </c>
      <c r="C1062" s="293" t="s">
        <v>142</v>
      </c>
      <c r="D1062" s="297"/>
      <c r="E1062" s="297"/>
      <c r="F1062" s="297"/>
      <c r="G1062" s="297"/>
      <c r="H1062" s="297"/>
      <c r="I1062" s="297"/>
      <c r="J1062" s="297"/>
      <c r="K1062" s="297"/>
      <c r="L1062" s="297"/>
      <c r="M1062" s="297"/>
      <c r="N1062" s="297"/>
      <c r="O1062" s="297"/>
      <c r="P1062" s="297"/>
      <c r="Q1062" s="297"/>
      <c r="R1062" s="297"/>
      <c r="S1062" s="297"/>
      <c r="T1062" s="297"/>
      <c r="U1062" s="297"/>
      <c r="V1062" s="297"/>
      <c r="W1062" s="297"/>
      <c r="X1062" s="297"/>
      <c r="Y1062" s="297">
        <f>Y1061</f>
        <v>0</v>
      </c>
      <c r="Z1062" s="297"/>
      <c r="AA1062" s="297"/>
      <c r="AB1062" s="297"/>
      <c r="AC1062" s="297"/>
      <c r="AD1062" s="297"/>
      <c r="AE1062" s="297"/>
      <c r="AF1062" s="297"/>
      <c r="AG1062" s="297"/>
      <c r="AH1062" s="297"/>
      <c r="AI1062" s="297"/>
      <c r="AJ1062" s="297"/>
      <c r="AK1062" s="297"/>
      <c r="AL1062" s="297"/>
      <c r="AM1062" s="297"/>
      <c r="AN1062" s="297"/>
      <c r="AO1062" s="297"/>
      <c r="AP1062" s="297"/>
      <c r="AQ1062" s="297"/>
      <c r="AR1062" s="297"/>
      <c r="AS1062" s="297"/>
      <c r="AT1062" s="297"/>
      <c r="AU1062" s="413">
        <f>AU1061</f>
        <v>0</v>
      </c>
      <c r="AV1062" s="413">
        <f t="shared" ref="AV1062" si="3162">AV1061</f>
        <v>0</v>
      </c>
      <c r="AW1062" s="413">
        <f t="shared" ref="AW1062" si="3163">AW1061</f>
        <v>0</v>
      </c>
      <c r="AX1062" s="413">
        <f t="shared" ref="AX1062" si="3164">AX1061</f>
        <v>0</v>
      </c>
      <c r="AY1062" s="413">
        <f t="shared" ref="AY1062" si="3165">AY1061</f>
        <v>0</v>
      </c>
      <c r="AZ1062" s="413">
        <f t="shared" ref="AZ1062" si="3166">AZ1061</f>
        <v>0</v>
      </c>
      <c r="BA1062" s="413">
        <f t="shared" ref="BA1062" si="3167">BA1061</f>
        <v>0</v>
      </c>
      <c r="BB1062" s="413">
        <f t="shared" ref="BB1062" si="3168">BB1061</f>
        <v>0</v>
      </c>
      <c r="BC1062" s="413">
        <f t="shared" ref="BC1062" si="3169">BC1061</f>
        <v>0</v>
      </c>
      <c r="BD1062" s="413">
        <f t="shared" ref="BD1062" si="3170">BD1061</f>
        <v>0</v>
      </c>
      <c r="BE1062" s="413">
        <f t="shared" ref="BE1062" si="3171">BE1061</f>
        <v>0</v>
      </c>
      <c r="BF1062" s="413">
        <f t="shared" ref="BF1062" si="3172">BF1061</f>
        <v>0</v>
      </c>
      <c r="BG1062" s="413">
        <f t="shared" ref="BG1062" si="3173">BG1061</f>
        <v>0</v>
      </c>
      <c r="BH1062" s="413">
        <f t="shared" ref="BH1062" si="3174">BH1061</f>
        <v>0</v>
      </c>
      <c r="BI1062" s="308"/>
    </row>
    <row r="1063" spans="1:61" ht="15" hidden="1" customHeight="1" outlineLevel="1">
      <c r="B1063" s="51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293"/>
      <c r="Z1063" s="293"/>
      <c r="AA1063" s="293"/>
      <c r="AB1063" s="293"/>
      <c r="AC1063" s="293"/>
      <c r="AD1063" s="293"/>
      <c r="AE1063" s="293"/>
      <c r="AF1063" s="293"/>
      <c r="AG1063" s="293"/>
      <c r="AH1063" s="293"/>
      <c r="AI1063" s="293"/>
      <c r="AJ1063" s="293"/>
      <c r="AK1063" s="293"/>
      <c r="AL1063" s="293"/>
      <c r="AM1063" s="293"/>
      <c r="AN1063" s="293"/>
      <c r="AO1063" s="293"/>
      <c r="AP1063" s="293"/>
      <c r="AQ1063" s="293"/>
      <c r="AR1063" s="293"/>
      <c r="AS1063" s="293"/>
      <c r="AT1063" s="293"/>
      <c r="AU1063" s="414"/>
      <c r="AV1063" s="427"/>
      <c r="AW1063" s="427"/>
      <c r="AX1063" s="427"/>
      <c r="AY1063" s="427"/>
      <c r="AZ1063" s="427"/>
      <c r="BA1063" s="427"/>
      <c r="BB1063" s="427"/>
      <c r="BC1063" s="427"/>
      <c r="BD1063" s="427"/>
      <c r="BE1063" s="427"/>
      <c r="BF1063" s="427"/>
      <c r="BG1063" s="427"/>
      <c r="BH1063" s="427"/>
      <c r="BI1063" s="308"/>
    </row>
    <row r="1064" spans="1:61" ht="15" hidden="1" customHeight="1" outlineLevel="1">
      <c r="A1064" s="521">
        <v>99</v>
      </c>
      <c r="B1064" s="519" t="str">
        <f>VLOOKUP(A1064,'9. IESO programs'!$D$3:$E$91,2)</f>
        <v>Not used</v>
      </c>
      <c r="C1064" s="293" t="s">
        <v>25</v>
      </c>
      <c r="D1064" s="297"/>
      <c r="E1064" s="297"/>
      <c r="F1064" s="297"/>
      <c r="G1064" s="297"/>
      <c r="H1064" s="297"/>
      <c r="I1064" s="297"/>
      <c r="J1064" s="297"/>
      <c r="K1064" s="297"/>
      <c r="L1064" s="297"/>
      <c r="M1064" s="297"/>
      <c r="N1064" s="297"/>
      <c r="O1064" s="297"/>
      <c r="P1064" s="297"/>
      <c r="Q1064" s="297"/>
      <c r="R1064" s="297"/>
      <c r="S1064" s="297"/>
      <c r="T1064" s="297"/>
      <c r="U1064" s="297"/>
      <c r="V1064" s="297"/>
      <c r="W1064" s="297"/>
      <c r="X1064" s="297"/>
      <c r="Y1064" s="297">
        <v>0</v>
      </c>
      <c r="Z1064" s="297"/>
      <c r="AA1064" s="297"/>
      <c r="AB1064" s="297"/>
      <c r="AC1064" s="297"/>
      <c r="AD1064" s="297"/>
      <c r="AE1064" s="297"/>
      <c r="AF1064" s="297"/>
      <c r="AG1064" s="297"/>
      <c r="AH1064" s="297"/>
      <c r="AI1064" s="297"/>
      <c r="AJ1064" s="297"/>
      <c r="AK1064" s="297"/>
      <c r="AL1064" s="297"/>
      <c r="AM1064" s="297"/>
      <c r="AN1064" s="297"/>
      <c r="AO1064" s="297"/>
      <c r="AP1064" s="297"/>
      <c r="AQ1064" s="297"/>
      <c r="AR1064" s="297"/>
      <c r="AS1064" s="297"/>
      <c r="AT1064" s="297"/>
      <c r="AU1064" s="428"/>
      <c r="AV1064" s="417"/>
      <c r="AW1064" s="417"/>
      <c r="AX1064" s="417"/>
      <c r="AY1064" s="417"/>
      <c r="AZ1064" s="417"/>
      <c r="BA1064" s="417"/>
      <c r="BB1064" s="417"/>
      <c r="BC1064" s="417"/>
      <c r="BD1064" s="417"/>
      <c r="BE1064" s="417"/>
      <c r="BF1064" s="417"/>
      <c r="BG1064" s="417"/>
      <c r="BH1064" s="417"/>
      <c r="BI1064" s="298">
        <f>SUM(AU1064:BH1064)</f>
        <v>0</v>
      </c>
    </row>
    <row r="1065" spans="1:61" ht="15" hidden="1" customHeight="1" outlineLevel="1">
      <c r="B1065" s="296" t="s">
        <v>267</v>
      </c>
      <c r="C1065" s="293" t="s">
        <v>142</v>
      </c>
      <c r="D1065" s="297"/>
      <c r="E1065" s="297"/>
      <c r="F1065" s="297"/>
      <c r="G1065" s="297"/>
      <c r="H1065" s="297"/>
      <c r="I1065" s="297"/>
      <c r="J1065" s="297"/>
      <c r="K1065" s="297"/>
      <c r="L1065" s="297"/>
      <c r="M1065" s="297"/>
      <c r="N1065" s="297"/>
      <c r="O1065" s="297"/>
      <c r="P1065" s="297"/>
      <c r="Q1065" s="297"/>
      <c r="R1065" s="297"/>
      <c r="S1065" s="297"/>
      <c r="T1065" s="297"/>
      <c r="U1065" s="297"/>
      <c r="V1065" s="297"/>
      <c r="W1065" s="297"/>
      <c r="X1065" s="297"/>
      <c r="Y1065" s="297">
        <f>Y1064</f>
        <v>0</v>
      </c>
      <c r="Z1065" s="297"/>
      <c r="AA1065" s="297"/>
      <c r="AB1065" s="297"/>
      <c r="AC1065" s="297"/>
      <c r="AD1065" s="297"/>
      <c r="AE1065" s="297"/>
      <c r="AF1065" s="297"/>
      <c r="AG1065" s="297"/>
      <c r="AH1065" s="297"/>
      <c r="AI1065" s="297"/>
      <c r="AJ1065" s="297"/>
      <c r="AK1065" s="297"/>
      <c r="AL1065" s="297"/>
      <c r="AM1065" s="297"/>
      <c r="AN1065" s="297"/>
      <c r="AO1065" s="297"/>
      <c r="AP1065" s="297"/>
      <c r="AQ1065" s="297"/>
      <c r="AR1065" s="297"/>
      <c r="AS1065" s="297"/>
      <c r="AT1065" s="297"/>
      <c r="AU1065" s="413">
        <f>AU1064</f>
        <v>0</v>
      </c>
      <c r="AV1065" s="413">
        <f t="shared" ref="AV1065" si="3175">AV1064</f>
        <v>0</v>
      </c>
      <c r="AW1065" s="413">
        <f t="shared" ref="AW1065" si="3176">AW1064</f>
        <v>0</v>
      </c>
      <c r="AX1065" s="413">
        <f t="shared" ref="AX1065" si="3177">AX1064</f>
        <v>0</v>
      </c>
      <c r="AY1065" s="413">
        <f t="shared" ref="AY1065" si="3178">AY1064</f>
        <v>0</v>
      </c>
      <c r="AZ1065" s="413">
        <f t="shared" ref="AZ1065" si="3179">AZ1064</f>
        <v>0</v>
      </c>
      <c r="BA1065" s="413">
        <f t="shared" ref="BA1065" si="3180">BA1064</f>
        <v>0</v>
      </c>
      <c r="BB1065" s="413">
        <f t="shared" ref="BB1065" si="3181">BB1064</f>
        <v>0</v>
      </c>
      <c r="BC1065" s="413">
        <f t="shared" ref="BC1065" si="3182">BC1064</f>
        <v>0</v>
      </c>
      <c r="BD1065" s="413">
        <f t="shared" ref="BD1065" si="3183">BD1064</f>
        <v>0</v>
      </c>
      <c r="BE1065" s="413">
        <f t="shared" ref="BE1065" si="3184">BE1064</f>
        <v>0</v>
      </c>
      <c r="BF1065" s="413">
        <f t="shared" ref="BF1065" si="3185">BF1064</f>
        <v>0</v>
      </c>
      <c r="BG1065" s="413">
        <f t="shared" ref="BG1065" si="3186">BG1064</f>
        <v>0</v>
      </c>
      <c r="BH1065" s="413">
        <f t="shared" ref="BH1065" si="3187">BH1064</f>
        <v>0</v>
      </c>
      <c r="BI1065" s="308"/>
    </row>
    <row r="1066" spans="1:61" ht="15" hidden="1" customHeight="1" outlineLevel="1">
      <c r="B1066" s="519"/>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293"/>
      <c r="Z1066" s="293"/>
      <c r="AA1066" s="293"/>
      <c r="AB1066" s="293"/>
      <c r="AC1066" s="293"/>
      <c r="AD1066" s="293"/>
      <c r="AE1066" s="293"/>
      <c r="AF1066" s="293"/>
      <c r="AG1066" s="293"/>
      <c r="AH1066" s="293"/>
      <c r="AI1066" s="293"/>
      <c r="AJ1066" s="293"/>
      <c r="AK1066" s="293"/>
      <c r="AL1066" s="293"/>
      <c r="AM1066" s="293"/>
      <c r="AN1066" s="293"/>
      <c r="AO1066" s="293"/>
      <c r="AP1066" s="293"/>
      <c r="AQ1066" s="293"/>
      <c r="AR1066" s="293"/>
      <c r="AS1066" s="293"/>
      <c r="AT1066" s="293"/>
      <c r="AU1066" s="414"/>
      <c r="AV1066" s="427"/>
      <c r="AW1066" s="427"/>
      <c r="AX1066" s="427"/>
      <c r="AY1066" s="427"/>
      <c r="AZ1066" s="427"/>
      <c r="BA1066" s="427"/>
      <c r="BB1066" s="427"/>
      <c r="BC1066" s="427"/>
      <c r="BD1066" s="427"/>
      <c r="BE1066" s="427"/>
      <c r="BF1066" s="427"/>
      <c r="BG1066" s="427"/>
      <c r="BH1066" s="427"/>
      <c r="BI1066" s="308"/>
    </row>
    <row r="1067" spans="1:61" ht="15" hidden="1" customHeight="1" outlineLevel="1">
      <c r="A1067" s="521">
        <v>99</v>
      </c>
      <c r="B1067" s="519" t="str">
        <f>VLOOKUP(A1067,'9. IESO programs'!$D$3:$E$91,2)</f>
        <v>Not used</v>
      </c>
      <c r="C1067" s="293" t="s">
        <v>25</v>
      </c>
      <c r="D1067" s="297"/>
      <c r="E1067" s="297"/>
      <c r="F1067" s="297"/>
      <c r="G1067" s="297"/>
      <c r="H1067" s="297"/>
      <c r="I1067" s="297"/>
      <c r="J1067" s="297"/>
      <c r="K1067" s="297"/>
      <c r="L1067" s="297"/>
      <c r="M1067" s="297"/>
      <c r="N1067" s="297"/>
      <c r="O1067" s="297"/>
      <c r="P1067" s="297"/>
      <c r="Q1067" s="297"/>
      <c r="R1067" s="297"/>
      <c r="S1067" s="297"/>
      <c r="T1067" s="297"/>
      <c r="U1067" s="297"/>
      <c r="V1067" s="297"/>
      <c r="W1067" s="297"/>
      <c r="X1067" s="297"/>
      <c r="Y1067" s="297">
        <v>0</v>
      </c>
      <c r="Z1067" s="297"/>
      <c r="AA1067" s="297"/>
      <c r="AB1067" s="297"/>
      <c r="AC1067" s="297"/>
      <c r="AD1067" s="297"/>
      <c r="AE1067" s="297"/>
      <c r="AF1067" s="297"/>
      <c r="AG1067" s="297"/>
      <c r="AH1067" s="297"/>
      <c r="AI1067" s="297"/>
      <c r="AJ1067" s="297"/>
      <c r="AK1067" s="297"/>
      <c r="AL1067" s="297"/>
      <c r="AM1067" s="297"/>
      <c r="AN1067" s="297"/>
      <c r="AO1067" s="297"/>
      <c r="AP1067" s="297"/>
      <c r="AQ1067" s="297"/>
      <c r="AR1067" s="297"/>
      <c r="AS1067" s="297"/>
      <c r="AT1067" s="297"/>
      <c r="AU1067" s="428"/>
      <c r="AV1067" s="417"/>
      <c r="AW1067" s="417"/>
      <c r="AX1067" s="417"/>
      <c r="AY1067" s="417"/>
      <c r="AZ1067" s="417"/>
      <c r="BA1067" s="417"/>
      <c r="BB1067" s="417"/>
      <c r="BC1067" s="417"/>
      <c r="BD1067" s="417"/>
      <c r="BE1067" s="417"/>
      <c r="BF1067" s="417"/>
      <c r="BG1067" s="417"/>
      <c r="BH1067" s="417"/>
      <c r="BI1067" s="298">
        <f>SUM(AU1067:BH1067)</f>
        <v>0</v>
      </c>
    </row>
    <row r="1068" spans="1:61" ht="15" hidden="1" customHeight="1" outlineLevel="1">
      <c r="B1068" s="296" t="s">
        <v>267</v>
      </c>
      <c r="C1068" s="293" t="s">
        <v>142</v>
      </c>
      <c r="D1068" s="297"/>
      <c r="E1068" s="297"/>
      <c r="F1068" s="297"/>
      <c r="G1068" s="297"/>
      <c r="H1068" s="297"/>
      <c r="I1068" s="297"/>
      <c r="J1068" s="297"/>
      <c r="K1068" s="297"/>
      <c r="L1068" s="297"/>
      <c r="M1068" s="297"/>
      <c r="N1068" s="297"/>
      <c r="O1068" s="297"/>
      <c r="P1068" s="297"/>
      <c r="Q1068" s="297"/>
      <c r="R1068" s="297"/>
      <c r="S1068" s="297"/>
      <c r="T1068" s="297"/>
      <c r="U1068" s="297"/>
      <c r="V1068" s="297"/>
      <c r="W1068" s="297"/>
      <c r="X1068" s="297"/>
      <c r="Y1068" s="297">
        <f>Y1067</f>
        <v>0</v>
      </c>
      <c r="Z1068" s="297"/>
      <c r="AA1068" s="297"/>
      <c r="AB1068" s="297"/>
      <c r="AC1068" s="297"/>
      <c r="AD1068" s="297"/>
      <c r="AE1068" s="297"/>
      <c r="AF1068" s="297"/>
      <c r="AG1068" s="297"/>
      <c r="AH1068" s="297"/>
      <c r="AI1068" s="297"/>
      <c r="AJ1068" s="297"/>
      <c r="AK1068" s="297"/>
      <c r="AL1068" s="297"/>
      <c r="AM1068" s="297"/>
      <c r="AN1068" s="297"/>
      <c r="AO1068" s="297"/>
      <c r="AP1068" s="297"/>
      <c r="AQ1068" s="297"/>
      <c r="AR1068" s="297"/>
      <c r="AS1068" s="297"/>
      <c r="AT1068" s="297"/>
      <c r="AU1068" s="413">
        <f>AU1067</f>
        <v>0</v>
      </c>
      <c r="AV1068" s="413">
        <f t="shared" ref="AV1068" si="3188">AV1067</f>
        <v>0</v>
      </c>
      <c r="AW1068" s="413">
        <f t="shared" ref="AW1068" si="3189">AW1067</f>
        <v>0</v>
      </c>
      <c r="AX1068" s="413">
        <f t="shared" ref="AX1068" si="3190">AX1067</f>
        <v>0</v>
      </c>
      <c r="AY1068" s="413">
        <f t="shared" ref="AY1068" si="3191">AY1067</f>
        <v>0</v>
      </c>
      <c r="AZ1068" s="413">
        <f t="shared" ref="AZ1068" si="3192">AZ1067</f>
        <v>0</v>
      </c>
      <c r="BA1068" s="413">
        <f t="shared" ref="BA1068" si="3193">BA1067</f>
        <v>0</v>
      </c>
      <c r="BB1068" s="413">
        <f t="shared" ref="BB1068" si="3194">BB1067</f>
        <v>0</v>
      </c>
      <c r="BC1068" s="413">
        <f t="shared" ref="BC1068" si="3195">BC1067</f>
        <v>0</v>
      </c>
      <c r="BD1068" s="413">
        <f t="shared" ref="BD1068" si="3196">BD1067</f>
        <v>0</v>
      </c>
      <c r="BE1068" s="413">
        <f t="shared" ref="BE1068" si="3197">BE1067</f>
        <v>0</v>
      </c>
      <c r="BF1068" s="413">
        <f t="shared" ref="BF1068" si="3198">BF1067</f>
        <v>0</v>
      </c>
      <c r="BG1068" s="413">
        <f t="shared" ref="BG1068" si="3199">BG1067</f>
        <v>0</v>
      </c>
      <c r="BH1068" s="413">
        <f t="shared" ref="BH1068" si="3200">BH1067</f>
        <v>0</v>
      </c>
      <c r="BI1068" s="308"/>
    </row>
    <row r="1069" spans="1:61" ht="15" hidden="1" customHeight="1" outlineLevel="1">
      <c r="B1069" s="296"/>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293"/>
      <c r="Z1069" s="293"/>
      <c r="AA1069" s="293"/>
      <c r="AB1069" s="293"/>
      <c r="AC1069" s="293"/>
      <c r="AD1069" s="293"/>
      <c r="AE1069" s="293"/>
      <c r="AF1069" s="293"/>
      <c r="AG1069" s="293"/>
      <c r="AH1069" s="293"/>
      <c r="AI1069" s="293"/>
      <c r="AJ1069" s="293"/>
      <c r="AK1069" s="293"/>
      <c r="AL1069" s="293"/>
      <c r="AM1069" s="293"/>
      <c r="AN1069" s="293"/>
      <c r="AO1069" s="293"/>
      <c r="AP1069" s="293"/>
      <c r="AQ1069" s="293"/>
      <c r="AR1069" s="293"/>
      <c r="AS1069" s="293"/>
      <c r="AT1069" s="293"/>
      <c r="AU1069" s="414"/>
      <c r="AV1069" s="427"/>
      <c r="AW1069" s="427"/>
      <c r="AX1069" s="427"/>
      <c r="AY1069" s="427"/>
      <c r="AZ1069" s="427"/>
      <c r="BA1069" s="427"/>
      <c r="BB1069" s="427"/>
      <c r="BC1069" s="427"/>
      <c r="BD1069" s="427"/>
      <c r="BE1069" s="427"/>
      <c r="BF1069" s="427"/>
      <c r="BG1069" s="427"/>
      <c r="BH1069" s="427"/>
      <c r="BI1069" s="308"/>
    </row>
    <row r="1070" spans="1:61" ht="15" hidden="1" customHeight="1" outlineLevel="1">
      <c r="B1070" s="290" t="s">
        <v>476</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293"/>
      <c r="Z1070" s="293"/>
      <c r="AA1070" s="293"/>
      <c r="AB1070" s="293"/>
      <c r="AC1070" s="293"/>
      <c r="AD1070" s="293"/>
      <c r="AE1070" s="293"/>
      <c r="AF1070" s="293"/>
      <c r="AG1070" s="293"/>
      <c r="AH1070" s="293"/>
      <c r="AI1070" s="293"/>
      <c r="AJ1070" s="293"/>
      <c r="AK1070" s="293"/>
      <c r="AL1070" s="293"/>
      <c r="AM1070" s="293"/>
      <c r="AN1070" s="293"/>
      <c r="AO1070" s="293"/>
      <c r="AP1070" s="293"/>
      <c r="AQ1070" s="293"/>
      <c r="AR1070" s="293"/>
      <c r="AS1070" s="293"/>
      <c r="AT1070" s="293"/>
      <c r="AU1070" s="414"/>
      <c r="AV1070" s="427"/>
      <c r="AW1070" s="427"/>
      <c r="AX1070" s="427"/>
      <c r="AY1070" s="427"/>
      <c r="AZ1070" s="427"/>
      <c r="BA1070" s="427"/>
      <c r="BB1070" s="427"/>
      <c r="BC1070" s="427"/>
      <c r="BD1070" s="427"/>
      <c r="BE1070" s="427"/>
      <c r="BF1070" s="427"/>
      <c r="BG1070" s="427"/>
      <c r="BH1070" s="427"/>
      <c r="BI1070" s="308"/>
    </row>
    <row r="1071" spans="1:61" ht="28.5" hidden="1" customHeight="1" outlineLevel="1">
      <c r="A1071" s="521">
        <v>99</v>
      </c>
      <c r="B1071" s="519" t="str">
        <f>VLOOKUP(A1071,'9. IESO programs'!$D$3:$E$91,2)</f>
        <v>Not used</v>
      </c>
      <c r="C1071" s="293" t="s">
        <v>25</v>
      </c>
      <c r="D1071" s="297"/>
      <c r="E1071" s="297"/>
      <c r="F1071" s="297"/>
      <c r="G1071" s="297"/>
      <c r="H1071" s="297"/>
      <c r="I1071" s="297"/>
      <c r="J1071" s="297"/>
      <c r="K1071" s="297"/>
      <c r="L1071" s="297"/>
      <c r="M1071" s="297"/>
      <c r="N1071" s="297"/>
      <c r="O1071" s="297"/>
      <c r="P1071" s="297"/>
      <c r="Q1071" s="297"/>
      <c r="R1071" s="297"/>
      <c r="S1071" s="297"/>
      <c r="T1071" s="297"/>
      <c r="U1071" s="297"/>
      <c r="V1071" s="297"/>
      <c r="W1071" s="297"/>
      <c r="X1071" s="297"/>
      <c r="Y1071" s="297">
        <v>0</v>
      </c>
      <c r="Z1071" s="297"/>
      <c r="AA1071" s="297"/>
      <c r="AB1071" s="297"/>
      <c r="AC1071" s="297"/>
      <c r="AD1071" s="297"/>
      <c r="AE1071" s="297"/>
      <c r="AF1071" s="297"/>
      <c r="AG1071" s="297"/>
      <c r="AH1071" s="297"/>
      <c r="AI1071" s="297"/>
      <c r="AJ1071" s="297"/>
      <c r="AK1071" s="297"/>
      <c r="AL1071" s="297"/>
      <c r="AM1071" s="297"/>
      <c r="AN1071" s="297"/>
      <c r="AO1071" s="297"/>
      <c r="AP1071" s="297"/>
      <c r="AQ1071" s="297"/>
      <c r="AR1071" s="297"/>
      <c r="AS1071" s="297"/>
      <c r="AT1071" s="297"/>
      <c r="AU1071" s="428"/>
      <c r="AV1071" s="417"/>
      <c r="AW1071" s="417"/>
      <c r="AX1071" s="417"/>
      <c r="AY1071" s="417"/>
      <c r="AZ1071" s="417"/>
      <c r="BA1071" s="417"/>
      <c r="BB1071" s="417"/>
      <c r="BC1071" s="417"/>
      <c r="BD1071" s="417"/>
      <c r="BE1071" s="417"/>
      <c r="BF1071" s="417"/>
      <c r="BG1071" s="417"/>
      <c r="BH1071" s="417"/>
      <c r="BI1071" s="298">
        <f>SUM(AU1071:BH1071)</f>
        <v>0</v>
      </c>
    </row>
    <row r="1072" spans="1:61" ht="15" hidden="1" customHeight="1" outlineLevel="1">
      <c r="B1072" s="296" t="s">
        <v>267</v>
      </c>
      <c r="C1072" s="293" t="s">
        <v>142</v>
      </c>
      <c r="D1072" s="297"/>
      <c r="E1072" s="297"/>
      <c r="F1072" s="297"/>
      <c r="G1072" s="297"/>
      <c r="H1072" s="297"/>
      <c r="I1072" s="297"/>
      <c r="J1072" s="297"/>
      <c r="K1072" s="297"/>
      <c r="L1072" s="297"/>
      <c r="M1072" s="297"/>
      <c r="N1072" s="297"/>
      <c r="O1072" s="297"/>
      <c r="P1072" s="297"/>
      <c r="Q1072" s="297"/>
      <c r="R1072" s="297"/>
      <c r="S1072" s="297"/>
      <c r="T1072" s="297"/>
      <c r="U1072" s="297"/>
      <c r="V1072" s="297"/>
      <c r="W1072" s="297"/>
      <c r="X1072" s="297"/>
      <c r="Y1072" s="297">
        <f>Y1071</f>
        <v>0</v>
      </c>
      <c r="Z1072" s="297"/>
      <c r="AA1072" s="297"/>
      <c r="AB1072" s="297"/>
      <c r="AC1072" s="297"/>
      <c r="AD1072" s="297"/>
      <c r="AE1072" s="297"/>
      <c r="AF1072" s="297"/>
      <c r="AG1072" s="297"/>
      <c r="AH1072" s="297"/>
      <c r="AI1072" s="297"/>
      <c r="AJ1072" s="297"/>
      <c r="AK1072" s="297"/>
      <c r="AL1072" s="297"/>
      <c r="AM1072" s="297"/>
      <c r="AN1072" s="297"/>
      <c r="AO1072" s="297"/>
      <c r="AP1072" s="297"/>
      <c r="AQ1072" s="297"/>
      <c r="AR1072" s="297"/>
      <c r="AS1072" s="297"/>
      <c r="AT1072" s="297"/>
      <c r="AU1072" s="413">
        <f>AU1071</f>
        <v>0</v>
      </c>
      <c r="AV1072" s="413">
        <f t="shared" ref="AV1072" si="3201">AV1071</f>
        <v>0</v>
      </c>
      <c r="AW1072" s="413">
        <f t="shared" ref="AW1072" si="3202">AW1071</f>
        <v>0</v>
      </c>
      <c r="AX1072" s="413">
        <f t="shared" ref="AX1072" si="3203">AX1071</f>
        <v>0</v>
      </c>
      <c r="AY1072" s="413">
        <f t="shared" ref="AY1072" si="3204">AY1071</f>
        <v>0</v>
      </c>
      <c r="AZ1072" s="413">
        <f t="shared" ref="AZ1072" si="3205">AZ1071</f>
        <v>0</v>
      </c>
      <c r="BA1072" s="413">
        <f t="shared" ref="BA1072" si="3206">BA1071</f>
        <v>0</v>
      </c>
      <c r="BB1072" s="413">
        <f t="shared" ref="BB1072" si="3207">BB1071</f>
        <v>0</v>
      </c>
      <c r="BC1072" s="413">
        <f t="shared" ref="BC1072" si="3208">BC1071</f>
        <v>0</v>
      </c>
      <c r="BD1072" s="413">
        <f t="shared" ref="BD1072" si="3209">BD1071</f>
        <v>0</v>
      </c>
      <c r="BE1072" s="413">
        <f t="shared" ref="BE1072" si="3210">BE1071</f>
        <v>0</v>
      </c>
      <c r="BF1072" s="413">
        <f t="shared" ref="BF1072" si="3211">BF1071</f>
        <v>0</v>
      </c>
      <c r="BG1072" s="413">
        <f t="shared" ref="BG1072" si="3212">BG1071</f>
        <v>0</v>
      </c>
      <c r="BH1072" s="413">
        <f t="shared" ref="BH1072" si="3213">BH1071</f>
        <v>0</v>
      </c>
      <c r="BI1072" s="308"/>
    </row>
    <row r="1073" spans="1:61" ht="15" hidden="1" customHeight="1" outlineLevel="1">
      <c r="B1073" s="51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293"/>
      <c r="Z1073" s="293"/>
      <c r="AA1073" s="293"/>
      <c r="AB1073" s="293"/>
      <c r="AC1073" s="293"/>
      <c r="AD1073" s="293"/>
      <c r="AE1073" s="293"/>
      <c r="AF1073" s="293"/>
      <c r="AG1073" s="293"/>
      <c r="AH1073" s="293"/>
      <c r="AI1073" s="293"/>
      <c r="AJ1073" s="293"/>
      <c r="AK1073" s="293"/>
      <c r="AL1073" s="293"/>
      <c r="AM1073" s="293"/>
      <c r="AN1073" s="293"/>
      <c r="AO1073" s="293"/>
      <c r="AP1073" s="293"/>
      <c r="AQ1073" s="293"/>
      <c r="AR1073" s="293"/>
      <c r="AS1073" s="293"/>
      <c r="AT1073" s="293"/>
      <c r="AU1073" s="414"/>
      <c r="AV1073" s="427"/>
      <c r="AW1073" s="427"/>
      <c r="AX1073" s="427"/>
      <c r="AY1073" s="427"/>
      <c r="AZ1073" s="427"/>
      <c r="BA1073" s="427"/>
      <c r="BB1073" s="427"/>
      <c r="BC1073" s="427"/>
      <c r="BD1073" s="427"/>
      <c r="BE1073" s="427"/>
      <c r="BF1073" s="427"/>
      <c r="BG1073" s="427"/>
      <c r="BH1073" s="427"/>
      <c r="BI1073" s="308"/>
    </row>
    <row r="1074" spans="1:61" ht="15" hidden="1" customHeight="1" outlineLevel="1">
      <c r="A1074" s="521">
        <v>99</v>
      </c>
      <c r="B1074" s="519" t="str">
        <f>VLOOKUP(A1074,'9. IESO programs'!$D$3:$E$91,2)</f>
        <v>Not used</v>
      </c>
      <c r="C1074" s="293" t="s">
        <v>25</v>
      </c>
      <c r="D1074" s="297"/>
      <c r="E1074" s="297"/>
      <c r="F1074" s="297"/>
      <c r="G1074" s="297"/>
      <c r="H1074" s="297"/>
      <c r="I1074" s="297"/>
      <c r="J1074" s="297"/>
      <c r="K1074" s="297"/>
      <c r="L1074" s="297"/>
      <c r="M1074" s="297"/>
      <c r="N1074" s="297"/>
      <c r="O1074" s="297"/>
      <c r="P1074" s="297"/>
      <c r="Q1074" s="297"/>
      <c r="R1074" s="297"/>
      <c r="S1074" s="297"/>
      <c r="T1074" s="297"/>
      <c r="U1074" s="297"/>
      <c r="V1074" s="297"/>
      <c r="W1074" s="297"/>
      <c r="X1074" s="297"/>
      <c r="Y1074" s="297">
        <v>0</v>
      </c>
      <c r="Z1074" s="297"/>
      <c r="AA1074" s="297"/>
      <c r="AB1074" s="297"/>
      <c r="AC1074" s="297"/>
      <c r="AD1074" s="297"/>
      <c r="AE1074" s="297"/>
      <c r="AF1074" s="297"/>
      <c r="AG1074" s="297"/>
      <c r="AH1074" s="297"/>
      <c r="AI1074" s="297"/>
      <c r="AJ1074" s="297"/>
      <c r="AK1074" s="297"/>
      <c r="AL1074" s="297"/>
      <c r="AM1074" s="297"/>
      <c r="AN1074" s="297"/>
      <c r="AO1074" s="297"/>
      <c r="AP1074" s="297"/>
      <c r="AQ1074" s="297"/>
      <c r="AR1074" s="297"/>
      <c r="AS1074" s="297"/>
      <c r="AT1074" s="297"/>
      <c r="AU1074" s="428"/>
      <c r="AV1074" s="417"/>
      <c r="AW1074" s="417"/>
      <c r="AX1074" s="417"/>
      <c r="AY1074" s="417"/>
      <c r="AZ1074" s="417"/>
      <c r="BA1074" s="417"/>
      <c r="BB1074" s="417"/>
      <c r="BC1074" s="417"/>
      <c r="BD1074" s="417"/>
      <c r="BE1074" s="417"/>
      <c r="BF1074" s="417"/>
      <c r="BG1074" s="417"/>
      <c r="BH1074" s="417"/>
      <c r="BI1074" s="298">
        <f>SUM(AU1074:BH1074)</f>
        <v>0</v>
      </c>
    </row>
    <row r="1075" spans="1:61" ht="15" hidden="1" customHeight="1" outlineLevel="1">
      <c r="B1075" s="296" t="s">
        <v>267</v>
      </c>
      <c r="C1075" s="293" t="s">
        <v>142</v>
      </c>
      <c r="D1075" s="297"/>
      <c r="E1075" s="297"/>
      <c r="F1075" s="297"/>
      <c r="G1075" s="297"/>
      <c r="H1075" s="297"/>
      <c r="I1075" s="297"/>
      <c r="J1075" s="297"/>
      <c r="K1075" s="297"/>
      <c r="L1075" s="297"/>
      <c r="M1075" s="297"/>
      <c r="N1075" s="297"/>
      <c r="O1075" s="297"/>
      <c r="P1075" s="297"/>
      <c r="Q1075" s="297"/>
      <c r="R1075" s="297"/>
      <c r="S1075" s="297"/>
      <c r="T1075" s="297"/>
      <c r="U1075" s="297"/>
      <c r="V1075" s="297"/>
      <c r="W1075" s="297"/>
      <c r="X1075" s="297"/>
      <c r="Y1075" s="297">
        <f>Y1074</f>
        <v>0</v>
      </c>
      <c r="Z1075" s="297"/>
      <c r="AA1075" s="297"/>
      <c r="AB1075" s="297"/>
      <c r="AC1075" s="297"/>
      <c r="AD1075" s="297"/>
      <c r="AE1075" s="297"/>
      <c r="AF1075" s="297"/>
      <c r="AG1075" s="297"/>
      <c r="AH1075" s="297"/>
      <c r="AI1075" s="297"/>
      <c r="AJ1075" s="297"/>
      <c r="AK1075" s="297"/>
      <c r="AL1075" s="297"/>
      <c r="AM1075" s="297"/>
      <c r="AN1075" s="297"/>
      <c r="AO1075" s="297"/>
      <c r="AP1075" s="297"/>
      <c r="AQ1075" s="297"/>
      <c r="AR1075" s="297"/>
      <c r="AS1075" s="297"/>
      <c r="AT1075" s="297"/>
      <c r="AU1075" s="413">
        <f>AU1074</f>
        <v>0</v>
      </c>
      <c r="AV1075" s="413">
        <f t="shared" ref="AV1075" si="3214">AV1074</f>
        <v>0</v>
      </c>
      <c r="AW1075" s="413">
        <f t="shared" ref="AW1075" si="3215">AW1074</f>
        <v>0</v>
      </c>
      <c r="AX1075" s="413">
        <f t="shared" ref="AX1075" si="3216">AX1074</f>
        <v>0</v>
      </c>
      <c r="AY1075" s="413">
        <f t="shared" ref="AY1075" si="3217">AY1074</f>
        <v>0</v>
      </c>
      <c r="AZ1075" s="413">
        <f t="shared" ref="AZ1075" si="3218">AZ1074</f>
        <v>0</v>
      </c>
      <c r="BA1075" s="413">
        <f t="shared" ref="BA1075" si="3219">BA1074</f>
        <v>0</v>
      </c>
      <c r="BB1075" s="413">
        <f t="shared" ref="BB1075" si="3220">BB1074</f>
        <v>0</v>
      </c>
      <c r="BC1075" s="413">
        <f t="shared" ref="BC1075" si="3221">BC1074</f>
        <v>0</v>
      </c>
      <c r="BD1075" s="413">
        <f t="shared" ref="BD1075" si="3222">BD1074</f>
        <v>0</v>
      </c>
      <c r="BE1075" s="413">
        <f t="shared" ref="BE1075" si="3223">BE1074</f>
        <v>0</v>
      </c>
      <c r="BF1075" s="413">
        <f t="shared" ref="BF1075" si="3224">BF1074</f>
        <v>0</v>
      </c>
      <c r="BG1075" s="413">
        <f t="shared" ref="BG1075" si="3225">BG1074</f>
        <v>0</v>
      </c>
      <c r="BH1075" s="413">
        <f t="shared" ref="BH1075" si="3226">BH1074</f>
        <v>0</v>
      </c>
      <c r="BI1075" s="308"/>
    </row>
    <row r="1076" spans="1:61" ht="15" hidden="1" customHeight="1" outlineLevel="1">
      <c r="B1076" s="51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293"/>
      <c r="Z1076" s="293"/>
      <c r="AA1076" s="293"/>
      <c r="AB1076" s="293"/>
      <c r="AC1076" s="293"/>
      <c r="AD1076" s="293"/>
      <c r="AE1076" s="293"/>
      <c r="AF1076" s="293"/>
      <c r="AG1076" s="293"/>
      <c r="AH1076" s="293"/>
      <c r="AI1076" s="293"/>
      <c r="AJ1076" s="293"/>
      <c r="AK1076" s="293"/>
      <c r="AL1076" s="293"/>
      <c r="AM1076" s="293"/>
      <c r="AN1076" s="293"/>
      <c r="AO1076" s="293"/>
      <c r="AP1076" s="293"/>
      <c r="AQ1076" s="293"/>
      <c r="AR1076" s="293"/>
      <c r="AS1076" s="293"/>
      <c r="AT1076" s="293"/>
      <c r="AU1076" s="414"/>
      <c r="AV1076" s="427"/>
      <c r="AW1076" s="427"/>
      <c r="AX1076" s="427"/>
      <c r="AY1076" s="427"/>
      <c r="AZ1076" s="427"/>
      <c r="BA1076" s="427"/>
      <c r="BB1076" s="427"/>
      <c r="BC1076" s="427"/>
      <c r="BD1076" s="427"/>
      <c r="BE1076" s="427"/>
      <c r="BF1076" s="427"/>
      <c r="BG1076" s="427"/>
      <c r="BH1076" s="427"/>
      <c r="BI1076" s="308"/>
    </row>
    <row r="1077" spans="1:61" ht="15" hidden="1" customHeight="1" outlineLevel="1">
      <c r="A1077" s="521">
        <v>99</v>
      </c>
      <c r="B1077" s="519" t="str">
        <f>VLOOKUP(A1077,'9. IESO programs'!$D$3:$E$91,2)</f>
        <v>Not used</v>
      </c>
      <c r="C1077" s="293" t="s">
        <v>25</v>
      </c>
      <c r="D1077" s="297"/>
      <c r="E1077" s="297"/>
      <c r="F1077" s="297"/>
      <c r="G1077" s="297"/>
      <c r="H1077" s="297"/>
      <c r="I1077" s="297"/>
      <c r="J1077" s="297"/>
      <c r="K1077" s="297"/>
      <c r="L1077" s="297"/>
      <c r="M1077" s="297"/>
      <c r="N1077" s="297"/>
      <c r="O1077" s="297"/>
      <c r="P1077" s="297"/>
      <c r="Q1077" s="297"/>
      <c r="R1077" s="297"/>
      <c r="S1077" s="297"/>
      <c r="T1077" s="297"/>
      <c r="U1077" s="297"/>
      <c r="V1077" s="297"/>
      <c r="W1077" s="297"/>
      <c r="X1077" s="297"/>
      <c r="Y1077" s="297">
        <v>0</v>
      </c>
      <c r="Z1077" s="297"/>
      <c r="AA1077" s="297"/>
      <c r="AB1077" s="297"/>
      <c r="AC1077" s="297"/>
      <c r="AD1077" s="297"/>
      <c r="AE1077" s="297"/>
      <c r="AF1077" s="297"/>
      <c r="AG1077" s="297"/>
      <c r="AH1077" s="297"/>
      <c r="AI1077" s="297"/>
      <c r="AJ1077" s="297"/>
      <c r="AK1077" s="297"/>
      <c r="AL1077" s="297"/>
      <c r="AM1077" s="297"/>
      <c r="AN1077" s="297"/>
      <c r="AO1077" s="297"/>
      <c r="AP1077" s="297"/>
      <c r="AQ1077" s="297"/>
      <c r="AR1077" s="297"/>
      <c r="AS1077" s="297"/>
      <c r="AT1077" s="297"/>
      <c r="AU1077" s="428"/>
      <c r="AV1077" s="417"/>
      <c r="AW1077" s="417"/>
      <c r="AX1077" s="417"/>
      <c r="AY1077" s="417"/>
      <c r="AZ1077" s="417"/>
      <c r="BA1077" s="417"/>
      <c r="BB1077" s="417"/>
      <c r="BC1077" s="417"/>
      <c r="BD1077" s="417"/>
      <c r="BE1077" s="417"/>
      <c r="BF1077" s="417"/>
      <c r="BG1077" s="417"/>
      <c r="BH1077" s="417"/>
      <c r="BI1077" s="298">
        <f>SUM(AU1077:BH1077)</f>
        <v>0</v>
      </c>
    </row>
    <row r="1078" spans="1:61" ht="15" hidden="1" customHeight="1" outlineLevel="1">
      <c r="B1078" s="296" t="s">
        <v>267</v>
      </c>
      <c r="C1078" s="293" t="s">
        <v>142</v>
      </c>
      <c r="D1078" s="297"/>
      <c r="E1078" s="297"/>
      <c r="F1078" s="297"/>
      <c r="G1078" s="297"/>
      <c r="H1078" s="297"/>
      <c r="I1078" s="297"/>
      <c r="J1078" s="297"/>
      <c r="K1078" s="297"/>
      <c r="L1078" s="297"/>
      <c r="M1078" s="297"/>
      <c r="N1078" s="297"/>
      <c r="O1078" s="297"/>
      <c r="P1078" s="297"/>
      <c r="Q1078" s="297"/>
      <c r="R1078" s="297"/>
      <c r="S1078" s="297"/>
      <c r="T1078" s="297"/>
      <c r="U1078" s="297"/>
      <c r="V1078" s="297"/>
      <c r="W1078" s="297"/>
      <c r="X1078" s="297"/>
      <c r="Y1078" s="297">
        <f>Y1077</f>
        <v>0</v>
      </c>
      <c r="Z1078" s="297"/>
      <c r="AA1078" s="297"/>
      <c r="AB1078" s="297"/>
      <c r="AC1078" s="297"/>
      <c r="AD1078" s="297"/>
      <c r="AE1078" s="297"/>
      <c r="AF1078" s="297"/>
      <c r="AG1078" s="297"/>
      <c r="AH1078" s="297"/>
      <c r="AI1078" s="297"/>
      <c r="AJ1078" s="297"/>
      <c r="AK1078" s="297"/>
      <c r="AL1078" s="297"/>
      <c r="AM1078" s="297"/>
      <c r="AN1078" s="297"/>
      <c r="AO1078" s="297"/>
      <c r="AP1078" s="297"/>
      <c r="AQ1078" s="297"/>
      <c r="AR1078" s="297"/>
      <c r="AS1078" s="297"/>
      <c r="AT1078" s="297"/>
      <c r="AU1078" s="413">
        <f>AU1077</f>
        <v>0</v>
      </c>
      <c r="AV1078" s="413">
        <f t="shared" ref="AV1078" si="3227">AV1077</f>
        <v>0</v>
      </c>
      <c r="AW1078" s="413">
        <f t="shared" ref="AW1078" si="3228">AW1077</f>
        <v>0</v>
      </c>
      <c r="AX1078" s="413">
        <f t="shared" ref="AX1078" si="3229">AX1077</f>
        <v>0</v>
      </c>
      <c r="AY1078" s="413">
        <f t="shared" ref="AY1078" si="3230">AY1077</f>
        <v>0</v>
      </c>
      <c r="AZ1078" s="413">
        <f t="shared" ref="AZ1078" si="3231">AZ1077</f>
        <v>0</v>
      </c>
      <c r="BA1078" s="413">
        <f t="shared" ref="BA1078" si="3232">BA1077</f>
        <v>0</v>
      </c>
      <c r="BB1078" s="413">
        <f t="shared" ref="BB1078" si="3233">BB1077</f>
        <v>0</v>
      </c>
      <c r="BC1078" s="413">
        <f t="shared" ref="BC1078" si="3234">BC1077</f>
        <v>0</v>
      </c>
      <c r="BD1078" s="413">
        <f t="shared" ref="BD1078" si="3235">BD1077</f>
        <v>0</v>
      </c>
      <c r="BE1078" s="413">
        <f t="shared" ref="BE1078" si="3236">BE1077</f>
        <v>0</v>
      </c>
      <c r="BF1078" s="413">
        <f t="shared" ref="BF1078" si="3237">BF1077</f>
        <v>0</v>
      </c>
      <c r="BG1078" s="413">
        <f t="shared" ref="BG1078" si="3238">BG1077</f>
        <v>0</v>
      </c>
      <c r="BH1078" s="413">
        <f t="shared" ref="BH1078" si="3239">BH1077</f>
        <v>0</v>
      </c>
      <c r="BI1078" s="308"/>
    </row>
    <row r="1079" spans="1:61" ht="15" hidden="1" customHeight="1" outlineLevel="1">
      <c r="B1079" s="51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293"/>
      <c r="Z1079" s="293"/>
      <c r="AA1079" s="293"/>
      <c r="AB1079" s="293"/>
      <c r="AC1079" s="293"/>
      <c r="AD1079" s="293"/>
      <c r="AE1079" s="293"/>
      <c r="AF1079" s="293"/>
      <c r="AG1079" s="293"/>
      <c r="AH1079" s="293"/>
      <c r="AI1079" s="293"/>
      <c r="AJ1079" s="293"/>
      <c r="AK1079" s="293"/>
      <c r="AL1079" s="293"/>
      <c r="AM1079" s="293"/>
      <c r="AN1079" s="293"/>
      <c r="AO1079" s="293"/>
      <c r="AP1079" s="293"/>
      <c r="AQ1079" s="293"/>
      <c r="AR1079" s="293"/>
      <c r="AS1079" s="293"/>
      <c r="AT1079" s="293"/>
      <c r="AU1079" s="414"/>
      <c r="AV1079" s="427"/>
      <c r="AW1079" s="427"/>
      <c r="AX1079" s="427"/>
      <c r="AY1079" s="427"/>
      <c r="AZ1079" s="427"/>
      <c r="BA1079" s="427"/>
      <c r="BB1079" s="427"/>
      <c r="BC1079" s="427"/>
      <c r="BD1079" s="427"/>
      <c r="BE1079" s="427"/>
      <c r="BF1079" s="427"/>
      <c r="BG1079" s="427"/>
      <c r="BH1079" s="427"/>
      <c r="BI1079" s="308"/>
    </row>
    <row r="1080" spans="1:61" ht="15" hidden="1" customHeight="1" outlineLevel="1">
      <c r="A1080" s="521">
        <v>99</v>
      </c>
      <c r="B1080" s="519" t="str">
        <f>VLOOKUP(A1080,'9. IESO programs'!$D$3:$E$91,2)</f>
        <v>Not used</v>
      </c>
      <c r="C1080" s="293" t="s">
        <v>25</v>
      </c>
      <c r="D1080" s="297"/>
      <c r="E1080" s="297"/>
      <c r="F1080" s="297"/>
      <c r="G1080" s="297"/>
      <c r="H1080" s="297"/>
      <c r="I1080" s="297"/>
      <c r="J1080" s="297"/>
      <c r="K1080" s="297"/>
      <c r="L1080" s="297"/>
      <c r="M1080" s="297"/>
      <c r="N1080" s="297"/>
      <c r="O1080" s="297"/>
      <c r="P1080" s="297"/>
      <c r="Q1080" s="297"/>
      <c r="R1080" s="297"/>
      <c r="S1080" s="297"/>
      <c r="T1080" s="297"/>
      <c r="U1080" s="297"/>
      <c r="V1080" s="297"/>
      <c r="W1080" s="297"/>
      <c r="X1080" s="297"/>
      <c r="Y1080" s="297">
        <v>0</v>
      </c>
      <c r="Z1080" s="297"/>
      <c r="AA1080" s="297"/>
      <c r="AB1080" s="297"/>
      <c r="AC1080" s="297"/>
      <c r="AD1080" s="297"/>
      <c r="AE1080" s="297"/>
      <c r="AF1080" s="297"/>
      <c r="AG1080" s="297"/>
      <c r="AH1080" s="297"/>
      <c r="AI1080" s="297"/>
      <c r="AJ1080" s="297"/>
      <c r="AK1080" s="297"/>
      <c r="AL1080" s="297"/>
      <c r="AM1080" s="297"/>
      <c r="AN1080" s="297"/>
      <c r="AO1080" s="297"/>
      <c r="AP1080" s="297"/>
      <c r="AQ1080" s="297"/>
      <c r="AR1080" s="297"/>
      <c r="AS1080" s="297"/>
      <c r="AT1080" s="297"/>
      <c r="AU1080" s="428"/>
      <c r="AV1080" s="417"/>
      <c r="AW1080" s="417"/>
      <c r="AX1080" s="417"/>
      <c r="AY1080" s="417"/>
      <c r="AZ1080" s="417"/>
      <c r="BA1080" s="417"/>
      <c r="BB1080" s="417"/>
      <c r="BC1080" s="417"/>
      <c r="BD1080" s="417"/>
      <c r="BE1080" s="417"/>
      <c r="BF1080" s="417"/>
      <c r="BG1080" s="417"/>
      <c r="BH1080" s="417"/>
      <c r="BI1080" s="298">
        <f>SUM(AU1080:BH1080)</f>
        <v>0</v>
      </c>
    </row>
    <row r="1081" spans="1:61" ht="15" hidden="1" customHeight="1" outlineLevel="1">
      <c r="B1081" s="296" t="s">
        <v>267</v>
      </c>
      <c r="C1081" s="293" t="s">
        <v>142</v>
      </c>
      <c r="D1081" s="297"/>
      <c r="E1081" s="297"/>
      <c r="F1081" s="297"/>
      <c r="G1081" s="297"/>
      <c r="H1081" s="297"/>
      <c r="I1081" s="297"/>
      <c r="J1081" s="297"/>
      <c r="K1081" s="297"/>
      <c r="L1081" s="297"/>
      <c r="M1081" s="297"/>
      <c r="N1081" s="297"/>
      <c r="O1081" s="297"/>
      <c r="P1081" s="297"/>
      <c r="Q1081" s="297"/>
      <c r="R1081" s="297"/>
      <c r="S1081" s="297"/>
      <c r="T1081" s="297"/>
      <c r="U1081" s="297"/>
      <c r="V1081" s="297"/>
      <c r="W1081" s="297"/>
      <c r="X1081" s="297"/>
      <c r="Y1081" s="297">
        <f>Y1080</f>
        <v>0</v>
      </c>
      <c r="Z1081" s="297"/>
      <c r="AA1081" s="297"/>
      <c r="AB1081" s="297"/>
      <c r="AC1081" s="297"/>
      <c r="AD1081" s="297"/>
      <c r="AE1081" s="297"/>
      <c r="AF1081" s="297"/>
      <c r="AG1081" s="297"/>
      <c r="AH1081" s="297"/>
      <c r="AI1081" s="297"/>
      <c r="AJ1081" s="297"/>
      <c r="AK1081" s="297"/>
      <c r="AL1081" s="297"/>
      <c r="AM1081" s="297"/>
      <c r="AN1081" s="297"/>
      <c r="AO1081" s="297"/>
      <c r="AP1081" s="297"/>
      <c r="AQ1081" s="297"/>
      <c r="AR1081" s="297"/>
      <c r="AS1081" s="297"/>
      <c r="AT1081" s="297"/>
      <c r="AU1081" s="413">
        <f>AU1080</f>
        <v>0</v>
      </c>
      <c r="AV1081" s="413">
        <f t="shared" ref="AV1081" si="3240">AV1080</f>
        <v>0</v>
      </c>
      <c r="AW1081" s="413">
        <f t="shared" ref="AW1081" si="3241">AW1080</f>
        <v>0</v>
      </c>
      <c r="AX1081" s="413">
        <f t="shared" ref="AX1081" si="3242">AX1080</f>
        <v>0</v>
      </c>
      <c r="AY1081" s="413">
        <f t="shared" ref="AY1081" si="3243">AY1080</f>
        <v>0</v>
      </c>
      <c r="AZ1081" s="413">
        <f t="shared" ref="AZ1081" si="3244">AZ1080</f>
        <v>0</v>
      </c>
      <c r="BA1081" s="413">
        <f t="shared" ref="BA1081" si="3245">BA1080</f>
        <v>0</v>
      </c>
      <c r="BB1081" s="413">
        <f t="shared" ref="BB1081" si="3246">BB1080</f>
        <v>0</v>
      </c>
      <c r="BC1081" s="413">
        <f t="shared" ref="BC1081" si="3247">BC1080</f>
        <v>0</v>
      </c>
      <c r="BD1081" s="413">
        <f t="shared" ref="BD1081" si="3248">BD1080</f>
        <v>0</v>
      </c>
      <c r="BE1081" s="413">
        <f t="shared" ref="BE1081" si="3249">BE1080</f>
        <v>0</v>
      </c>
      <c r="BF1081" s="413">
        <f t="shared" ref="BF1081" si="3250">BF1080</f>
        <v>0</v>
      </c>
      <c r="BG1081" s="413">
        <f t="shared" ref="BG1081" si="3251">BG1080</f>
        <v>0</v>
      </c>
      <c r="BH1081" s="413">
        <f t="shared" ref="BH1081" si="3252">BH1080</f>
        <v>0</v>
      </c>
      <c r="BI1081" s="308"/>
    </row>
    <row r="1082" spans="1:61" ht="15" hidden="1" customHeight="1" outlineLevel="1">
      <c r="B1082" s="51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293"/>
      <c r="Z1082" s="293"/>
      <c r="AA1082" s="293"/>
      <c r="AB1082" s="293"/>
      <c r="AC1082" s="293"/>
      <c r="AD1082" s="293"/>
      <c r="AE1082" s="293"/>
      <c r="AF1082" s="293"/>
      <c r="AG1082" s="293"/>
      <c r="AH1082" s="293"/>
      <c r="AI1082" s="293"/>
      <c r="AJ1082" s="293"/>
      <c r="AK1082" s="293"/>
      <c r="AL1082" s="293"/>
      <c r="AM1082" s="293"/>
      <c r="AN1082" s="293"/>
      <c r="AO1082" s="293"/>
      <c r="AP1082" s="293"/>
      <c r="AQ1082" s="293"/>
      <c r="AR1082" s="293"/>
      <c r="AS1082" s="293"/>
      <c r="AT1082" s="293"/>
      <c r="AU1082" s="414"/>
      <c r="AV1082" s="427"/>
      <c r="AW1082" s="427"/>
      <c r="AX1082" s="427"/>
      <c r="AY1082" s="427"/>
      <c r="AZ1082" s="427"/>
      <c r="BA1082" s="427"/>
      <c r="BB1082" s="427"/>
      <c r="BC1082" s="427"/>
      <c r="BD1082" s="427"/>
      <c r="BE1082" s="427"/>
      <c r="BF1082" s="427"/>
      <c r="BG1082" s="427"/>
      <c r="BH1082" s="427"/>
      <c r="BI1082" s="308"/>
    </row>
    <row r="1083" spans="1:61" ht="15" hidden="1" customHeight="1" outlineLevel="1">
      <c r="A1083" s="521">
        <v>99</v>
      </c>
      <c r="B1083" s="519" t="str">
        <f>VLOOKUP(A1083,'9. IESO programs'!$D$3:$E$91,2)</f>
        <v>Not used</v>
      </c>
      <c r="C1083" s="293" t="s">
        <v>25</v>
      </c>
      <c r="D1083" s="297"/>
      <c r="E1083" s="297"/>
      <c r="F1083" s="297"/>
      <c r="G1083" s="297"/>
      <c r="H1083" s="297"/>
      <c r="I1083" s="297"/>
      <c r="J1083" s="297"/>
      <c r="K1083" s="297"/>
      <c r="L1083" s="297"/>
      <c r="M1083" s="297"/>
      <c r="N1083" s="297"/>
      <c r="O1083" s="297"/>
      <c r="P1083" s="297"/>
      <c r="Q1083" s="297"/>
      <c r="R1083" s="297"/>
      <c r="S1083" s="297"/>
      <c r="T1083" s="297"/>
      <c r="U1083" s="297"/>
      <c r="V1083" s="297"/>
      <c r="W1083" s="297"/>
      <c r="X1083" s="297"/>
      <c r="Y1083" s="297">
        <v>0</v>
      </c>
      <c r="Z1083" s="297"/>
      <c r="AA1083" s="297"/>
      <c r="AB1083" s="297"/>
      <c r="AC1083" s="297"/>
      <c r="AD1083" s="297"/>
      <c r="AE1083" s="297"/>
      <c r="AF1083" s="297"/>
      <c r="AG1083" s="297"/>
      <c r="AH1083" s="297"/>
      <c r="AI1083" s="297"/>
      <c r="AJ1083" s="297"/>
      <c r="AK1083" s="297"/>
      <c r="AL1083" s="297"/>
      <c r="AM1083" s="297"/>
      <c r="AN1083" s="297"/>
      <c r="AO1083" s="297"/>
      <c r="AP1083" s="297"/>
      <c r="AQ1083" s="297"/>
      <c r="AR1083" s="297"/>
      <c r="AS1083" s="297"/>
      <c r="AT1083" s="297"/>
      <c r="AU1083" s="428"/>
      <c r="AV1083" s="417"/>
      <c r="AW1083" s="417"/>
      <c r="AX1083" s="417"/>
      <c r="AY1083" s="417"/>
      <c r="AZ1083" s="417"/>
      <c r="BA1083" s="417"/>
      <c r="BB1083" s="417"/>
      <c r="BC1083" s="417"/>
      <c r="BD1083" s="417"/>
      <c r="BE1083" s="417"/>
      <c r="BF1083" s="417"/>
      <c r="BG1083" s="417"/>
      <c r="BH1083" s="417"/>
      <c r="BI1083" s="298">
        <f>SUM(AU1083:BH1083)</f>
        <v>0</v>
      </c>
    </row>
    <row r="1084" spans="1:61" ht="15" hidden="1" customHeight="1" outlineLevel="1">
      <c r="B1084" s="296" t="s">
        <v>267</v>
      </c>
      <c r="C1084" s="293" t="s">
        <v>142</v>
      </c>
      <c r="D1084" s="297"/>
      <c r="E1084" s="297"/>
      <c r="F1084" s="297"/>
      <c r="G1084" s="297"/>
      <c r="H1084" s="297"/>
      <c r="I1084" s="297"/>
      <c r="J1084" s="297"/>
      <c r="K1084" s="297"/>
      <c r="L1084" s="297"/>
      <c r="M1084" s="297"/>
      <c r="N1084" s="297"/>
      <c r="O1084" s="297"/>
      <c r="P1084" s="297"/>
      <c r="Q1084" s="297"/>
      <c r="R1084" s="297"/>
      <c r="S1084" s="297"/>
      <c r="T1084" s="297"/>
      <c r="U1084" s="297"/>
      <c r="V1084" s="297"/>
      <c r="W1084" s="297"/>
      <c r="X1084" s="297"/>
      <c r="Y1084" s="297">
        <f>Y1083</f>
        <v>0</v>
      </c>
      <c r="Z1084" s="297"/>
      <c r="AA1084" s="297"/>
      <c r="AB1084" s="297"/>
      <c r="AC1084" s="297"/>
      <c r="AD1084" s="297"/>
      <c r="AE1084" s="297"/>
      <c r="AF1084" s="297"/>
      <c r="AG1084" s="297"/>
      <c r="AH1084" s="297"/>
      <c r="AI1084" s="297"/>
      <c r="AJ1084" s="297"/>
      <c r="AK1084" s="297"/>
      <c r="AL1084" s="297"/>
      <c r="AM1084" s="297"/>
      <c r="AN1084" s="297"/>
      <c r="AO1084" s="297"/>
      <c r="AP1084" s="297"/>
      <c r="AQ1084" s="297"/>
      <c r="AR1084" s="297"/>
      <c r="AS1084" s="297"/>
      <c r="AT1084" s="297"/>
      <c r="AU1084" s="413">
        <f>AU1083</f>
        <v>0</v>
      </c>
      <c r="AV1084" s="413">
        <f t="shared" ref="AV1084" si="3253">AV1083</f>
        <v>0</v>
      </c>
      <c r="AW1084" s="413">
        <f t="shared" ref="AW1084" si="3254">AW1083</f>
        <v>0</v>
      </c>
      <c r="AX1084" s="413">
        <f t="shared" ref="AX1084" si="3255">AX1083</f>
        <v>0</v>
      </c>
      <c r="AY1084" s="413">
        <f t="shared" ref="AY1084" si="3256">AY1083</f>
        <v>0</v>
      </c>
      <c r="AZ1084" s="413">
        <f t="shared" ref="AZ1084" si="3257">AZ1083</f>
        <v>0</v>
      </c>
      <c r="BA1084" s="413">
        <f t="shared" ref="BA1084" si="3258">BA1083</f>
        <v>0</v>
      </c>
      <c r="BB1084" s="413">
        <f t="shared" ref="BB1084" si="3259">BB1083</f>
        <v>0</v>
      </c>
      <c r="BC1084" s="413">
        <f t="shared" ref="BC1084" si="3260">BC1083</f>
        <v>0</v>
      </c>
      <c r="BD1084" s="413">
        <f t="shared" ref="BD1084" si="3261">BD1083</f>
        <v>0</v>
      </c>
      <c r="BE1084" s="413">
        <f t="shared" ref="BE1084" si="3262">BE1083</f>
        <v>0</v>
      </c>
      <c r="BF1084" s="413">
        <f t="shared" ref="BF1084" si="3263">BF1083</f>
        <v>0</v>
      </c>
      <c r="BG1084" s="413">
        <f t="shared" ref="BG1084" si="3264">BG1083</f>
        <v>0</v>
      </c>
      <c r="BH1084" s="413">
        <f t="shared" ref="BH1084" si="3265">BH1083</f>
        <v>0</v>
      </c>
      <c r="BI1084" s="308"/>
    </row>
    <row r="1085" spans="1:61" ht="15" hidden="1" customHeight="1" outlineLevel="1">
      <c r="B1085" s="51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293"/>
      <c r="Z1085" s="293"/>
      <c r="AA1085" s="293"/>
      <c r="AB1085" s="293"/>
      <c r="AC1085" s="293"/>
      <c r="AD1085" s="293"/>
      <c r="AE1085" s="293"/>
      <c r="AF1085" s="293"/>
      <c r="AG1085" s="293"/>
      <c r="AH1085" s="293"/>
      <c r="AI1085" s="293"/>
      <c r="AJ1085" s="293"/>
      <c r="AK1085" s="293"/>
      <c r="AL1085" s="293"/>
      <c r="AM1085" s="293"/>
      <c r="AN1085" s="293"/>
      <c r="AO1085" s="293"/>
      <c r="AP1085" s="293"/>
      <c r="AQ1085" s="293"/>
      <c r="AR1085" s="293"/>
      <c r="AS1085" s="293"/>
      <c r="AT1085" s="293"/>
      <c r="AU1085" s="414"/>
      <c r="AV1085" s="427"/>
      <c r="AW1085" s="427"/>
      <c r="AX1085" s="427"/>
      <c r="AY1085" s="427"/>
      <c r="AZ1085" s="427"/>
      <c r="BA1085" s="427"/>
      <c r="BB1085" s="427"/>
      <c r="BC1085" s="427"/>
      <c r="BD1085" s="427"/>
      <c r="BE1085" s="427"/>
      <c r="BF1085" s="427"/>
      <c r="BG1085" s="427"/>
      <c r="BH1085" s="427"/>
      <c r="BI1085" s="308"/>
    </row>
    <row r="1086" spans="1:61" ht="28.5" hidden="1" customHeight="1" outlineLevel="1">
      <c r="A1086" s="521">
        <v>99</v>
      </c>
      <c r="B1086" s="519" t="str">
        <f>VLOOKUP(A1086,'9. IESO programs'!$D$3:$E$91,2)</f>
        <v>Not used</v>
      </c>
      <c r="C1086" s="293" t="s">
        <v>25</v>
      </c>
      <c r="D1086" s="297"/>
      <c r="E1086" s="297"/>
      <c r="F1086" s="297"/>
      <c r="G1086" s="297"/>
      <c r="H1086" s="297"/>
      <c r="I1086" s="297"/>
      <c r="J1086" s="297"/>
      <c r="K1086" s="297"/>
      <c r="L1086" s="297"/>
      <c r="M1086" s="297"/>
      <c r="N1086" s="297"/>
      <c r="O1086" s="297"/>
      <c r="P1086" s="297"/>
      <c r="Q1086" s="297"/>
      <c r="R1086" s="297"/>
      <c r="S1086" s="297"/>
      <c r="T1086" s="297"/>
      <c r="U1086" s="297"/>
      <c r="V1086" s="297"/>
      <c r="W1086" s="297"/>
      <c r="X1086" s="297"/>
      <c r="Y1086" s="297">
        <v>0</v>
      </c>
      <c r="Z1086" s="297"/>
      <c r="AA1086" s="297"/>
      <c r="AB1086" s="297"/>
      <c r="AC1086" s="297"/>
      <c r="AD1086" s="297"/>
      <c r="AE1086" s="297"/>
      <c r="AF1086" s="297"/>
      <c r="AG1086" s="297"/>
      <c r="AH1086" s="297"/>
      <c r="AI1086" s="297"/>
      <c r="AJ1086" s="297"/>
      <c r="AK1086" s="297"/>
      <c r="AL1086" s="297"/>
      <c r="AM1086" s="297"/>
      <c r="AN1086" s="297"/>
      <c r="AO1086" s="297"/>
      <c r="AP1086" s="297"/>
      <c r="AQ1086" s="297"/>
      <c r="AR1086" s="297"/>
      <c r="AS1086" s="297"/>
      <c r="AT1086" s="297"/>
      <c r="AU1086" s="428"/>
      <c r="AV1086" s="417"/>
      <c r="AW1086" s="417"/>
      <c r="AX1086" s="417"/>
      <c r="AY1086" s="417"/>
      <c r="AZ1086" s="417"/>
      <c r="BA1086" s="417"/>
      <c r="BB1086" s="417"/>
      <c r="BC1086" s="417"/>
      <c r="BD1086" s="417"/>
      <c r="BE1086" s="417"/>
      <c r="BF1086" s="417"/>
      <c r="BG1086" s="417"/>
      <c r="BH1086" s="417"/>
      <c r="BI1086" s="298">
        <f>SUM(AU1086:BH1086)</f>
        <v>0</v>
      </c>
    </row>
    <row r="1087" spans="1:61" ht="15" hidden="1" customHeight="1" outlineLevel="1">
      <c r="B1087" s="296" t="s">
        <v>267</v>
      </c>
      <c r="C1087" s="293" t="s">
        <v>142</v>
      </c>
      <c r="D1087" s="297"/>
      <c r="E1087" s="297"/>
      <c r="F1087" s="297"/>
      <c r="G1087" s="297"/>
      <c r="H1087" s="297"/>
      <c r="I1087" s="297"/>
      <c r="J1087" s="297"/>
      <c r="K1087" s="297"/>
      <c r="L1087" s="297"/>
      <c r="M1087" s="297"/>
      <c r="N1087" s="297"/>
      <c r="O1087" s="297"/>
      <c r="P1087" s="297"/>
      <c r="Q1087" s="297"/>
      <c r="R1087" s="297"/>
      <c r="S1087" s="297"/>
      <c r="T1087" s="297"/>
      <c r="U1087" s="297"/>
      <c r="V1087" s="297"/>
      <c r="W1087" s="297"/>
      <c r="X1087" s="297"/>
      <c r="Y1087" s="297">
        <f>Y1086</f>
        <v>0</v>
      </c>
      <c r="Z1087" s="297"/>
      <c r="AA1087" s="297"/>
      <c r="AB1087" s="297"/>
      <c r="AC1087" s="297"/>
      <c r="AD1087" s="297"/>
      <c r="AE1087" s="297"/>
      <c r="AF1087" s="297"/>
      <c r="AG1087" s="297"/>
      <c r="AH1087" s="297"/>
      <c r="AI1087" s="297"/>
      <c r="AJ1087" s="297"/>
      <c r="AK1087" s="297"/>
      <c r="AL1087" s="297"/>
      <c r="AM1087" s="297"/>
      <c r="AN1087" s="297"/>
      <c r="AO1087" s="297"/>
      <c r="AP1087" s="297"/>
      <c r="AQ1087" s="297"/>
      <c r="AR1087" s="297"/>
      <c r="AS1087" s="297"/>
      <c r="AT1087" s="297"/>
      <c r="AU1087" s="413">
        <f>AU1086</f>
        <v>0</v>
      </c>
      <c r="AV1087" s="413">
        <f t="shared" ref="AV1087" si="3266">AV1086</f>
        <v>0</v>
      </c>
      <c r="AW1087" s="413">
        <f t="shared" ref="AW1087" si="3267">AW1086</f>
        <v>0</v>
      </c>
      <c r="AX1087" s="413">
        <f t="shared" ref="AX1087" si="3268">AX1086</f>
        <v>0</v>
      </c>
      <c r="AY1087" s="413">
        <f t="shared" ref="AY1087" si="3269">AY1086</f>
        <v>0</v>
      </c>
      <c r="AZ1087" s="413">
        <f t="shared" ref="AZ1087" si="3270">AZ1086</f>
        <v>0</v>
      </c>
      <c r="BA1087" s="413">
        <f t="shared" ref="BA1087" si="3271">BA1086</f>
        <v>0</v>
      </c>
      <c r="BB1087" s="413">
        <f t="shared" ref="BB1087" si="3272">BB1086</f>
        <v>0</v>
      </c>
      <c r="BC1087" s="413">
        <f t="shared" ref="BC1087" si="3273">BC1086</f>
        <v>0</v>
      </c>
      <c r="BD1087" s="413">
        <f t="shared" ref="BD1087" si="3274">BD1086</f>
        <v>0</v>
      </c>
      <c r="BE1087" s="413">
        <f t="shared" ref="BE1087" si="3275">BE1086</f>
        <v>0</v>
      </c>
      <c r="BF1087" s="413">
        <f t="shared" ref="BF1087" si="3276">BF1086</f>
        <v>0</v>
      </c>
      <c r="BG1087" s="413">
        <f t="shared" ref="BG1087" si="3277">BG1086</f>
        <v>0</v>
      </c>
      <c r="BH1087" s="413">
        <f t="shared" ref="BH1087" si="3278">BH1086</f>
        <v>0</v>
      </c>
      <c r="BI1087" s="308"/>
    </row>
    <row r="1088" spans="1:61" ht="15" hidden="1" customHeight="1" outlineLevel="1">
      <c r="B1088" s="51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293"/>
      <c r="Z1088" s="293"/>
      <c r="AA1088" s="293"/>
      <c r="AB1088" s="293"/>
      <c r="AC1088" s="293"/>
      <c r="AD1088" s="293"/>
      <c r="AE1088" s="293"/>
      <c r="AF1088" s="293"/>
      <c r="AG1088" s="293"/>
      <c r="AH1088" s="293"/>
      <c r="AI1088" s="293"/>
      <c r="AJ1088" s="293"/>
      <c r="AK1088" s="293"/>
      <c r="AL1088" s="293"/>
      <c r="AM1088" s="293"/>
      <c r="AN1088" s="293"/>
      <c r="AO1088" s="293"/>
      <c r="AP1088" s="293"/>
      <c r="AQ1088" s="293"/>
      <c r="AR1088" s="293"/>
      <c r="AS1088" s="293"/>
      <c r="AT1088" s="293"/>
      <c r="AU1088" s="414"/>
      <c r="AV1088" s="427"/>
      <c r="AW1088" s="427"/>
      <c r="AX1088" s="427"/>
      <c r="AY1088" s="427"/>
      <c r="AZ1088" s="427"/>
      <c r="BA1088" s="427"/>
      <c r="BB1088" s="427"/>
      <c r="BC1088" s="427"/>
      <c r="BD1088" s="427"/>
      <c r="BE1088" s="427"/>
      <c r="BF1088" s="427"/>
      <c r="BG1088" s="427"/>
      <c r="BH1088" s="427"/>
      <c r="BI1088" s="308"/>
    </row>
    <row r="1089" spans="1:61" ht="28.5" hidden="1" customHeight="1" outlineLevel="1">
      <c r="A1089" s="521">
        <v>99</v>
      </c>
      <c r="B1089" s="519" t="str">
        <f>VLOOKUP(A1089,'9. IESO programs'!$D$3:$E$91,2)</f>
        <v>Not used</v>
      </c>
      <c r="C1089" s="293" t="s">
        <v>25</v>
      </c>
      <c r="D1089" s="297"/>
      <c r="E1089" s="297"/>
      <c r="F1089" s="297"/>
      <c r="G1089" s="297"/>
      <c r="H1089" s="297"/>
      <c r="I1089" s="297"/>
      <c r="J1089" s="297"/>
      <c r="K1089" s="297"/>
      <c r="L1089" s="297"/>
      <c r="M1089" s="297"/>
      <c r="N1089" s="297"/>
      <c r="O1089" s="297"/>
      <c r="P1089" s="297"/>
      <c r="Q1089" s="297"/>
      <c r="R1089" s="297"/>
      <c r="S1089" s="297"/>
      <c r="T1089" s="297"/>
      <c r="U1089" s="297"/>
      <c r="V1089" s="297"/>
      <c r="W1089" s="297"/>
      <c r="X1089" s="297"/>
      <c r="Y1089" s="293"/>
      <c r="Z1089" s="297"/>
      <c r="AA1089" s="297"/>
      <c r="AB1089" s="297"/>
      <c r="AC1089" s="297"/>
      <c r="AD1089" s="297"/>
      <c r="AE1089" s="297"/>
      <c r="AF1089" s="297"/>
      <c r="AG1089" s="297"/>
      <c r="AH1089" s="297"/>
      <c r="AI1089" s="297"/>
      <c r="AJ1089" s="297"/>
      <c r="AK1089" s="297"/>
      <c r="AL1089" s="297"/>
      <c r="AM1089" s="297"/>
      <c r="AN1089" s="297"/>
      <c r="AO1089" s="297"/>
      <c r="AP1089" s="297"/>
      <c r="AQ1089" s="297"/>
      <c r="AR1089" s="297"/>
      <c r="AS1089" s="297"/>
      <c r="AT1089" s="297"/>
      <c r="AU1089" s="428"/>
      <c r="AV1089" s="417"/>
      <c r="AW1089" s="417"/>
      <c r="AX1089" s="417"/>
      <c r="AY1089" s="417"/>
      <c r="AZ1089" s="417"/>
      <c r="BA1089" s="417"/>
      <c r="BB1089" s="417"/>
      <c r="BC1089" s="417"/>
      <c r="BD1089" s="417"/>
      <c r="BE1089" s="417"/>
      <c r="BF1089" s="417"/>
      <c r="BG1089" s="417"/>
      <c r="BH1089" s="417"/>
      <c r="BI1089" s="298">
        <f>SUM(AU1089:BH1089)</f>
        <v>0</v>
      </c>
    </row>
    <row r="1090" spans="1:61" ht="15" hidden="1" customHeight="1" outlineLevel="1">
      <c r="B1090" s="296" t="s">
        <v>267</v>
      </c>
      <c r="C1090" s="293" t="s">
        <v>142</v>
      </c>
      <c r="D1090" s="297"/>
      <c r="E1090" s="297"/>
      <c r="F1090" s="297"/>
      <c r="G1090" s="297"/>
      <c r="H1090" s="297"/>
      <c r="I1090" s="297"/>
      <c r="J1090" s="297"/>
      <c r="K1090" s="297"/>
      <c r="L1090" s="297"/>
      <c r="M1090" s="297"/>
      <c r="N1090" s="297"/>
      <c r="O1090" s="297"/>
      <c r="P1090" s="297"/>
      <c r="Q1090" s="297"/>
      <c r="R1090" s="297"/>
      <c r="S1090" s="297"/>
      <c r="T1090" s="297"/>
      <c r="U1090" s="297"/>
      <c r="V1090" s="297"/>
      <c r="W1090" s="297"/>
      <c r="X1090" s="297"/>
      <c r="Y1090" s="469"/>
      <c r="Z1090" s="297"/>
      <c r="AA1090" s="297"/>
      <c r="AB1090" s="297"/>
      <c r="AC1090" s="297"/>
      <c r="AD1090" s="297"/>
      <c r="AE1090" s="297"/>
      <c r="AF1090" s="297"/>
      <c r="AG1090" s="297"/>
      <c r="AH1090" s="297"/>
      <c r="AI1090" s="297"/>
      <c r="AJ1090" s="297"/>
      <c r="AK1090" s="297"/>
      <c r="AL1090" s="297"/>
      <c r="AM1090" s="297"/>
      <c r="AN1090" s="297"/>
      <c r="AO1090" s="297"/>
      <c r="AP1090" s="297"/>
      <c r="AQ1090" s="297"/>
      <c r="AR1090" s="297"/>
      <c r="AS1090" s="297"/>
      <c r="AT1090" s="297"/>
      <c r="AU1090" s="413">
        <f>AU1089</f>
        <v>0</v>
      </c>
      <c r="AV1090" s="413">
        <f t="shared" ref="AV1090" si="3279">AV1089</f>
        <v>0</v>
      </c>
      <c r="AW1090" s="413">
        <f t="shared" ref="AW1090" si="3280">AW1089</f>
        <v>0</v>
      </c>
      <c r="AX1090" s="413">
        <f t="shared" ref="AX1090" si="3281">AX1089</f>
        <v>0</v>
      </c>
      <c r="AY1090" s="413">
        <f t="shared" ref="AY1090" si="3282">AY1089</f>
        <v>0</v>
      </c>
      <c r="AZ1090" s="413">
        <f t="shared" ref="AZ1090" si="3283">AZ1089</f>
        <v>0</v>
      </c>
      <c r="BA1090" s="413">
        <f t="shared" ref="BA1090" si="3284">BA1089</f>
        <v>0</v>
      </c>
      <c r="BB1090" s="413">
        <f t="shared" ref="BB1090" si="3285">BB1089</f>
        <v>0</v>
      </c>
      <c r="BC1090" s="413">
        <f t="shared" ref="BC1090" si="3286">BC1089</f>
        <v>0</v>
      </c>
      <c r="BD1090" s="413">
        <f t="shared" ref="BD1090" si="3287">BD1089</f>
        <v>0</v>
      </c>
      <c r="BE1090" s="413">
        <f t="shared" ref="BE1090" si="3288">BE1089</f>
        <v>0</v>
      </c>
      <c r="BF1090" s="413">
        <f t="shared" ref="BF1090" si="3289">BF1089</f>
        <v>0</v>
      </c>
      <c r="BG1090" s="413">
        <f t="shared" ref="BG1090" si="3290">BG1089</f>
        <v>0</v>
      </c>
      <c r="BH1090" s="413">
        <f t="shared" ref="BH1090" si="3291">BH1089</f>
        <v>0</v>
      </c>
      <c r="BI1090" s="308"/>
    </row>
    <row r="1091" spans="1:61" ht="15" hidden="1" customHeight="1" outlineLevel="1">
      <c r="B1091" s="51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293"/>
      <c r="Z1091" s="293"/>
      <c r="AA1091" s="293"/>
      <c r="AB1091" s="293"/>
      <c r="AC1091" s="293"/>
      <c r="AD1091" s="293"/>
      <c r="AE1091" s="293"/>
      <c r="AF1091" s="293"/>
      <c r="AG1091" s="293"/>
      <c r="AH1091" s="293"/>
      <c r="AI1091" s="293"/>
      <c r="AJ1091" s="293"/>
      <c r="AK1091" s="293"/>
      <c r="AL1091" s="293"/>
      <c r="AM1091" s="293"/>
      <c r="AN1091" s="293"/>
      <c r="AO1091" s="293"/>
      <c r="AP1091" s="293"/>
      <c r="AQ1091" s="293"/>
      <c r="AR1091" s="293"/>
      <c r="AS1091" s="293"/>
      <c r="AT1091" s="293"/>
      <c r="AU1091" s="414"/>
      <c r="AV1091" s="427"/>
      <c r="AW1091" s="427"/>
      <c r="AX1091" s="427"/>
      <c r="AY1091" s="427"/>
      <c r="AZ1091" s="427"/>
      <c r="BA1091" s="427"/>
      <c r="BB1091" s="427"/>
      <c r="BC1091" s="427"/>
      <c r="BD1091" s="427"/>
      <c r="BE1091" s="427"/>
      <c r="BF1091" s="427"/>
      <c r="BG1091" s="427"/>
      <c r="BH1091" s="427"/>
      <c r="BI1091" s="308"/>
    </row>
    <row r="1092" spans="1:61" ht="15" hidden="1" customHeight="1" outlineLevel="1">
      <c r="A1092" s="521">
        <v>99</v>
      </c>
      <c r="B1092" s="519" t="str">
        <f>VLOOKUP(A1092,'9. IESO programs'!$D$3:$E$91,2)</f>
        <v>Not used</v>
      </c>
      <c r="C1092" s="293" t="s">
        <v>25</v>
      </c>
      <c r="D1092" s="297"/>
      <c r="E1092" s="297"/>
      <c r="F1092" s="297"/>
      <c r="G1092" s="297"/>
      <c r="H1092" s="297"/>
      <c r="I1092" s="297"/>
      <c r="J1092" s="297"/>
      <c r="K1092" s="297"/>
      <c r="L1092" s="297"/>
      <c r="M1092" s="297"/>
      <c r="N1092" s="297"/>
      <c r="O1092" s="297"/>
      <c r="P1092" s="297"/>
      <c r="Q1092" s="297"/>
      <c r="R1092" s="297"/>
      <c r="S1092" s="297"/>
      <c r="T1092" s="297"/>
      <c r="U1092" s="297"/>
      <c r="V1092" s="297"/>
      <c r="W1092" s="297"/>
      <c r="X1092" s="297"/>
      <c r="Y1092" s="297">
        <v>0</v>
      </c>
      <c r="Z1092" s="297"/>
      <c r="AA1092" s="297"/>
      <c r="AB1092" s="297"/>
      <c r="AC1092" s="297"/>
      <c r="AD1092" s="297"/>
      <c r="AE1092" s="297"/>
      <c r="AF1092" s="297"/>
      <c r="AG1092" s="297"/>
      <c r="AH1092" s="297"/>
      <c r="AI1092" s="297"/>
      <c r="AJ1092" s="297"/>
      <c r="AK1092" s="297"/>
      <c r="AL1092" s="297"/>
      <c r="AM1092" s="297"/>
      <c r="AN1092" s="297"/>
      <c r="AO1092" s="297"/>
      <c r="AP1092" s="297"/>
      <c r="AQ1092" s="297"/>
      <c r="AR1092" s="297"/>
      <c r="AS1092" s="297"/>
      <c r="AT1092" s="297"/>
      <c r="AU1092" s="428"/>
      <c r="AV1092" s="417"/>
      <c r="AW1092" s="417"/>
      <c r="AX1092" s="417"/>
      <c r="AY1092" s="417"/>
      <c r="AZ1092" s="417"/>
      <c r="BA1092" s="417"/>
      <c r="BB1092" s="417"/>
      <c r="BC1092" s="417"/>
      <c r="BD1092" s="417"/>
      <c r="BE1092" s="417"/>
      <c r="BF1092" s="417"/>
      <c r="BG1092" s="417"/>
      <c r="BH1092" s="417"/>
      <c r="BI1092" s="298">
        <f>SUM(AU1092:BH1092)</f>
        <v>0</v>
      </c>
    </row>
    <row r="1093" spans="1:61" ht="15" hidden="1" customHeight="1" outlineLevel="1">
      <c r="B1093" s="296" t="s">
        <v>267</v>
      </c>
      <c r="C1093" s="293" t="s">
        <v>142</v>
      </c>
      <c r="D1093" s="297"/>
      <c r="E1093" s="297"/>
      <c r="F1093" s="297"/>
      <c r="G1093" s="297"/>
      <c r="H1093" s="297"/>
      <c r="I1093" s="297"/>
      <c r="J1093" s="297"/>
      <c r="K1093" s="297"/>
      <c r="L1093" s="297"/>
      <c r="M1093" s="297"/>
      <c r="N1093" s="297"/>
      <c r="O1093" s="297"/>
      <c r="P1093" s="297"/>
      <c r="Q1093" s="297"/>
      <c r="R1093" s="297"/>
      <c r="S1093" s="297"/>
      <c r="T1093" s="297"/>
      <c r="U1093" s="297"/>
      <c r="V1093" s="297"/>
      <c r="W1093" s="297"/>
      <c r="X1093" s="297"/>
      <c r="Y1093" s="297">
        <f>Y1092</f>
        <v>0</v>
      </c>
      <c r="Z1093" s="297"/>
      <c r="AA1093" s="297"/>
      <c r="AB1093" s="297"/>
      <c r="AC1093" s="297"/>
      <c r="AD1093" s="297"/>
      <c r="AE1093" s="297"/>
      <c r="AF1093" s="297"/>
      <c r="AG1093" s="297"/>
      <c r="AH1093" s="297"/>
      <c r="AI1093" s="297"/>
      <c r="AJ1093" s="297"/>
      <c r="AK1093" s="297"/>
      <c r="AL1093" s="297"/>
      <c r="AM1093" s="297"/>
      <c r="AN1093" s="297"/>
      <c r="AO1093" s="297"/>
      <c r="AP1093" s="297"/>
      <c r="AQ1093" s="297"/>
      <c r="AR1093" s="297"/>
      <c r="AS1093" s="297"/>
      <c r="AT1093" s="297"/>
      <c r="AU1093" s="413">
        <f>AU1092</f>
        <v>0</v>
      </c>
      <c r="AV1093" s="413">
        <f t="shared" ref="AV1093" si="3292">AV1092</f>
        <v>0</v>
      </c>
      <c r="AW1093" s="413">
        <f t="shared" ref="AW1093" si="3293">AW1092</f>
        <v>0</v>
      </c>
      <c r="AX1093" s="413">
        <f t="shared" ref="AX1093" si="3294">AX1092</f>
        <v>0</v>
      </c>
      <c r="AY1093" s="413">
        <f t="shared" ref="AY1093" si="3295">AY1092</f>
        <v>0</v>
      </c>
      <c r="AZ1093" s="413">
        <f t="shared" ref="AZ1093" si="3296">AZ1092</f>
        <v>0</v>
      </c>
      <c r="BA1093" s="413">
        <f t="shared" ref="BA1093" si="3297">BA1092</f>
        <v>0</v>
      </c>
      <c r="BB1093" s="413">
        <f t="shared" ref="BB1093" si="3298">BB1092</f>
        <v>0</v>
      </c>
      <c r="BC1093" s="413">
        <f t="shared" ref="BC1093" si="3299">BC1092</f>
        <v>0</v>
      </c>
      <c r="BD1093" s="413">
        <f t="shared" ref="BD1093" si="3300">BD1092</f>
        <v>0</v>
      </c>
      <c r="BE1093" s="413">
        <f t="shared" ref="BE1093" si="3301">BE1092</f>
        <v>0</v>
      </c>
      <c r="BF1093" s="413">
        <f t="shared" ref="BF1093" si="3302">BF1092</f>
        <v>0</v>
      </c>
      <c r="BG1093" s="413">
        <f t="shared" ref="BG1093" si="3303">BG1092</f>
        <v>0</v>
      </c>
      <c r="BH1093" s="413">
        <f t="shared" ref="BH1093" si="3304">BH1092</f>
        <v>0</v>
      </c>
      <c r="BI1093" s="308"/>
    </row>
    <row r="1094" spans="1:61" ht="15" hidden="1" customHeight="1" outlineLevel="1">
      <c r="B1094" s="51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293"/>
      <c r="Z1094" s="293"/>
      <c r="AA1094" s="293"/>
      <c r="AB1094" s="293"/>
      <c r="AC1094" s="293"/>
      <c r="AD1094" s="293"/>
      <c r="AE1094" s="293"/>
      <c r="AF1094" s="293"/>
      <c r="AG1094" s="293"/>
      <c r="AH1094" s="293"/>
      <c r="AI1094" s="293"/>
      <c r="AJ1094" s="293"/>
      <c r="AK1094" s="293"/>
      <c r="AL1094" s="293"/>
      <c r="AM1094" s="293"/>
      <c r="AN1094" s="293"/>
      <c r="AO1094" s="293"/>
      <c r="AP1094" s="293"/>
      <c r="AQ1094" s="293"/>
      <c r="AR1094" s="293"/>
      <c r="AS1094" s="293"/>
      <c r="AT1094" s="293"/>
      <c r="AU1094" s="414"/>
      <c r="AV1094" s="427"/>
      <c r="AW1094" s="427"/>
      <c r="AX1094" s="427"/>
      <c r="AY1094" s="427"/>
      <c r="AZ1094" s="427"/>
      <c r="BA1094" s="427"/>
      <c r="BB1094" s="427"/>
      <c r="BC1094" s="427"/>
      <c r="BD1094" s="427"/>
      <c r="BE1094" s="427"/>
      <c r="BF1094" s="427"/>
      <c r="BG1094" s="427"/>
      <c r="BH1094" s="427"/>
      <c r="BI1094" s="308"/>
    </row>
    <row r="1095" spans="1:61" ht="28.5" hidden="1" customHeight="1" outlineLevel="1">
      <c r="A1095" s="521">
        <v>99</v>
      </c>
      <c r="B1095" s="519" t="str">
        <f>VLOOKUP(A1095,'9. IESO programs'!$D$3:$E$91,2)</f>
        <v>Not used</v>
      </c>
      <c r="C1095" s="293" t="s">
        <v>25</v>
      </c>
      <c r="D1095" s="297"/>
      <c r="E1095" s="297"/>
      <c r="F1095" s="297"/>
      <c r="G1095" s="297"/>
      <c r="H1095" s="297"/>
      <c r="I1095" s="297"/>
      <c r="J1095" s="297"/>
      <c r="K1095" s="297"/>
      <c r="L1095" s="297"/>
      <c r="M1095" s="297"/>
      <c r="N1095" s="297"/>
      <c r="O1095" s="297"/>
      <c r="P1095" s="297"/>
      <c r="Q1095" s="297"/>
      <c r="R1095" s="297"/>
      <c r="S1095" s="297"/>
      <c r="T1095" s="297"/>
      <c r="U1095" s="297"/>
      <c r="V1095" s="297"/>
      <c r="W1095" s="297"/>
      <c r="X1095" s="297"/>
      <c r="Y1095" s="297">
        <v>0</v>
      </c>
      <c r="Z1095" s="297"/>
      <c r="AA1095" s="297"/>
      <c r="AB1095" s="297"/>
      <c r="AC1095" s="297"/>
      <c r="AD1095" s="297"/>
      <c r="AE1095" s="297"/>
      <c r="AF1095" s="297"/>
      <c r="AG1095" s="297"/>
      <c r="AH1095" s="297"/>
      <c r="AI1095" s="297"/>
      <c r="AJ1095" s="297"/>
      <c r="AK1095" s="297"/>
      <c r="AL1095" s="297"/>
      <c r="AM1095" s="297"/>
      <c r="AN1095" s="297"/>
      <c r="AO1095" s="297"/>
      <c r="AP1095" s="297"/>
      <c r="AQ1095" s="297"/>
      <c r="AR1095" s="297"/>
      <c r="AS1095" s="297"/>
      <c r="AT1095" s="297"/>
      <c r="AU1095" s="428"/>
      <c r="AV1095" s="417"/>
      <c r="AW1095" s="417"/>
      <c r="AX1095" s="417"/>
      <c r="AY1095" s="417"/>
      <c r="AZ1095" s="417"/>
      <c r="BA1095" s="417"/>
      <c r="BB1095" s="417"/>
      <c r="BC1095" s="417"/>
      <c r="BD1095" s="417"/>
      <c r="BE1095" s="417"/>
      <c r="BF1095" s="417"/>
      <c r="BG1095" s="417"/>
      <c r="BH1095" s="417"/>
      <c r="BI1095" s="298">
        <f>SUM(AU1095:BH1095)</f>
        <v>0</v>
      </c>
    </row>
    <row r="1096" spans="1:61" ht="15" hidden="1" customHeight="1" outlineLevel="1">
      <c r="B1096" s="296" t="s">
        <v>267</v>
      </c>
      <c r="C1096" s="293" t="s">
        <v>142</v>
      </c>
      <c r="D1096" s="297"/>
      <c r="E1096" s="297"/>
      <c r="F1096" s="297"/>
      <c r="G1096" s="297"/>
      <c r="H1096" s="297"/>
      <c r="I1096" s="297"/>
      <c r="J1096" s="297"/>
      <c r="K1096" s="297"/>
      <c r="L1096" s="297"/>
      <c r="M1096" s="297"/>
      <c r="N1096" s="297"/>
      <c r="O1096" s="297"/>
      <c r="P1096" s="297"/>
      <c r="Q1096" s="297"/>
      <c r="R1096" s="297"/>
      <c r="S1096" s="297"/>
      <c r="T1096" s="297"/>
      <c r="U1096" s="297"/>
      <c r="V1096" s="297"/>
      <c r="W1096" s="297"/>
      <c r="X1096" s="297"/>
      <c r="Y1096" s="297">
        <f>Y1095</f>
        <v>0</v>
      </c>
      <c r="Z1096" s="297"/>
      <c r="AA1096" s="297"/>
      <c r="AB1096" s="297"/>
      <c r="AC1096" s="297"/>
      <c r="AD1096" s="297"/>
      <c r="AE1096" s="297"/>
      <c r="AF1096" s="297"/>
      <c r="AG1096" s="297"/>
      <c r="AH1096" s="297"/>
      <c r="AI1096" s="297"/>
      <c r="AJ1096" s="297"/>
      <c r="AK1096" s="297"/>
      <c r="AL1096" s="297"/>
      <c r="AM1096" s="297"/>
      <c r="AN1096" s="297"/>
      <c r="AO1096" s="297"/>
      <c r="AP1096" s="297"/>
      <c r="AQ1096" s="297"/>
      <c r="AR1096" s="297"/>
      <c r="AS1096" s="297"/>
      <c r="AT1096" s="297"/>
      <c r="AU1096" s="413">
        <f>AU1095</f>
        <v>0</v>
      </c>
      <c r="AV1096" s="413">
        <f t="shared" ref="AV1096" si="3305">AV1095</f>
        <v>0</v>
      </c>
      <c r="AW1096" s="413">
        <f t="shared" ref="AW1096" si="3306">AW1095</f>
        <v>0</v>
      </c>
      <c r="AX1096" s="413">
        <f t="shared" ref="AX1096" si="3307">AX1095</f>
        <v>0</v>
      </c>
      <c r="AY1096" s="413">
        <f t="shared" ref="AY1096" si="3308">AY1095</f>
        <v>0</v>
      </c>
      <c r="AZ1096" s="413">
        <f t="shared" ref="AZ1096" si="3309">AZ1095</f>
        <v>0</v>
      </c>
      <c r="BA1096" s="413">
        <f t="shared" ref="BA1096" si="3310">BA1095</f>
        <v>0</v>
      </c>
      <c r="BB1096" s="413">
        <f t="shared" ref="BB1096" si="3311">BB1095</f>
        <v>0</v>
      </c>
      <c r="BC1096" s="413">
        <f t="shared" ref="BC1096" si="3312">BC1095</f>
        <v>0</v>
      </c>
      <c r="BD1096" s="413">
        <f t="shared" ref="BD1096" si="3313">BD1095</f>
        <v>0</v>
      </c>
      <c r="BE1096" s="413">
        <f t="shared" ref="BE1096" si="3314">BE1095</f>
        <v>0</v>
      </c>
      <c r="BF1096" s="413">
        <f t="shared" ref="BF1096" si="3315">BF1095</f>
        <v>0</v>
      </c>
      <c r="BG1096" s="413">
        <f t="shared" ref="BG1096" si="3316">BG1095</f>
        <v>0</v>
      </c>
      <c r="BH1096" s="413">
        <f t="shared" ref="BH1096" si="3317">BH1095</f>
        <v>0</v>
      </c>
      <c r="BI1096" s="308"/>
    </row>
    <row r="1097" spans="1:61" ht="15" hidden="1" customHeight="1" outlineLevel="1">
      <c r="B1097" s="51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293"/>
      <c r="Z1097" s="293"/>
      <c r="AA1097" s="293"/>
      <c r="AB1097" s="293"/>
      <c r="AC1097" s="293"/>
      <c r="AD1097" s="293"/>
      <c r="AE1097" s="293"/>
      <c r="AF1097" s="293"/>
      <c r="AG1097" s="293"/>
      <c r="AH1097" s="293"/>
      <c r="AI1097" s="293"/>
      <c r="AJ1097" s="293"/>
      <c r="AK1097" s="293"/>
      <c r="AL1097" s="293"/>
      <c r="AM1097" s="293"/>
      <c r="AN1097" s="293"/>
      <c r="AO1097" s="293"/>
      <c r="AP1097" s="293"/>
      <c r="AQ1097" s="293"/>
      <c r="AR1097" s="293"/>
      <c r="AS1097" s="293"/>
      <c r="AT1097" s="293"/>
      <c r="AU1097" s="414"/>
      <c r="AV1097" s="427"/>
      <c r="AW1097" s="427"/>
      <c r="AX1097" s="427"/>
      <c r="AY1097" s="427"/>
      <c r="AZ1097" s="427"/>
      <c r="BA1097" s="427"/>
      <c r="BB1097" s="427"/>
      <c r="BC1097" s="427"/>
      <c r="BD1097" s="427"/>
      <c r="BE1097" s="427"/>
      <c r="BF1097" s="427"/>
      <c r="BG1097" s="427"/>
      <c r="BH1097" s="427"/>
      <c r="BI1097" s="308"/>
    </row>
    <row r="1098" spans="1:61" ht="15" hidden="1" customHeight="1" outlineLevel="1">
      <c r="A1098" s="521">
        <v>99</v>
      </c>
      <c r="B1098" s="519" t="str">
        <f>VLOOKUP(A1098,'9. IESO programs'!$D$3:$E$91,2)</f>
        <v>Not used</v>
      </c>
      <c r="C1098" s="293" t="s">
        <v>25</v>
      </c>
      <c r="D1098" s="297"/>
      <c r="E1098" s="297"/>
      <c r="F1098" s="297"/>
      <c r="G1098" s="297"/>
      <c r="H1098" s="297"/>
      <c r="I1098" s="297"/>
      <c r="J1098" s="297"/>
      <c r="K1098" s="297"/>
      <c r="L1098" s="297"/>
      <c r="M1098" s="297"/>
      <c r="N1098" s="297"/>
      <c r="O1098" s="297"/>
      <c r="P1098" s="297"/>
      <c r="Q1098" s="297"/>
      <c r="R1098" s="297"/>
      <c r="S1098" s="297"/>
      <c r="T1098" s="297"/>
      <c r="U1098" s="297"/>
      <c r="V1098" s="297"/>
      <c r="W1098" s="297"/>
      <c r="X1098" s="297"/>
      <c r="Y1098" s="297">
        <v>0</v>
      </c>
      <c r="Z1098" s="297"/>
      <c r="AA1098" s="297"/>
      <c r="AB1098" s="297"/>
      <c r="AC1098" s="297"/>
      <c r="AD1098" s="297"/>
      <c r="AE1098" s="297"/>
      <c r="AF1098" s="297"/>
      <c r="AG1098" s="297"/>
      <c r="AH1098" s="297"/>
      <c r="AI1098" s="297"/>
      <c r="AJ1098" s="297"/>
      <c r="AK1098" s="297"/>
      <c r="AL1098" s="297"/>
      <c r="AM1098" s="297"/>
      <c r="AN1098" s="297"/>
      <c r="AO1098" s="297"/>
      <c r="AP1098" s="297"/>
      <c r="AQ1098" s="297"/>
      <c r="AR1098" s="297"/>
      <c r="AS1098" s="297"/>
      <c r="AT1098" s="297"/>
      <c r="AU1098" s="428"/>
      <c r="AV1098" s="417"/>
      <c r="AW1098" s="417"/>
      <c r="AX1098" s="417"/>
      <c r="AY1098" s="417"/>
      <c r="AZ1098" s="417"/>
      <c r="BA1098" s="417"/>
      <c r="BB1098" s="417"/>
      <c r="BC1098" s="417"/>
      <c r="BD1098" s="417"/>
      <c r="BE1098" s="417"/>
      <c r="BF1098" s="417"/>
      <c r="BG1098" s="417"/>
      <c r="BH1098" s="417"/>
      <c r="BI1098" s="298">
        <f>SUM(AU1098:BH1098)</f>
        <v>0</v>
      </c>
    </row>
    <row r="1099" spans="1:61" ht="15" hidden="1" customHeight="1" outlineLevel="1">
      <c r="B1099" s="296" t="s">
        <v>267</v>
      </c>
      <c r="C1099" s="293" t="s">
        <v>142</v>
      </c>
      <c r="D1099" s="297"/>
      <c r="E1099" s="297"/>
      <c r="F1099" s="297"/>
      <c r="G1099" s="297"/>
      <c r="H1099" s="297"/>
      <c r="I1099" s="297"/>
      <c r="J1099" s="297"/>
      <c r="K1099" s="297"/>
      <c r="L1099" s="297"/>
      <c r="M1099" s="297"/>
      <c r="N1099" s="297"/>
      <c r="O1099" s="297"/>
      <c r="P1099" s="297"/>
      <c r="Q1099" s="297"/>
      <c r="R1099" s="297"/>
      <c r="S1099" s="297"/>
      <c r="T1099" s="297"/>
      <c r="U1099" s="297"/>
      <c r="V1099" s="297"/>
      <c r="W1099" s="297"/>
      <c r="X1099" s="297"/>
      <c r="Y1099" s="297">
        <f>Y1098</f>
        <v>0</v>
      </c>
      <c r="Z1099" s="297"/>
      <c r="AA1099" s="297"/>
      <c r="AB1099" s="297"/>
      <c r="AC1099" s="297"/>
      <c r="AD1099" s="297"/>
      <c r="AE1099" s="297"/>
      <c r="AF1099" s="297"/>
      <c r="AG1099" s="297"/>
      <c r="AH1099" s="297"/>
      <c r="AI1099" s="297"/>
      <c r="AJ1099" s="297"/>
      <c r="AK1099" s="297"/>
      <c r="AL1099" s="297"/>
      <c r="AM1099" s="297"/>
      <c r="AN1099" s="297"/>
      <c r="AO1099" s="297"/>
      <c r="AP1099" s="297"/>
      <c r="AQ1099" s="297"/>
      <c r="AR1099" s="297"/>
      <c r="AS1099" s="297"/>
      <c r="AT1099" s="297"/>
      <c r="AU1099" s="413">
        <f>AU1098</f>
        <v>0</v>
      </c>
      <c r="AV1099" s="413">
        <f t="shared" ref="AV1099" si="3318">AV1098</f>
        <v>0</v>
      </c>
      <c r="AW1099" s="413">
        <f t="shared" ref="AW1099" si="3319">AW1098</f>
        <v>0</v>
      </c>
      <c r="AX1099" s="413">
        <f t="shared" ref="AX1099" si="3320">AX1098</f>
        <v>0</v>
      </c>
      <c r="AY1099" s="413">
        <f t="shared" ref="AY1099" si="3321">AY1098</f>
        <v>0</v>
      </c>
      <c r="AZ1099" s="413">
        <f t="shared" ref="AZ1099" si="3322">AZ1098</f>
        <v>0</v>
      </c>
      <c r="BA1099" s="413">
        <f t="shared" ref="BA1099" si="3323">BA1098</f>
        <v>0</v>
      </c>
      <c r="BB1099" s="413">
        <f t="shared" ref="BB1099" si="3324">BB1098</f>
        <v>0</v>
      </c>
      <c r="BC1099" s="413">
        <f t="shared" ref="BC1099" si="3325">BC1098</f>
        <v>0</v>
      </c>
      <c r="BD1099" s="413">
        <f t="shared" ref="BD1099" si="3326">BD1098</f>
        <v>0</v>
      </c>
      <c r="BE1099" s="413">
        <f t="shared" ref="BE1099" si="3327">BE1098</f>
        <v>0</v>
      </c>
      <c r="BF1099" s="413">
        <f t="shared" ref="BF1099" si="3328">BF1098</f>
        <v>0</v>
      </c>
      <c r="BG1099" s="413">
        <f t="shared" ref="BG1099" si="3329">BG1098</f>
        <v>0</v>
      </c>
      <c r="BH1099" s="413">
        <f t="shared" ref="BH1099" si="3330">BH1098</f>
        <v>0</v>
      </c>
      <c r="BI1099" s="308"/>
    </row>
    <row r="1100" spans="1:61" ht="15" hidden="1" customHeight="1" outlineLevel="1">
      <c r="B1100" s="51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293"/>
      <c r="Z1100" s="293"/>
      <c r="AA1100" s="293"/>
      <c r="AB1100" s="293"/>
      <c r="AC1100" s="293"/>
      <c r="AD1100" s="293"/>
      <c r="AE1100" s="293"/>
      <c r="AF1100" s="293"/>
      <c r="AG1100" s="293"/>
      <c r="AH1100" s="293"/>
      <c r="AI1100" s="293"/>
      <c r="AJ1100" s="293"/>
      <c r="AK1100" s="293"/>
      <c r="AL1100" s="293"/>
      <c r="AM1100" s="293"/>
      <c r="AN1100" s="293"/>
      <c r="AO1100" s="293"/>
      <c r="AP1100" s="293"/>
      <c r="AQ1100" s="293"/>
      <c r="AR1100" s="293"/>
      <c r="AS1100" s="293"/>
      <c r="AT1100" s="293"/>
      <c r="AU1100" s="414"/>
      <c r="AV1100" s="427"/>
      <c r="AW1100" s="427"/>
      <c r="AX1100" s="427"/>
      <c r="AY1100" s="427"/>
      <c r="AZ1100" s="427"/>
      <c r="BA1100" s="427"/>
      <c r="BB1100" s="427"/>
      <c r="BC1100" s="427"/>
      <c r="BD1100" s="427"/>
      <c r="BE1100" s="427"/>
      <c r="BF1100" s="427"/>
      <c r="BG1100" s="427"/>
      <c r="BH1100" s="427"/>
      <c r="BI1100" s="308"/>
    </row>
    <row r="1101" spans="1:61" ht="15" hidden="1" customHeight="1" outlineLevel="1">
      <c r="A1101" s="521">
        <v>99</v>
      </c>
      <c r="B1101" s="519" t="str">
        <f>VLOOKUP(A1101,'9. IESO programs'!$D$3:$E$91,2)</f>
        <v>Not used</v>
      </c>
      <c r="C1101" s="293" t="s">
        <v>25</v>
      </c>
      <c r="D1101" s="297"/>
      <c r="E1101" s="297"/>
      <c r="F1101" s="297"/>
      <c r="G1101" s="297"/>
      <c r="H1101" s="297"/>
      <c r="I1101" s="297"/>
      <c r="J1101" s="297"/>
      <c r="K1101" s="297"/>
      <c r="L1101" s="297"/>
      <c r="M1101" s="297"/>
      <c r="N1101" s="297"/>
      <c r="O1101" s="297"/>
      <c r="P1101" s="297"/>
      <c r="Q1101" s="297"/>
      <c r="R1101" s="297"/>
      <c r="S1101" s="297"/>
      <c r="T1101" s="297"/>
      <c r="U1101" s="297"/>
      <c r="V1101" s="297"/>
      <c r="W1101" s="297"/>
      <c r="X1101" s="297"/>
      <c r="Y1101" s="297">
        <v>0</v>
      </c>
      <c r="Z1101" s="297"/>
      <c r="AA1101" s="297"/>
      <c r="AB1101" s="297"/>
      <c r="AC1101" s="297"/>
      <c r="AD1101" s="297"/>
      <c r="AE1101" s="297"/>
      <c r="AF1101" s="297"/>
      <c r="AG1101" s="297"/>
      <c r="AH1101" s="297"/>
      <c r="AI1101" s="297"/>
      <c r="AJ1101" s="297"/>
      <c r="AK1101" s="297"/>
      <c r="AL1101" s="297"/>
      <c r="AM1101" s="297"/>
      <c r="AN1101" s="297"/>
      <c r="AO1101" s="297"/>
      <c r="AP1101" s="297"/>
      <c r="AQ1101" s="297"/>
      <c r="AR1101" s="297"/>
      <c r="AS1101" s="297"/>
      <c r="AT1101" s="297"/>
      <c r="AU1101" s="428"/>
      <c r="AV1101" s="417"/>
      <c r="AW1101" s="417"/>
      <c r="AX1101" s="417"/>
      <c r="AY1101" s="417"/>
      <c r="AZ1101" s="417"/>
      <c r="BA1101" s="417"/>
      <c r="BB1101" s="417"/>
      <c r="BC1101" s="417"/>
      <c r="BD1101" s="417"/>
      <c r="BE1101" s="417">
        <v>0.1</v>
      </c>
      <c r="BF1101" s="417"/>
      <c r="BG1101" s="417"/>
      <c r="BH1101" s="417"/>
      <c r="BI1101" s="298">
        <f>SUM(AU1101:BH1101)</f>
        <v>0.1</v>
      </c>
    </row>
    <row r="1102" spans="1:61" ht="15" hidden="1" customHeight="1" outlineLevel="1">
      <c r="B1102" s="296" t="s">
        <v>267</v>
      </c>
      <c r="C1102" s="293" t="s">
        <v>142</v>
      </c>
      <c r="D1102" s="297"/>
      <c r="E1102" s="297"/>
      <c r="F1102" s="297"/>
      <c r="G1102" s="297"/>
      <c r="H1102" s="297"/>
      <c r="I1102" s="297"/>
      <c r="J1102" s="297"/>
      <c r="K1102" s="297"/>
      <c r="L1102" s="297"/>
      <c r="M1102" s="297"/>
      <c r="N1102" s="297"/>
      <c r="O1102" s="297"/>
      <c r="P1102" s="297"/>
      <c r="Q1102" s="297"/>
      <c r="R1102" s="297"/>
      <c r="S1102" s="297"/>
      <c r="T1102" s="297"/>
      <c r="U1102" s="297"/>
      <c r="V1102" s="297"/>
      <c r="W1102" s="297"/>
      <c r="X1102" s="297"/>
      <c r="Y1102" s="297">
        <f>Y1101</f>
        <v>0</v>
      </c>
      <c r="Z1102" s="297"/>
      <c r="AA1102" s="297"/>
      <c r="AB1102" s="297"/>
      <c r="AC1102" s="297"/>
      <c r="AD1102" s="297"/>
      <c r="AE1102" s="297"/>
      <c r="AF1102" s="297"/>
      <c r="AG1102" s="297"/>
      <c r="AH1102" s="297"/>
      <c r="AI1102" s="297"/>
      <c r="AJ1102" s="297"/>
      <c r="AK1102" s="297"/>
      <c r="AL1102" s="297"/>
      <c r="AM1102" s="297"/>
      <c r="AN1102" s="297"/>
      <c r="AO1102" s="297"/>
      <c r="AP1102" s="297"/>
      <c r="AQ1102" s="297"/>
      <c r="AR1102" s="297"/>
      <c r="AS1102" s="297"/>
      <c r="AT1102" s="297"/>
      <c r="AU1102" s="413">
        <f>AU1101</f>
        <v>0</v>
      </c>
      <c r="AV1102" s="413">
        <f t="shared" ref="AV1102" si="3331">AV1101</f>
        <v>0</v>
      </c>
      <c r="AW1102" s="413">
        <f t="shared" ref="AW1102" si="3332">AW1101</f>
        <v>0</v>
      </c>
      <c r="AX1102" s="413">
        <f t="shared" ref="AX1102" si="3333">AX1101</f>
        <v>0</v>
      </c>
      <c r="AY1102" s="413">
        <f t="shared" ref="AY1102" si="3334">AY1101</f>
        <v>0</v>
      </c>
      <c r="AZ1102" s="413">
        <f t="shared" ref="AZ1102" si="3335">AZ1101</f>
        <v>0</v>
      </c>
      <c r="BA1102" s="413">
        <f t="shared" ref="BA1102" si="3336">BA1101</f>
        <v>0</v>
      </c>
      <c r="BB1102" s="413">
        <f t="shared" ref="BB1102" si="3337">BB1101</f>
        <v>0</v>
      </c>
      <c r="BC1102" s="413">
        <f t="shared" ref="BC1102" si="3338">BC1101</f>
        <v>0</v>
      </c>
      <c r="BD1102" s="413">
        <f t="shared" ref="BD1102" si="3339">BD1101</f>
        <v>0</v>
      </c>
      <c r="BE1102" s="413">
        <f t="shared" ref="BE1102" si="3340">BE1101</f>
        <v>0.1</v>
      </c>
      <c r="BF1102" s="413">
        <f t="shared" ref="BF1102" si="3341">BF1101</f>
        <v>0</v>
      </c>
      <c r="BG1102" s="413">
        <f t="shared" ref="BG1102" si="3342">BG1101</f>
        <v>0</v>
      </c>
      <c r="BH1102" s="413">
        <f t="shared" ref="BH1102" si="3343">BH1101</f>
        <v>0</v>
      </c>
      <c r="BI1102" s="308"/>
    </row>
    <row r="1103" spans="1:61" ht="15" hidden="1" customHeight="1" outlineLevel="1">
      <c r="B1103" s="51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293"/>
      <c r="Z1103" s="293"/>
      <c r="AA1103" s="293"/>
      <c r="AB1103" s="293"/>
      <c r="AC1103" s="293"/>
      <c r="AD1103" s="293"/>
      <c r="AE1103" s="293"/>
      <c r="AF1103" s="293"/>
      <c r="AG1103" s="293"/>
      <c r="AH1103" s="293"/>
      <c r="AI1103" s="293"/>
      <c r="AJ1103" s="293"/>
      <c r="AK1103" s="293"/>
      <c r="AL1103" s="293"/>
      <c r="AM1103" s="293"/>
      <c r="AN1103" s="293"/>
      <c r="AO1103" s="293"/>
      <c r="AP1103" s="293"/>
      <c r="AQ1103" s="293"/>
      <c r="AR1103" s="293"/>
      <c r="AS1103" s="293"/>
      <c r="AT1103" s="293"/>
      <c r="AU1103" s="414"/>
      <c r="AV1103" s="427"/>
      <c r="AW1103" s="427"/>
      <c r="AX1103" s="427"/>
      <c r="AY1103" s="427"/>
      <c r="AZ1103" s="427"/>
      <c r="BA1103" s="427"/>
      <c r="BB1103" s="427"/>
      <c r="BC1103" s="427"/>
      <c r="BD1103" s="427"/>
      <c r="BE1103" s="427"/>
      <c r="BF1103" s="427"/>
      <c r="BG1103" s="427"/>
      <c r="BH1103" s="427"/>
      <c r="BI1103" s="308"/>
    </row>
    <row r="1104" spans="1:61" ht="28.5" hidden="1" customHeight="1" outlineLevel="1">
      <c r="A1104" s="521">
        <v>99</v>
      </c>
      <c r="B1104" s="519" t="str">
        <f>VLOOKUP(A1104,'9. IESO programs'!$D$3:$E$91,2)</f>
        <v>Not used</v>
      </c>
      <c r="C1104" s="293" t="s">
        <v>25</v>
      </c>
      <c r="D1104" s="297"/>
      <c r="E1104" s="297"/>
      <c r="F1104" s="297"/>
      <c r="G1104" s="297"/>
      <c r="H1104" s="297"/>
      <c r="I1104" s="297"/>
      <c r="J1104" s="297"/>
      <c r="K1104" s="297"/>
      <c r="L1104" s="297"/>
      <c r="M1104" s="297"/>
      <c r="N1104" s="297"/>
      <c r="O1104" s="297"/>
      <c r="P1104" s="297"/>
      <c r="Q1104" s="297"/>
      <c r="R1104" s="297"/>
      <c r="S1104" s="297"/>
      <c r="T1104" s="297"/>
      <c r="U1104" s="297"/>
      <c r="V1104" s="297"/>
      <c r="W1104" s="297"/>
      <c r="X1104" s="297"/>
      <c r="Y1104" s="297">
        <v>0</v>
      </c>
      <c r="Z1104" s="297"/>
      <c r="AA1104" s="297"/>
      <c r="AB1104" s="297"/>
      <c r="AC1104" s="297"/>
      <c r="AD1104" s="297"/>
      <c r="AE1104" s="297"/>
      <c r="AF1104" s="297"/>
      <c r="AG1104" s="297"/>
      <c r="AH1104" s="297"/>
      <c r="AI1104" s="297"/>
      <c r="AJ1104" s="297"/>
      <c r="AK1104" s="297"/>
      <c r="AL1104" s="297"/>
      <c r="AM1104" s="297"/>
      <c r="AN1104" s="297"/>
      <c r="AO1104" s="297"/>
      <c r="AP1104" s="297"/>
      <c r="AQ1104" s="297"/>
      <c r="AR1104" s="297"/>
      <c r="AS1104" s="297"/>
      <c r="AT1104" s="297"/>
      <c r="AU1104" s="428"/>
      <c r="AV1104" s="417"/>
      <c r="AW1104" s="417"/>
      <c r="AX1104" s="417"/>
      <c r="AY1104" s="417"/>
      <c r="AZ1104" s="417"/>
      <c r="BA1104" s="417"/>
      <c r="BB1104" s="417"/>
      <c r="BC1104" s="417"/>
      <c r="BD1104" s="417"/>
      <c r="BE1104" s="417"/>
      <c r="BF1104" s="417"/>
      <c r="BG1104" s="417"/>
      <c r="BH1104" s="417"/>
      <c r="BI1104" s="298">
        <f>SUM(AU1104:BH1104)</f>
        <v>0</v>
      </c>
    </row>
    <row r="1105" spans="1:61" ht="15" hidden="1" customHeight="1" outlineLevel="1">
      <c r="B1105" s="296" t="s">
        <v>267</v>
      </c>
      <c r="C1105" s="293" t="s">
        <v>142</v>
      </c>
      <c r="D1105" s="297"/>
      <c r="E1105" s="297"/>
      <c r="F1105" s="297"/>
      <c r="G1105" s="297"/>
      <c r="H1105" s="297"/>
      <c r="I1105" s="297"/>
      <c r="J1105" s="297"/>
      <c r="K1105" s="297"/>
      <c r="L1105" s="297"/>
      <c r="M1105" s="297"/>
      <c r="N1105" s="297"/>
      <c r="O1105" s="297"/>
      <c r="P1105" s="297"/>
      <c r="Q1105" s="297"/>
      <c r="R1105" s="297"/>
      <c r="S1105" s="297"/>
      <c r="T1105" s="297"/>
      <c r="U1105" s="297"/>
      <c r="V1105" s="297"/>
      <c r="W1105" s="297"/>
      <c r="X1105" s="297"/>
      <c r="Y1105" s="297">
        <f>Y1104</f>
        <v>0</v>
      </c>
      <c r="Z1105" s="297"/>
      <c r="AA1105" s="297"/>
      <c r="AB1105" s="297"/>
      <c r="AC1105" s="297"/>
      <c r="AD1105" s="297"/>
      <c r="AE1105" s="297"/>
      <c r="AF1105" s="297"/>
      <c r="AG1105" s="297"/>
      <c r="AH1105" s="297"/>
      <c r="AI1105" s="297"/>
      <c r="AJ1105" s="297"/>
      <c r="AK1105" s="297"/>
      <c r="AL1105" s="297"/>
      <c r="AM1105" s="297"/>
      <c r="AN1105" s="297"/>
      <c r="AO1105" s="297"/>
      <c r="AP1105" s="297"/>
      <c r="AQ1105" s="297"/>
      <c r="AR1105" s="297"/>
      <c r="AS1105" s="297"/>
      <c r="AT1105" s="297"/>
      <c r="AU1105" s="413">
        <f>AU1104</f>
        <v>0</v>
      </c>
      <c r="AV1105" s="413">
        <f t="shared" ref="AV1105" si="3344">AV1104</f>
        <v>0</v>
      </c>
      <c r="AW1105" s="413">
        <f t="shared" ref="AW1105" si="3345">AW1104</f>
        <v>0</v>
      </c>
      <c r="AX1105" s="413">
        <f t="shared" ref="AX1105" si="3346">AX1104</f>
        <v>0</v>
      </c>
      <c r="AY1105" s="413">
        <f t="shared" ref="AY1105" si="3347">AY1104</f>
        <v>0</v>
      </c>
      <c r="AZ1105" s="413">
        <f t="shared" ref="AZ1105" si="3348">AZ1104</f>
        <v>0</v>
      </c>
      <c r="BA1105" s="413">
        <f t="shared" ref="BA1105" si="3349">BA1104</f>
        <v>0</v>
      </c>
      <c r="BB1105" s="413">
        <f t="shared" ref="BB1105" si="3350">BB1104</f>
        <v>0</v>
      </c>
      <c r="BC1105" s="413">
        <f t="shared" ref="BC1105" si="3351">BC1104</f>
        <v>0</v>
      </c>
      <c r="BD1105" s="413">
        <f t="shared" ref="BD1105" si="3352">BD1104</f>
        <v>0</v>
      </c>
      <c r="BE1105" s="413">
        <f t="shared" ref="BE1105" si="3353">BE1104</f>
        <v>0</v>
      </c>
      <c r="BF1105" s="413">
        <f t="shared" ref="BF1105" si="3354">BF1104</f>
        <v>0</v>
      </c>
      <c r="BG1105" s="413">
        <f t="shared" ref="BG1105" si="3355">BG1104</f>
        <v>0</v>
      </c>
      <c r="BH1105" s="413">
        <f t="shared" ref="BH1105" si="3356">BH1104</f>
        <v>0</v>
      </c>
      <c r="BI1105" s="308"/>
    </row>
    <row r="1106" spans="1:61" ht="15" hidden="1" customHeight="1" outlineLevel="1">
      <c r="B1106" s="51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293"/>
      <c r="Z1106" s="293"/>
      <c r="AA1106" s="293"/>
      <c r="AB1106" s="293"/>
      <c r="AC1106" s="293"/>
      <c r="AD1106" s="293"/>
      <c r="AE1106" s="293"/>
      <c r="AF1106" s="293"/>
      <c r="AG1106" s="293"/>
      <c r="AH1106" s="293"/>
      <c r="AI1106" s="293"/>
      <c r="AJ1106" s="293"/>
      <c r="AK1106" s="293"/>
      <c r="AL1106" s="293"/>
      <c r="AM1106" s="293"/>
      <c r="AN1106" s="293"/>
      <c r="AO1106" s="293"/>
      <c r="AP1106" s="293"/>
      <c r="AQ1106" s="293"/>
      <c r="AR1106" s="293"/>
      <c r="AS1106" s="293"/>
      <c r="AT1106" s="293"/>
      <c r="AU1106" s="414"/>
      <c r="AV1106" s="427"/>
      <c r="AW1106" s="427"/>
      <c r="AX1106" s="427"/>
      <c r="AY1106" s="427"/>
      <c r="AZ1106" s="427"/>
      <c r="BA1106" s="427"/>
      <c r="BB1106" s="427"/>
      <c r="BC1106" s="427"/>
      <c r="BD1106" s="427"/>
      <c r="BE1106" s="427"/>
      <c r="BF1106" s="427"/>
      <c r="BG1106" s="427"/>
      <c r="BH1106" s="427"/>
      <c r="BI1106" s="308"/>
    </row>
    <row r="1107" spans="1:61" ht="28.5" hidden="1" customHeight="1" outlineLevel="1">
      <c r="A1107" s="521">
        <v>99</v>
      </c>
      <c r="B1107" s="519" t="str">
        <f>VLOOKUP(A1107,'9. IESO programs'!$D$3:$E$91,2)</f>
        <v>Not used</v>
      </c>
      <c r="C1107" s="293" t="s">
        <v>25</v>
      </c>
      <c r="D1107" s="297"/>
      <c r="E1107" s="297"/>
      <c r="F1107" s="297"/>
      <c r="G1107" s="297"/>
      <c r="H1107" s="297"/>
      <c r="I1107" s="297"/>
      <c r="J1107" s="297"/>
      <c r="K1107" s="297"/>
      <c r="L1107" s="297"/>
      <c r="M1107" s="297"/>
      <c r="N1107" s="297"/>
      <c r="O1107" s="297"/>
      <c r="P1107" s="297"/>
      <c r="Q1107" s="297"/>
      <c r="R1107" s="297"/>
      <c r="S1107" s="297"/>
      <c r="T1107" s="297"/>
      <c r="U1107" s="297"/>
      <c r="V1107" s="297"/>
      <c r="W1107" s="297"/>
      <c r="X1107" s="297"/>
      <c r="Y1107" s="297">
        <v>0</v>
      </c>
      <c r="Z1107" s="297"/>
      <c r="AA1107" s="297"/>
      <c r="AB1107" s="297"/>
      <c r="AC1107" s="297"/>
      <c r="AD1107" s="297"/>
      <c r="AE1107" s="297"/>
      <c r="AF1107" s="297"/>
      <c r="AG1107" s="297"/>
      <c r="AH1107" s="297"/>
      <c r="AI1107" s="297"/>
      <c r="AJ1107" s="297"/>
      <c r="AK1107" s="297"/>
      <c r="AL1107" s="297"/>
      <c r="AM1107" s="297"/>
      <c r="AN1107" s="297"/>
      <c r="AO1107" s="297"/>
      <c r="AP1107" s="297"/>
      <c r="AQ1107" s="297"/>
      <c r="AR1107" s="297"/>
      <c r="AS1107" s="297"/>
      <c r="AT1107" s="297"/>
      <c r="AU1107" s="428"/>
      <c r="AV1107" s="417"/>
      <c r="AW1107" s="417"/>
      <c r="AX1107" s="417"/>
      <c r="AY1107" s="417"/>
      <c r="AZ1107" s="417"/>
      <c r="BA1107" s="417"/>
      <c r="BB1107" s="417"/>
      <c r="BC1107" s="417"/>
      <c r="BD1107" s="417"/>
      <c r="BE1107" s="417"/>
      <c r="BF1107" s="417"/>
      <c r="BG1107" s="417"/>
      <c r="BH1107" s="417"/>
      <c r="BI1107" s="298">
        <f>SUM(AU1107:BH1107)</f>
        <v>0</v>
      </c>
    </row>
    <row r="1108" spans="1:61" ht="15" hidden="1" customHeight="1" outlineLevel="1">
      <c r="B1108" s="296" t="s">
        <v>267</v>
      </c>
      <c r="C1108" s="293" t="s">
        <v>142</v>
      </c>
      <c r="D1108" s="297"/>
      <c r="E1108" s="297"/>
      <c r="F1108" s="297"/>
      <c r="G1108" s="297"/>
      <c r="H1108" s="297"/>
      <c r="I1108" s="297"/>
      <c r="J1108" s="297"/>
      <c r="K1108" s="297"/>
      <c r="L1108" s="297"/>
      <c r="M1108" s="297"/>
      <c r="N1108" s="297"/>
      <c r="O1108" s="297"/>
      <c r="P1108" s="297"/>
      <c r="Q1108" s="297"/>
      <c r="R1108" s="297"/>
      <c r="S1108" s="297"/>
      <c r="T1108" s="297"/>
      <c r="U1108" s="297"/>
      <c r="V1108" s="297"/>
      <c r="W1108" s="297"/>
      <c r="X1108" s="297"/>
      <c r="Y1108" s="297">
        <f>Y1107</f>
        <v>0</v>
      </c>
      <c r="Z1108" s="297"/>
      <c r="AA1108" s="297"/>
      <c r="AB1108" s="297"/>
      <c r="AC1108" s="297"/>
      <c r="AD1108" s="297"/>
      <c r="AE1108" s="297"/>
      <c r="AF1108" s="297"/>
      <c r="AG1108" s="297"/>
      <c r="AH1108" s="297"/>
      <c r="AI1108" s="297"/>
      <c r="AJ1108" s="297"/>
      <c r="AK1108" s="297"/>
      <c r="AL1108" s="297"/>
      <c r="AM1108" s="297"/>
      <c r="AN1108" s="297"/>
      <c r="AO1108" s="297"/>
      <c r="AP1108" s="297"/>
      <c r="AQ1108" s="297"/>
      <c r="AR1108" s="297"/>
      <c r="AS1108" s="297"/>
      <c r="AT1108" s="297"/>
      <c r="AU1108" s="413">
        <f>AU1107</f>
        <v>0</v>
      </c>
      <c r="AV1108" s="413">
        <f t="shared" ref="AV1108" si="3357">AV1107</f>
        <v>0</v>
      </c>
      <c r="AW1108" s="413">
        <f t="shared" ref="AW1108" si="3358">AW1107</f>
        <v>0</v>
      </c>
      <c r="AX1108" s="413">
        <f t="shared" ref="AX1108" si="3359">AX1107</f>
        <v>0</v>
      </c>
      <c r="AY1108" s="413">
        <f t="shared" ref="AY1108" si="3360">AY1107</f>
        <v>0</v>
      </c>
      <c r="AZ1108" s="413">
        <f t="shared" ref="AZ1108" si="3361">AZ1107</f>
        <v>0</v>
      </c>
      <c r="BA1108" s="413">
        <f t="shared" ref="BA1108" si="3362">BA1107</f>
        <v>0</v>
      </c>
      <c r="BB1108" s="413">
        <f t="shared" ref="BB1108" si="3363">BB1107</f>
        <v>0</v>
      </c>
      <c r="BC1108" s="413">
        <f t="shared" ref="BC1108" si="3364">BC1107</f>
        <v>0</v>
      </c>
      <c r="BD1108" s="413">
        <f t="shared" ref="BD1108" si="3365">BD1107</f>
        <v>0</v>
      </c>
      <c r="BE1108" s="413">
        <f t="shared" ref="BE1108" si="3366">BE1107</f>
        <v>0</v>
      </c>
      <c r="BF1108" s="413">
        <f t="shared" ref="BF1108" si="3367">BF1107</f>
        <v>0</v>
      </c>
      <c r="BG1108" s="413">
        <f t="shared" ref="BG1108" si="3368">BG1107</f>
        <v>0</v>
      </c>
      <c r="BH1108" s="413">
        <f t="shared" ref="BH1108" si="3369">BH1107</f>
        <v>0</v>
      </c>
      <c r="BI1108" s="308"/>
    </row>
    <row r="1109" spans="1:61" ht="15" hidden="1" customHeight="1" outlineLevel="1">
      <c r="B1109" s="519"/>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293"/>
      <c r="Z1109" s="293"/>
      <c r="AA1109" s="293"/>
      <c r="AB1109" s="293"/>
      <c r="AC1109" s="293"/>
      <c r="AD1109" s="293"/>
      <c r="AE1109" s="293"/>
      <c r="AF1109" s="293"/>
      <c r="AG1109" s="293"/>
      <c r="AH1109" s="293"/>
      <c r="AI1109" s="293"/>
      <c r="AJ1109" s="293"/>
      <c r="AK1109" s="293"/>
      <c r="AL1109" s="293"/>
      <c r="AM1109" s="293"/>
      <c r="AN1109" s="293"/>
      <c r="AO1109" s="293"/>
      <c r="AP1109" s="293"/>
      <c r="AQ1109" s="293"/>
      <c r="AR1109" s="293"/>
      <c r="AS1109" s="293"/>
      <c r="AT1109" s="293"/>
      <c r="AU1109" s="414"/>
      <c r="AV1109" s="427"/>
      <c r="AW1109" s="427"/>
      <c r="AX1109" s="427"/>
      <c r="AY1109" s="427"/>
      <c r="AZ1109" s="427"/>
      <c r="BA1109" s="427"/>
      <c r="BB1109" s="427"/>
      <c r="BC1109" s="427"/>
      <c r="BD1109" s="427"/>
      <c r="BE1109" s="427"/>
      <c r="BF1109" s="427"/>
      <c r="BG1109" s="427"/>
      <c r="BH1109" s="427"/>
      <c r="BI1109" s="308"/>
    </row>
    <row r="1110" spans="1:61" ht="15" hidden="1" customHeight="1" outlineLevel="1">
      <c r="A1110" s="521">
        <v>99</v>
      </c>
      <c r="B1110" s="519" t="str">
        <f>VLOOKUP(A1110,'9. IESO programs'!$D$3:$E$91,2)</f>
        <v>Not used</v>
      </c>
      <c r="C1110" s="293" t="s">
        <v>25</v>
      </c>
      <c r="D1110" s="297"/>
      <c r="E1110" s="297"/>
      <c r="F1110" s="297"/>
      <c r="G1110" s="297"/>
      <c r="H1110" s="297"/>
      <c r="I1110" s="297"/>
      <c r="J1110" s="297"/>
      <c r="K1110" s="297"/>
      <c r="L1110" s="297"/>
      <c r="M1110" s="297"/>
      <c r="N1110" s="297"/>
      <c r="O1110" s="297"/>
      <c r="P1110" s="297"/>
      <c r="Q1110" s="297"/>
      <c r="R1110" s="297"/>
      <c r="S1110" s="297"/>
      <c r="T1110" s="297"/>
      <c r="U1110" s="297"/>
      <c r="V1110" s="297"/>
      <c r="W1110" s="297"/>
      <c r="X1110" s="297"/>
      <c r="Y1110" s="297">
        <v>0</v>
      </c>
      <c r="Z1110" s="297"/>
      <c r="AA1110" s="297"/>
      <c r="AB1110" s="297"/>
      <c r="AC1110" s="297"/>
      <c r="AD1110" s="297"/>
      <c r="AE1110" s="297"/>
      <c r="AF1110" s="297"/>
      <c r="AG1110" s="297"/>
      <c r="AH1110" s="297"/>
      <c r="AI1110" s="297"/>
      <c r="AJ1110" s="297"/>
      <c r="AK1110" s="297"/>
      <c r="AL1110" s="297"/>
      <c r="AM1110" s="297"/>
      <c r="AN1110" s="297"/>
      <c r="AO1110" s="297"/>
      <c r="AP1110" s="297"/>
      <c r="AQ1110" s="297"/>
      <c r="AR1110" s="297"/>
      <c r="AS1110" s="297"/>
      <c r="AT1110" s="297"/>
      <c r="AU1110" s="428"/>
      <c r="AV1110" s="417"/>
      <c r="AW1110" s="417"/>
      <c r="AX1110" s="417"/>
      <c r="AY1110" s="417"/>
      <c r="AZ1110" s="417"/>
      <c r="BA1110" s="417"/>
      <c r="BB1110" s="417"/>
      <c r="BC1110" s="417"/>
      <c r="BD1110" s="417"/>
      <c r="BE1110" s="417"/>
      <c r="BF1110" s="417"/>
      <c r="BG1110" s="417"/>
      <c r="BH1110" s="417"/>
      <c r="BI1110" s="298">
        <f>SUM(AU1110:BH1110)</f>
        <v>0</v>
      </c>
    </row>
    <row r="1111" spans="1:61" ht="15" hidden="1" customHeight="1" outlineLevel="1">
      <c r="B1111" s="296" t="s">
        <v>267</v>
      </c>
      <c r="C1111" s="293" t="s">
        <v>142</v>
      </c>
      <c r="D1111" s="297"/>
      <c r="E1111" s="297"/>
      <c r="F1111" s="297"/>
      <c r="G1111" s="297"/>
      <c r="H1111" s="297"/>
      <c r="I1111" s="297"/>
      <c r="J1111" s="297"/>
      <c r="K1111" s="297"/>
      <c r="L1111" s="297"/>
      <c r="M1111" s="297"/>
      <c r="N1111" s="297"/>
      <c r="O1111" s="297"/>
      <c r="P1111" s="297"/>
      <c r="Q1111" s="297"/>
      <c r="R1111" s="297"/>
      <c r="S1111" s="297"/>
      <c r="T1111" s="297"/>
      <c r="U1111" s="297"/>
      <c r="V1111" s="297"/>
      <c r="W1111" s="297"/>
      <c r="X1111" s="297"/>
      <c r="Y1111" s="297">
        <f>Y1110</f>
        <v>0</v>
      </c>
      <c r="Z1111" s="297"/>
      <c r="AA1111" s="297"/>
      <c r="AB1111" s="297"/>
      <c r="AC1111" s="297"/>
      <c r="AD1111" s="297"/>
      <c r="AE1111" s="297"/>
      <c r="AF1111" s="297"/>
      <c r="AG1111" s="297"/>
      <c r="AH1111" s="297"/>
      <c r="AI1111" s="297"/>
      <c r="AJ1111" s="297"/>
      <c r="AK1111" s="297"/>
      <c r="AL1111" s="297"/>
      <c r="AM1111" s="297"/>
      <c r="AN1111" s="297"/>
      <c r="AO1111" s="297"/>
      <c r="AP1111" s="297"/>
      <c r="AQ1111" s="297"/>
      <c r="AR1111" s="297"/>
      <c r="AS1111" s="297"/>
      <c r="AT1111" s="297"/>
      <c r="AU1111" s="413">
        <f>AU1110</f>
        <v>0</v>
      </c>
      <c r="AV1111" s="413">
        <f t="shared" ref="AV1111" si="3370">AV1110</f>
        <v>0</v>
      </c>
      <c r="AW1111" s="413">
        <f t="shared" ref="AW1111" si="3371">AW1110</f>
        <v>0</v>
      </c>
      <c r="AX1111" s="413">
        <f t="shared" ref="AX1111" si="3372">AX1110</f>
        <v>0</v>
      </c>
      <c r="AY1111" s="413">
        <f t="shared" ref="AY1111" si="3373">AY1110</f>
        <v>0</v>
      </c>
      <c r="AZ1111" s="413">
        <f t="shared" ref="AZ1111" si="3374">AZ1110</f>
        <v>0</v>
      </c>
      <c r="BA1111" s="413">
        <f t="shared" ref="BA1111" si="3375">BA1110</f>
        <v>0</v>
      </c>
      <c r="BB1111" s="413">
        <f t="shared" ref="BB1111" si="3376">BB1110</f>
        <v>0</v>
      </c>
      <c r="BC1111" s="413">
        <f t="shared" ref="BC1111" si="3377">BC1110</f>
        <v>0</v>
      </c>
      <c r="BD1111" s="413">
        <f t="shared" ref="BD1111" si="3378">BD1110</f>
        <v>0</v>
      </c>
      <c r="BE1111" s="413">
        <f t="shared" ref="BE1111" si="3379">BE1110</f>
        <v>0</v>
      </c>
      <c r="BF1111" s="413">
        <f t="shared" ref="BF1111" si="3380">BF1110</f>
        <v>0</v>
      </c>
      <c r="BG1111" s="413">
        <f t="shared" ref="BG1111" si="3381">BG1110</f>
        <v>0</v>
      </c>
      <c r="BH1111" s="413">
        <f t="shared" ref="BH1111" si="3382">BH1110</f>
        <v>0</v>
      </c>
      <c r="BI1111" s="308"/>
    </row>
    <row r="1112" spans="1:61" ht="15" customHeight="1" outlineLevel="1">
      <c r="A1112" s="523"/>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293"/>
      <c r="Z1112" s="293"/>
      <c r="AA1112" s="293"/>
      <c r="AB1112" s="293"/>
      <c r="AC1112" s="293"/>
      <c r="AD1112" s="293"/>
      <c r="AE1112" s="293"/>
      <c r="AF1112" s="293"/>
      <c r="AG1112" s="293"/>
      <c r="AH1112" s="293"/>
      <c r="AI1112" s="293"/>
      <c r="AJ1112" s="293"/>
      <c r="AK1112" s="293"/>
      <c r="AL1112" s="293"/>
      <c r="AM1112" s="293"/>
      <c r="AN1112" s="293"/>
      <c r="AO1112" s="293"/>
      <c r="AP1112" s="293"/>
      <c r="AQ1112" s="293"/>
      <c r="AR1112" s="293"/>
      <c r="AS1112" s="293"/>
      <c r="AT1112" s="293"/>
      <c r="AU1112" s="303"/>
      <c r="AV1112" s="303"/>
      <c r="AW1112" s="303"/>
      <c r="AX1112" s="303"/>
      <c r="AY1112" s="303"/>
      <c r="AZ1112" s="303"/>
      <c r="BA1112" s="303"/>
      <c r="BB1112" s="303"/>
      <c r="BC1112" s="303"/>
      <c r="BD1112" s="303"/>
      <c r="BE1112" s="303"/>
      <c r="BF1112" s="303"/>
      <c r="BG1112" s="303"/>
      <c r="BH1112" s="303"/>
      <c r="BI1112" s="308"/>
    </row>
    <row r="1113" spans="1:61" ht="15.75">
      <c r="B1113" s="329" t="s">
        <v>321</v>
      </c>
      <c r="C1113" s="331"/>
      <c r="D1113" s="331">
        <f>SUM(D956:D1111)</f>
        <v>0</v>
      </c>
      <c r="E1113" s="331"/>
      <c r="F1113" s="331"/>
      <c r="G1113" s="331"/>
      <c r="H1113" s="331"/>
      <c r="I1113" s="331"/>
      <c r="J1113" s="331"/>
      <c r="K1113" s="331"/>
      <c r="L1113" s="331"/>
      <c r="M1113" s="331"/>
      <c r="N1113" s="331"/>
      <c r="O1113" s="331"/>
      <c r="P1113" s="331"/>
      <c r="Q1113" s="331"/>
      <c r="R1113" s="331"/>
      <c r="S1113" s="331"/>
      <c r="T1113" s="331"/>
      <c r="U1113" s="331"/>
      <c r="V1113" s="331"/>
      <c r="W1113" s="331"/>
      <c r="X1113" s="331"/>
      <c r="Y1113" s="331"/>
      <c r="Z1113" s="331">
        <f>SUM(Z956:Z1111)</f>
        <v>0</v>
      </c>
      <c r="AA1113" s="331"/>
      <c r="AB1113" s="331"/>
      <c r="AC1113" s="331"/>
      <c r="AD1113" s="331"/>
      <c r="AE1113" s="331"/>
      <c r="AF1113" s="331"/>
      <c r="AG1113" s="331"/>
      <c r="AH1113" s="331"/>
      <c r="AI1113" s="331"/>
      <c r="AJ1113" s="331"/>
      <c r="AK1113" s="331"/>
      <c r="AL1113" s="331"/>
      <c r="AM1113" s="331"/>
      <c r="AN1113" s="331"/>
      <c r="AO1113" s="331"/>
      <c r="AP1113" s="331"/>
      <c r="AQ1113" s="331"/>
      <c r="AR1113" s="331"/>
      <c r="AS1113" s="331"/>
      <c r="AT1113" s="331"/>
      <c r="AU1113" s="331">
        <f>IF(AU954="kWh",SUMPRODUCT(D956:D1111,AU956:AU1111))</f>
        <v>0</v>
      </c>
      <c r="AV1113" s="331">
        <f>IF(AV954="kWh",SUMPRODUCT(D956:D1111,AV956:AV1111))</f>
        <v>0</v>
      </c>
      <c r="AW1113" s="331">
        <f>IF(AW954="kw",SUMPRODUCT(Y956:Y1111,Z956:Z1111,AW956:AW1111),SUMPRODUCT(D956:D1111,AW956:AW1111))</f>
        <v>0</v>
      </c>
      <c r="AX1113" s="331">
        <f>IF(AX954="kw",SUMPRODUCT(Y956:Y1111,Z956:Z1111,AX956:AX1111),SUMPRODUCT(D956:D1111,AX956:AX1111))</f>
        <v>0</v>
      </c>
      <c r="AY1113" s="331">
        <f>IF(AY954="kw",SUMPRODUCT(Y956:Y1111,Z956:Z1111,AY956:AY1111),SUMPRODUCT(D956:D1111,AY956:AY1111))</f>
        <v>0</v>
      </c>
      <c r="AZ1113" s="331">
        <f>IF(AZ954="kw",SUMPRODUCT(Y956:Y1111,Z956:Z1111,AZ956:AZ1111),SUMPRODUCT(D956:D1111,AZ956:AZ1111))</f>
        <v>0</v>
      </c>
      <c r="BA1113" s="331">
        <f>IF(BA954="kw",SUMPRODUCT(Y956:Y1111,Z956:Z1111,BA956:BA1111),SUMPRODUCT(D956:D1111,BA956:BA1111))</f>
        <v>0</v>
      </c>
      <c r="BB1113" s="331">
        <f>IF(BB954="kw",SUMPRODUCT(Y956:Y1111,Z956:Z1111,BB956:BB1111),SUMPRODUCT(D956:D1111,BB956:BB1111))</f>
        <v>0</v>
      </c>
      <c r="BC1113" s="331">
        <f>IF(BC954="kw",SUMPRODUCT(Y956:Y1111,Z956:Z1111,BC956:BC1111),SUMPRODUCT(D956:D1111,BC956:BC1111))</f>
        <v>0</v>
      </c>
      <c r="BD1113" s="331">
        <f>IF(BD954="kw",SUMPRODUCT(Y956:Y1111,Z956:Z1111,BD956:BD1111),SUMPRODUCT(D956:D1111,BD956:BD1111))</f>
        <v>0</v>
      </c>
      <c r="BE1113" s="331">
        <f>IF(BE954="kw",SUMPRODUCT(Y956:Y1111,Z956:Z1111,BE956:BE1111),SUMPRODUCT(D956:D1111,BE956:BE1111))</f>
        <v>0</v>
      </c>
      <c r="BF1113" s="331">
        <f>IF(BF954="kw",SUMPRODUCT(Y956:Y1111,Z956:Z1111,BF956:BF1111),SUMPRODUCT(D956:D1111,BF956:BF1111))</f>
        <v>0</v>
      </c>
      <c r="BG1113" s="331">
        <f>IF(BG954="kw",SUMPRODUCT(Y956:Y1111,Z956:Z1111,BG956:BG1111),SUMPRODUCT(D956:D1111,BG956:BG1111))</f>
        <v>0</v>
      </c>
      <c r="BH1113" s="331">
        <f>IF(BH954="kw",SUMPRODUCT(Y956:Y1111,Z956:Z1111,BH956:BH1111),SUMPRODUCT(D956:D1111,BH956:BH1111))</f>
        <v>0</v>
      </c>
      <c r="BI1113" s="332"/>
    </row>
    <row r="1114" spans="1:61" ht="15.75">
      <c r="B1114" s="393" t="s">
        <v>322</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c r="Z1114" s="394"/>
      <c r="AA1114" s="394"/>
      <c r="AB1114" s="394"/>
      <c r="AC1114" s="394"/>
      <c r="AD1114" s="394"/>
      <c r="AE1114" s="394"/>
      <c r="AF1114" s="394"/>
      <c r="AG1114" s="394"/>
      <c r="AH1114" s="394"/>
      <c r="AI1114" s="394"/>
      <c r="AJ1114" s="394"/>
      <c r="AK1114" s="394"/>
      <c r="AL1114" s="394"/>
      <c r="AM1114" s="394"/>
      <c r="AN1114" s="394"/>
      <c r="AO1114" s="394"/>
      <c r="AP1114" s="394"/>
      <c r="AQ1114" s="394"/>
      <c r="AR1114" s="394"/>
      <c r="AS1114" s="394"/>
      <c r="AT1114" s="394"/>
      <c r="AU1114" s="394">
        <f>HLOOKUP(AU770,'2. LRAMVA Threshold'!$B$42:$Q$53,12,FALSE)</f>
        <v>0</v>
      </c>
      <c r="AV1114" s="394">
        <f>HLOOKUP(AV770,'2. LRAMVA Threshold'!$B$42:$Q$53,12,FALSE)</f>
        <v>0</v>
      </c>
      <c r="AW1114" s="394">
        <f>HLOOKUP(AW770,'2. LRAMVA Threshold'!$B$42:$Q$53,12,FALSE)</f>
        <v>0</v>
      </c>
      <c r="AX1114" s="394">
        <f>HLOOKUP(AX770,'2. LRAMVA Threshold'!$B$42:$Q$53,12,FALSE)</f>
        <v>0</v>
      </c>
      <c r="AY1114" s="394">
        <f>HLOOKUP(AY770,'2. LRAMVA Threshold'!$B$42:$Q$53,12,FALSE)</f>
        <v>0</v>
      </c>
      <c r="AZ1114" s="394">
        <f>HLOOKUP(AZ770,'2. LRAMVA Threshold'!$B$42:$Q$53,12,FALSE)</f>
        <v>0</v>
      </c>
      <c r="BA1114" s="394">
        <f>HLOOKUP(BA770,'2. LRAMVA Threshold'!$B$42:$Q$53,12,FALSE)</f>
        <v>0</v>
      </c>
      <c r="BB1114" s="394">
        <f>HLOOKUP(BB770,'2. LRAMVA Threshold'!$B$42:$Q$53,12,FALSE)</f>
        <v>0</v>
      </c>
      <c r="BC1114" s="394">
        <f>HLOOKUP(BC770,'2. LRAMVA Threshold'!$B$42:$Q$53,12,FALSE)</f>
        <v>0</v>
      </c>
      <c r="BD1114" s="394">
        <f>HLOOKUP(BD770,'2. LRAMVA Threshold'!$B$42:$Q$53,12,FALSE)</f>
        <v>0</v>
      </c>
      <c r="BE1114" s="394">
        <f>HLOOKUP(BE770,'2. LRAMVA Threshold'!$B$42:$Q$53,12,FALSE)</f>
        <v>0</v>
      </c>
      <c r="BF1114" s="394">
        <f>HLOOKUP(BF770,'2. LRAMVA Threshold'!$B$42:$Q$53,12,FALSE)</f>
        <v>0</v>
      </c>
      <c r="BG1114" s="394">
        <f>HLOOKUP(BG770,'2. LRAMVA Threshold'!$B$42:$Q$53,12,FALSE)</f>
        <v>0</v>
      </c>
      <c r="BH1114" s="394">
        <f>HLOOKUP(BH770,'2. LRAMVA Threshold'!$B$42:$Q$53,12,FALSE)</f>
        <v>0</v>
      </c>
      <c r="BI1114" s="443"/>
    </row>
    <row r="1115" spans="1:61">
      <c r="B1115" s="396"/>
      <c r="C1115" s="433"/>
      <c r="D1115" s="434"/>
      <c r="E1115" s="434"/>
      <c r="F1115" s="434"/>
      <c r="G1115" s="434"/>
      <c r="H1115" s="434"/>
      <c r="I1115" s="434"/>
      <c r="J1115" s="434"/>
      <c r="K1115" s="434"/>
      <c r="L1115" s="398"/>
      <c r="M1115" s="398"/>
      <c r="N1115" s="398"/>
      <c r="O1115" s="398"/>
      <c r="P1115" s="398"/>
      <c r="Q1115" s="398"/>
      <c r="R1115" s="398"/>
      <c r="S1115" s="398"/>
      <c r="T1115" s="398"/>
      <c r="U1115" s="398"/>
      <c r="V1115" s="398"/>
      <c r="W1115" s="434"/>
      <c r="X1115" s="398"/>
      <c r="Y1115" s="434"/>
      <c r="Z1115" s="435"/>
      <c r="AA1115" s="434"/>
      <c r="AB1115" s="434"/>
      <c r="AC1115" s="434"/>
      <c r="AD1115" s="436"/>
      <c r="AE1115" s="436"/>
      <c r="AF1115" s="436"/>
      <c r="AG1115" s="436"/>
      <c r="AH1115" s="434"/>
      <c r="AI1115" s="398"/>
      <c r="AJ1115" s="398"/>
      <c r="AK1115" s="398"/>
      <c r="AL1115" s="398"/>
      <c r="AM1115" s="398"/>
      <c r="AN1115" s="398"/>
      <c r="AO1115" s="398"/>
      <c r="AP1115" s="398"/>
      <c r="AQ1115" s="398"/>
      <c r="AR1115" s="398"/>
      <c r="AS1115" s="398"/>
      <c r="AT1115" s="398"/>
      <c r="AU1115" s="437"/>
      <c r="AV1115" s="437"/>
      <c r="AW1115" s="437"/>
      <c r="AX1115" s="437"/>
      <c r="AY1115" s="437"/>
      <c r="AZ1115" s="437"/>
      <c r="BA1115" s="437"/>
      <c r="BB1115" s="401"/>
      <c r="BC1115" s="401"/>
      <c r="BD1115" s="401"/>
      <c r="BE1115" s="401"/>
      <c r="BF1115" s="401"/>
      <c r="BG1115" s="401"/>
      <c r="BH1115" s="401"/>
      <c r="BI1115" s="402"/>
    </row>
    <row r="1116" spans="1:61">
      <c r="B1116" s="326" t="s">
        <v>323</v>
      </c>
      <c r="C1116" s="340"/>
      <c r="D1116" s="340"/>
      <c r="E1116" s="378"/>
      <c r="F1116" s="378"/>
      <c r="G1116" s="378"/>
      <c r="H1116" s="378"/>
      <c r="I1116" s="378"/>
      <c r="J1116" s="378"/>
      <c r="K1116" s="378"/>
      <c r="L1116" s="378"/>
      <c r="M1116" s="378"/>
      <c r="N1116" s="378"/>
      <c r="O1116" s="378"/>
      <c r="P1116" s="378"/>
      <c r="Q1116" s="378"/>
      <c r="R1116" s="378"/>
      <c r="S1116" s="378"/>
      <c r="T1116" s="378"/>
      <c r="U1116" s="378"/>
      <c r="V1116" s="378"/>
      <c r="W1116" s="378"/>
      <c r="X1116" s="378"/>
      <c r="Y1116" s="378"/>
      <c r="Z1116" s="293"/>
      <c r="AA1116" s="342"/>
      <c r="AB1116" s="342"/>
      <c r="AC1116" s="342"/>
      <c r="AD1116" s="341"/>
      <c r="AE1116" s="341"/>
      <c r="AF1116" s="341"/>
      <c r="AG1116" s="341"/>
      <c r="AH1116" s="342"/>
      <c r="AI1116" s="342"/>
      <c r="AJ1116" s="342"/>
      <c r="AK1116" s="342"/>
      <c r="AL1116" s="342"/>
      <c r="AM1116" s="342"/>
      <c r="AN1116" s="342"/>
      <c r="AO1116" s="342"/>
      <c r="AP1116" s="342"/>
      <c r="AQ1116" s="342"/>
      <c r="AR1116" s="342"/>
      <c r="AS1116" s="342"/>
      <c r="AT1116" s="342"/>
      <c r="AU1116" s="343">
        <f>HLOOKUP(AU$35,'3.  Distribution Rates'!$C$122:$P$133,12,FALSE)</f>
        <v>0</v>
      </c>
      <c r="AV1116" s="343">
        <f>HLOOKUP(AV$35,'3.  Distribution Rates'!$C$122:$P$133,12,FALSE)</f>
        <v>0</v>
      </c>
      <c r="AW1116" s="343">
        <f>HLOOKUP(AW$35,'3.  Distribution Rates'!$C$122:$P$133,12,FALSE)</f>
        <v>0</v>
      </c>
      <c r="AX1116" s="343">
        <f>HLOOKUP(AX$35,'3.  Distribution Rates'!$C$122:$P$133,12,FALSE)</f>
        <v>0</v>
      </c>
      <c r="AY1116" s="343">
        <f>HLOOKUP(AY$35,'3.  Distribution Rates'!$C$122:$P$133,12,FALSE)</f>
        <v>0</v>
      </c>
      <c r="AZ1116" s="343">
        <f>HLOOKUP(AZ$35,'3.  Distribution Rates'!$C$122:$P$133,12,FALSE)</f>
        <v>0</v>
      </c>
      <c r="BA1116" s="343">
        <f>HLOOKUP(BA$35,'3.  Distribution Rates'!$C$122:$P$133,12,FALSE)</f>
        <v>0</v>
      </c>
      <c r="BB1116" s="343">
        <f>HLOOKUP(BB$35,'3.  Distribution Rates'!$C$122:$P$133,12,FALSE)</f>
        <v>0</v>
      </c>
      <c r="BC1116" s="343">
        <f>HLOOKUP(BC$35,'3.  Distribution Rates'!$C$122:$P$133,12,FALSE)</f>
        <v>0</v>
      </c>
      <c r="BD1116" s="343">
        <f>HLOOKUP(BD$35,'3.  Distribution Rates'!$C$122:$P$133,12,FALSE)</f>
        <v>0</v>
      </c>
      <c r="BE1116" s="343">
        <f>HLOOKUP(BE$35,'3.  Distribution Rates'!$C$122:$P$133,12,FALSE)</f>
        <v>0</v>
      </c>
      <c r="BF1116" s="343">
        <f>HLOOKUP(BF$35,'3.  Distribution Rates'!$C$122:$P$133,12,FALSE)</f>
        <v>0</v>
      </c>
      <c r="BG1116" s="343">
        <f>HLOOKUP(BG$35,'3.  Distribution Rates'!$C$122:$P$133,12,FALSE)</f>
        <v>0</v>
      </c>
      <c r="BH1116" s="343">
        <f>HLOOKUP(BH$35,'3.  Distribution Rates'!$C$122:$P$133,12,FALSE)</f>
        <v>0</v>
      </c>
      <c r="BI1116" s="445"/>
    </row>
    <row r="1117" spans="1:61">
      <c r="B1117" s="326" t="s">
        <v>327</v>
      </c>
      <c r="C1117" s="347"/>
      <c r="D1117" s="311"/>
      <c r="E1117" s="281"/>
      <c r="F1117" s="281"/>
      <c r="G1117" s="281"/>
      <c r="H1117" s="281"/>
      <c r="I1117" s="281"/>
      <c r="J1117" s="281"/>
      <c r="K1117" s="281"/>
      <c r="L1117" s="281"/>
      <c r="M1117" s="281"/>
      <c r="N1117" s="281"/>
      <c r="O1117" s="281"/>
      <c r="P1117" s="281"/>
      <c r="Q1117" s="281"/>
      <c r="R1117" s="281"/>
      <c r="S1117" s="281"/>
      <c r="T1117" s="281"/>
      <c r="U1117" s="281"/>
      <c r="V1117" s="281"/>
      <c r="W1117" s="281"/>
      <c r="X1117" s="281"/>
      <c r="Y1117" s="281"/>
      <c r="Z1117" s="293"/>
      <c r="AA1117" s="281"/>
      <c r="AB1117" s="281"/>
      <c r="AC1117" s="281"/>
      <c r="AD1117" s="311"/>
      <c r="AE1117" s="311"/>
      <c r="AF1117" s="311"/>
      <c r="AG1117" s="311"/>
      <c r="AH1117" s="281"/>
      <c r="AI1117" s="281"/>
      <c r="AJ1117" s="281"/>
      <c r="AK1117" s="281"/>
      <c r="AL1117" s="281"/>
      <c r="AM1117" s="281"/>
      <c r="AN1117" s="281"/>
      <c r="AO1117" s="281"/>
      <c r="AP1117" s="281"/>
      <c r="AQ1117" s="281"/>
      <c r="AR1117" s="281"/>
      <c r="AS1117" s="281"/>
      <c r="AT1117" s="281"/>
      <c r="AU1117" s="380">
        <f>'4.  2011-2014 LRAM'!Y143*AU1116</f>
        <v>0</v>
      </c>
      <c r="AV1117" s="380">
        <f>'4.  2011-2014 LRAM'!Z143*AV1116</f>
        <v>0</v>
      </c>
      <c r="AW1117" s="380">
        <f>'4.  2011-2014 LRAM'!AA143*AW1116</f>
        <v>0</v>
      </c>
      <c r="AX1117" s="380">
        <f>'4.  2011-2014 LRAM'!AB143*AX1116</f>
        <v>0</v>
      </c>
      <c r="AY1117" s="380">
        <f>'4.  2011-2014 LRAM'!AC143*AY1116</f>
        <v>0</v>
      </c>
      <c r="AZ1117" s="380">
        <f>'4.  2011-2014 LRAM'!AD143*AZ1116</f>
        <v>0</v>
      </c>
      <c r="BA1117" s="380">
        <f>'4.  2011-2014 LRAM'!AE143*BA1116</f>
        <v>0</v>
      </c>
      <c r="BB1117" s="380">
        <f>'4.  2011-2014 LRAM'!AF143*BB1116</f>
        <v>0</v>
      </c>
      <c r="BC1117" s="380">
        <f>'4.  2011-2014 LRAM'!AG143*BC1116</f>
        <v>0</v>
      </c>
      <c r="BD1117" s="380">
        <f>'4.  2011-2014 LRAM'!AH143*BD1116</f>
        <v>0</v>
      </c>
      <c r="BE1117" s="380">
        <f>'4.  2011-2014 LRAM'!AI143*BE1116</f>
        <v>0</v>
      </c>
      <c r="BF1117" s="380">
        <f>'4.  2011-2014 LRAM'!AJ143*BF1116</f>
        <v>0</v>
      </c>
      <c r="BG1117" s="380">
        <f>'4.  2011-2014 LRAM'!AK143*BG1116</f>
        <v>0</v>
      </c>
      <c r="BH1117" s="380">
        <f>'4.  2011-2014 LRAM'!AL143*BH1116</f>
        <v>0</v>
      </c>
      <c r="BI1117" s="620">
        <f t="shared" ref="BI1117:BI1126" si="3383">SUM(AU1117:BH1117)</f>
        <v>0</v>
      </c>
    </row>
    <row r="1118" spans="1:61">
      <c r="B1118" s="326" t="s">
        <v>328</v>
      </c>
      <c r="C1118" s="347"/>
      <c r="D1118" s="311"/>
      <c r="E1118" s="281"/>
      <c r="F1118" s="281"/>
      <c r="G1118" s="281"/>
      <c r="H1118" s="281"/>
      <c r="I1118" s="281"/>
      <c r="J1118" s="281"/>
      <c r="K1118" s="281"/>
      <c r="L1118" s="281"/>
      <c r="M1118" s="281"/>
      <c r="N1118" s="281"/>
      <c r="O1118" s="281"/>
      <c r="P1118" s="281"/>
      <c r="Q1118" s="281"/>
      <c r="R1118" s="281"/>
      <c r="S1118" s="281"/>
      <c r="T1118" s="281"/>
      <c r="U1118" s="281"/>
      <c r="V1118" s="281"/>
      <c r="W1118" s="281"/>
      <c r="X1118" s="281"/>
      <c r="Y1118" s="281"/>
      <c r="Z1118" s="293"/>
      <c r="AA1118" s="281"/>
      <c r="AB1118" s="281"/>
      <c r="AC1118" s="281"/>
      <c r="AD1118" s="311"/>
      <c r="AE1118" s="311"/>
      <c r="AF1118" s="311"/>
      <c r="AG1118" s="311"/>
      <c r="AH1118" s="281"/>
      <c r="AI1118" s="281"/>
      <c r="AJ1118" s="281"/>
      <c r="AK1118" s="281"/>
      <c r="AL1118" s="281"/>
      <c r="AM1118" s="281"/>
      <c r="AN1118" s="281"/>
      <c r="AO1118" s="281"/>
      <c r="AP1118" s="281"/>
      <c r="AQ1118" s="281"/>
      <c r="AR1118" s="281"/>
      <c r="AS1118" s="281"/>
      <c r="AT1118" s="281"/>
      <c r="AU1118" s="380">
        <f>'4.  2011-2014 LRAM'!Y272*AU1116</f>
        <v>0</v>
      </c>
      <c r="AV1118" s="380">
        <f>'4.  2011-2014 LRAM'!Z272*AV1116</f>
        <v>0</v>
      </c>
      <c r="AW1118" s="380">
        <f>'4.  2011-2014 LRAM'!AA272*AW1116</f>
        <v>0</v>
      </c>
      <c r="AX1118" s="380">
        <f>'4.  2011-2014 LRAM'!AB272*AX1116</f>
        <v>0</v>
      </c>
      <c r="AY1118" s="380">
        <f>'4.  2011-2014 LRAM'!AC272*AY1116</f>
        <v>0</v>
      </c>
      <c r="AZ1118" s="380">
        <f>'4.  2011-2014 LRAM'!AD272*AZ1116</f>
        <v>0</v>
      </c>
      <c r="BA1118" s="380">
        <f>'4.  2011-2014 LRAM'!AE272*BA1116</f>
        <v>0</v>
      </c>
      <c r="BB1118" s="380">
        <f>'4.  2011-2014 LRAM'!AF272*BB1116</f>
        <v>0</v>
      </c>
      <c r="BC1118" s="380">
        <f>'4.  2011-2014 LRAM'!AG272*BC1116</f>
        <v>0</v>
      </c>
      <c r="BD1118" s="380">
        <f>'4.  2011-2014 LRAM'!AH272*BD1116</f>
        <v>0</v>
      </c>
      <c r="BE1118" s="380">
        <f>'4.  2011-2014 LRAM'!AI272*BE1116</f>
        <v>0</v>
      </c>
      <c r="BF1118" s="380">
        <f>'4.  2011-2014 LRAM'!AJ272*BF1116</f>
        <v>0</v>
      </c>
      <c r="BG1118" s="380">
        <f>'4.  2011-2014 LRAM'!AK272*BG1116</f>
        <v>0</v>
      </c>
      <c r="BH1118" s="380">
        <f>'4.  2011-2014 LRAM'!AL272*BH1116</f>
        <v>0</v>
      </c>
      <c r="BI1118" s="620">
        <f t="shared" si="3383"/>
        <v>0</v>
      </c>
    </row>
    <row r="1119" spans="1:61">
      <c r="B1119" s="326" t="s">
        <v>329</v>
      </c>
      <c r="C1119" s="347"/>
      <c r="D1119" s="311"/>
      <c r="E1119" s="281"/>
      <c r="F1119" s="281"/>
      <c r="G1119" s="281"/>
      <c r="H1119" s="281"/>
      <c r="I1119" s="281"/>
      <c r="J1119" s="281"/>
      <c r="K1119" s="281"/>
      <c r="L1119" s="281"/>
      <c r="M1119" s="281"/>
      <c r="N1119" s="281"/>
      <c r="O1119" s="281"/>
      <c r="P1119" s="281"/>
      <c r="Q1119" s="281"/>
      <c r="R1119" s="281"/>
      <c r="S1119" s="281"/>
      <c r="T1119" s="281"/>
      <c r="U1119" s="281"/>
      <c r="V1119" s="281"/>
      <c r="W1119" s="281"/>
      <c r="X1119" s="281"/>
      <c r="Y1119" s="281"/>
      <c r="Z1119" s="293"/>
      <c r="AA1119" s="281"/>
      <c r="AB1119" s="281"/>
      <c r="AC1119" s="281"/>
      <c r="AD1119" s="311"/>
      <c r="AE1119" s="311"/>
      <c r="AF1119" s="311"/>
      <c r="AG1119" s="311"/>
      <c r="AH1119" s="281"/>
      <c r="AI1119" s="281"/>
      <c r="AJ1119" s="281"/>
      <c r="AK1119" s="281"/>
      <c r="AL1119" s="281"/>
      <c r="AM1119" s="281"/>
      <c r="AN1119" s="281"/>
      <c r="AO1119" s="281"/>
      <c r="AP1119" s="281"/>
      <c r="AQ1119" s="281"/>
      <c r="AR1119" s="281"/>
      <c r="AS1119" s="281"/>
      <c r="AT1119" s="281"/>
      <c r="AU1119" s="380">
        <f>'4.  2011-2014 LRAM'!Y401*AU1116</f>
        <v>0</v>
      </c>
      <c r="AV1119" s="380">
        <f>'4.  2011-2014 LRAM'!Z401*AV1116</f>
        <v>0</v>
      </c>
      <c r="AW1119" s="380">
        <f>'4.  2011-2014 LRAM'!AA401*AW1116</f>
        <v>0</v>
      </c>
      <c r="AX1119" s="380">
        <f>'4.  2011-2014 LRAM'!AB401*AX1116</f>
        <v>0</v>
      </c>
      <c r="AY1119" s="380">
        <f>'4.  2011-2014 LRAM'!AC401*AY1116</f>
        <v>0</v>
      </c>
      <c r="AZ1119" s="380">
        <f>'4.  2011-2014 LRAM'!AD401*AZ1116</f>
        <v>0</v>
      </c>
      <c r="BA1119" s="380">
        <f>'4.  2011-2014 LRAM'!AE401*BA1116</f>
        <v>0</v>
      </c>
      <c r="BB1119" s="380">
        <f>'4.  2011-2014 LRAM'!AF401*BB1116</f>
        <v>0</v>
      </c>
      <c r="BC1119" s="380">
        <f>'4.  2011-2014 LRAM'!AG401*BC1116</f>
        <v>0</v>
      </c>
      <c r="BD1119" s="380">
        <f>'4.  2011-2014 LRAM'!AH401*BD1116</f>
        <v>0</v>
      </c>
      <c r="BE1119" s="380">
        <f>'4.  2011-2014 LRAM'!AI401*BE1116</f>
        <v>0</v>
      </c>
      <c r="BF1119" s="380">
        <f>'4.  2011-2014 LRAM'!AJ401*BF1116</f>
        <v>0</v>
      </c>
      <c r="BG1119" s="380">
        <f>'4.  2011-2014 LRAM'!AK401*BG1116</f>
        <v>0</v>
      </c>
      <c r="BH1119" s="380">
        <f>'4.  2011-2014 LRAM'!AL401*BH1116</f>
        <v>0</v>
      </c>
      <c r="BI1119" s="620">
        <f t="shared" si="3383"/>
        <v>0</v>
      </c>
    </row>
    <row r="1120" spans="1:61">
      <c r="B1120" s="326" t="s">
        <v>330</v>
      </c>
      <c r="C1120" s="347"/>
      <c r="D1120" s="311"/>
      <c r="E1120" s="281"/>
      <c r="F1120" s="281"/>
      <c r="G1120" s="281"/>
      <c r="H1120" s="281"/>
      <c r="I1120" s="281"/>
      <c r="J1120" s="281"/>
      <c r="K1120" s="281"/>
      <c r="L1120" s="281"/>
      <c r="M1120" s="281"/>
      <c r="N1120" s="281"/>
      <c r="O1120" s="281"/>
      <c r="P1120" s="281"/>
      <c r="Q1120" s="281"/>
      <c r="R1120" s="281"/>
      <c r="S1120" s="281"/>
      <c r="T1120" s="281"/>
      <c r="U1120" s="281"/>
      <c r="V1120" s="281"/>
      <c r="W1120" s="281"/>
      <c r="X1120" s="281"/>
      <c r="Y1120" s="281"/>
      <c r="Z1120" s="293"/>
      <c r="AA1120" s="281"/>
      <c r="AB1120" s="281"/>
      <c r="AC1120" s="281"/>
      <c r="AD1120" s="311"/>
      <c r="AE1120" s="311"/>
      <c r="AF1120" s="311"/>
      <c r="AG1120" s="311"/>
      <c r="AH1120" s="281"/>
      <c r="AI1120" s="281"/>
      <c r="AJ1120" s="281"/>
      <c r="AK1120" s="281"/>
      <c r="AL1120" s="281"/>
      <c r="AM1120" s="281"/>
      <c r="AN1120" s="281"/>
      <c r="AO1120" s="281"/>
      <c r="AP1120" s="281"/>
      <c r="AQ1120" s="281"/>
      <c r="AR1120" s="281"/>
      <c r="AS1120" s="281"/>
      <c r="AT1120" s="281"/>
      <c r="AU1120" s="380">
        <f>'4.  2011-2014 LRAM'!Y532*AU1116</f>
        <v>0</v>
      </c>
      <c r="AV1120" s="380">
        <f>'4.  2011-2014 LRAM'!Z532*AV1116</f>
        <v>0</v>
      </c>
      <c r="AW1120" s="380">
        <f>'4.  2011-2014 LRAM'!AA532*AW1116</f>
        <v>0</v>
      </c>
      <c r="AX1120" s="380">
        <f>'4.  2011-2014 LRAM'!AB532*AX1116</f>
        <v>0</v>
      </c>
      <c r="AY1120" s="380">
        <f>'4.  2011-2014 LRAM'!AC532*AY1116</f>
        <v>0</v>
      </c>
      <c r="AZ1120" s="380">
        <f>'4.  2011-2014 LRAM'!AD532*AZ1116</f>
        <v>0</v>
      </c>
      <c r="BA1120" s="380">
        <f>'4.  2011-2014 LRAM'!AE532*BA1116</f>
        <v>0</v>
      </c>
      <c r="BB1120" s="380">
        <f>'4.  2011-2014 LRAM'!AF532*BB1116</f>
        <v>0</v>
      </c>
      <c r="BC1120" s="380">
        <f>'4.  2011-2014 LRAM'!AG532*BC1116</f>
        <v>0</v>
      </c>
      <c r="BD1120" s="380">
        <f>'4.  2011-2014 LRAM'!AH532*BD1116</f>
        <v>0</v>
      </c>
      <c r="BE1120" s="380">
        <f>'4.  2011-2014 LRAM'!AI532*BE1116</f>
        <v>0</v>
      </c>
      <c r="BF1120" s="380">
        <f>'4.  2011-2014 LRAM'!AJ532*BF1116</f>
        <v>0</v>
      </c>
      <c r="BG1120" s="380">
        <f>'4.  2011-2014 LRAM'!AK532*BG1116</f>
        <v>0</v>
      </c>
      <c r="BH1120" s="380">
        <f>'4.  2011-2014 LRAM'!AL532*BH1116</f>
        <v>0</v>
      </c>
      <c r="BI1120" s="620">
        <f t="shared" si="3383"/>
        <v>0</v>
      </c>
    </row>
    <row r="1121" spans="2:61">
      <c r="B1121" s="326" t="s">
        <v>331</v>
      </c>
      <c r="C1121" s="347"/>
      <c r="D1121" s="311"/>
      <c r="E1121" s="281"/>
      <c r="F1121" s="281"/>
      <c r="G1121" s="281"/>
      <c r="H1121" s="281"/>
      <c r="I1121" s="281"/>
      <c r="J1121" s="281"/>
      <c r="K1121" s="281"/>
      <c r="L1121" s="281"/>
      <c r="M1121" s="281"/>
      <c r="N1121" s="281"/>
      <c r="O1121" s="281"/>
      <c r="P1121" s="281"/>
      <c r="Q1121" s="281"/>
      <c r="R1121" s="281"/>
      <c r="S1121" s="281"/>
      <c r="T1121" s="281"/>
      <c r="U1121" s="281"/>
      <c r="V1121" s="281"/>
      <c r="W1121" s="281"/>
      <c r="X1121" s="281"/>
      <c r="Y1121" s="281"/>
      <c r="Z1121" s="293"/>
      <c r="AA1121" s="281"/>
      <c r="AB1121" s="281"/>
      <c r="AC1121" s="281"/>
      <c r="AD1121" s="311"/>
      <c r="AE1121" s="311"/>
      <c r="AF1121" s="311"/>
      <c r="AG1121" s="311"/>
      <c r="AH1121" s="281"/>
      <c r="AI1121" s="281"/>
      <c r="AJ1121" s="281"/>
      <c r="AK1121" s="281"/>
      <c r="AL1121" s="281"/>
      <c r="AM1121" s="281"/>
      <c r="AN1121" s="281"/>
      <c r="AO1121" s="281"/>
      <c r="AP1121" s="281"/>
      <c r="AQ1121" s="281"/>
      <c r="AR1121" s="281"/>
      <c r="AS1121" s="281"/>
      <c r="AT1121" s="281"/>
      <c r="AU1121" s="380">
        <f t="shared" ref="AU1121:BH1121" si="3384">AU214*AU1116</f>
        <v>0</v>
      </c>
      <c r="AV1121" s="380">
        <f t="shared" si="3384"/>
        <v>0</v>
      </c>
      <c r="AW1121" s="380">
        <f t="shared" si="3384"/>
        <v>0</v>
      </c>
      <c r="AX1121" s="380">
        <f t="shared" si="3384"/>
        <v>0</v>
      </c>
      <c r="AY1121" s="380">
        <f t="shared" si="3384"/>
        <v>0</v>
      </c>
      <c r="AZ1121" s="380">
        <f t="shared" si="3384"/>
        <v>0</v>
      </c>
      <c r="BA1121" s="380">
        <f t="shared" si="3384"/>
        <v>0</v>
      </c>
      <c r="BB1121" s="380">
        <f t="shared" si="3384"/>
        <v>0</v>
      </c>
      <c r="BC1121" s="380">
        <f t="shared" si="3384"/>
        <v>0</v>
      </c>
      <c r="BD1121" s="380">
        <f t="shared" si="3384"/>
        <v>0</v>
      </c>
      <c r="BE1121" s="380">
        <f t="shared" si="3384"/>
        <v>0</v>
      </c>
      <c r="BF1121" s="380">
        <f t="shared" si="3384"/>
        <v>0</v>
      </c>
      <c r="BG1121" s="380">
        <f t="shared" si="3384"/>
        <v>0</v>
      </c>
      <c r="BH1121" s="380">
        <f t="shared" si="3384"/>
        <v>0</v>
      </c>
      <c r="BI1121" s="620">
        <f t="shared" si="3383"/>
        <v>0</v>
      </c>
    </row>
    <row r="1122" spans="2:61">
      <c r="B1122" s="326" t="s">
        <v>332</v>
      </c>
      <c r="C1122" s="347"/>
      <c r="D1122" s="311"/>
      <c r="E1122" s="281"/>
      <c r="F1122" s="281"/>
      <c r="G1122" s="281"/>
      <c r="H1122" s="281"/>
      <c r="I1122" s="281"/>
      <c r="J1122" s="281"/>
      <c r="K1122" s="281"/>
      <c r="L1122" s="281"/>
      <c r="M1122" s="281"/>
      <c r="N1122" s="281"/>
      <c r="O1122" s="281"/>
      <c r="P1122" s="281"/>
      <c r="Q1122" s="281"/>
      <c r="R1122" s="281"/>
      <c r="S1122" s="281"/>
      <c r="T1122" s="281"/>
      <c r="U1122" s="281"/>
      <c r="V1122" s="281"/>
      <c r="W1122" s="281"/>
      <c r="X1122" s="281"/>
      <c r="Y1122" s="281"/>
      <c r="Z1122" s="293"/>
      <c r="AA1122" s="281"/>
      <c r="AB1122" s="281"/>
      <c r="AC1122" s="281"/>
      <c r="AD1122" s="311"/>
      <c r="AE1122" s="311"/>
      <c r="AF1122" s="311"/>
      <c r="AG1122" s="311"/>
      <c r="AH1122" s="281"/>
      <c r="AI1122" s="281"/>
      <c r="AJ1122" s="281"/>
      <c r="AK1122" s="281"/>
      <c r="AL1122" s="281"/>
      <c r="AM1122" s="281"/>
      <c r="AN1122" s="281"/>
      <c r="AO1122" s="281"/>
      <c r="AP1122" s="281"/>
      <c r="AQ1122" s="281"/>
      <c r="AR1122" s="281"/>
      <c r="AS1122" s="281"/>
      <c r="AT1122" s="281"/>
      <c r="AU1122" s="380">
        <f t="shared" ref="AU1122:BH1122" si="3385">AU397*AU1116</f>
        <v>0</v>
      </c>
      <c r="AV1122" s="380">
        <f t="shared" si="3385"/>
        <v>0</v>
      </c>
      <c r="AW1122" s="380">
        <f t="shared" si="3385"/>
        <v>0</v>
      </c>
      <c r="AX1122" s="380">
        <f t="shared" si="3385"/>
        <v>0</v>
      </c>
      <c r="AY1122" s="380">
        <f t="shared" si="3385"/>
        <v>0</v>
      </c>
      <c r="AZ1122" s="380">
        <f t="shared" si="3385"/>
        <v>0</v>
      </c>
      <c r="BA1122" s="380">
        <f t="shared" si="3385"/>
        <v>0</v>
      </c>
      <c r="BB1122" s="380">
        <f t="shared" si="3385"/>
        <v>0</v>
      </c>
      <c r="BC1122" s="380">
        <f t="shared" si="3385"/>
        <v>0</v>
      </c>
      <c r="BD1122" s="380">
        <f t="shared" si="3385"/>
        <v>0</v>
      </c>
      <c r="BE1122" s="380">
        <f t="shared" si="3385"/>
        <v>0</v>
      </c>
      <c r="BF1122" s="380">
        <f t="shared" si="3385"/>
        <v>0</v>
      </c>
      <c r="BG1122" s="380">
        <f t="shared" si="3385"/>
        <v>0</v>
      </c>
      <c r="BH1122" s="380">
        <f t="shared" si="3385"/>
        <v>0</v>
      </c>
      <c r="BI1122" s="620">
        <f t="shared" si="3383"/>
        <v>0</v>
      </c>
    </row>
    <row r="1123" spans="2:61">
      <c r="B1123" s="326" t="s">
        <v>333</v>
      </c>
      <c r="C1123" s="347"/>
      <c r="D1123" s="311"/>
      <c r="E1123" s="281"/>
      <c r="F1123" s="281"/>
      <c r="G1123" s="281"/>
      <c r="H1123" s="281"/>
      <c r="I1123" s="281"/>
      <c r="J1123" s="281"/>
      <c r="K1123" s="281"/>
      <c r="L1123" s="281"/>
      <c r="M1123" s="281"/>
      <c r="N1123" s="281"/>
      <c r="O1123" s="281"/>
      <c r="P1123" s="281"/>
      <c r="Q1123" s="281"/>
      <c r="R1123" s="281"/>
      <c r="S1123" s="281"/>
      <c r="T1123" s="281"/>
      <c r="U1123" s="281"/>
      <c r="V1123" s="281"/>
      <c r="W1123" s="281"/>
      <c r="X1123" s="281"/>
      <c r="Y1123" s="281"/>
      <c r="Z1123" s="293"/>
      <c r="AA1123" s="281"/>
      <c r="AB1123" s="281"/>
      <c r="AC1123" s="281"/>
      <c r="AD1123" s="311"/>
      <c r="AE1123" s="311"/>
      <c r="AF1123" s="311"/>
      <c r="AG1123" s="311"/>
      <c r="AH1123" s="281"/>
      <c r="AI1123" s="281"/>
      <c r="AJ1123" s="281"/>
      <c r="AK1123" s="281"/>
      <c r="AL1123" s="281"/>
      <c r="AM1123" s="281"/>
      <c r="AN1123" s="281"/>
      <c r="AO1123" s="281"/>
      <c r="AP1123" s="281"/>
      <c r="AQ1123" s="281"/>
      <c r="AR1123" s="281"/>
      <c r="AS1123" s="281"/>
      <c r="AT1123" s="281"/>
      <c r="AU1123" s="380">
        <f t="shared" ref="AU1123:BH1123" si="3386">AU581*AU1116</f>
        <v>0</v>
      </c>
      <c r="AV1123" s="380">
        <f t="shared" si="3386"/>
        <v>0</v>
      </c>
      <c r="AW1123" s="380">
        <f t="shared" si="3386"/>
        <v>0</v>
      </c>
      <c r="AX1123" s="380">
        <f t="shared" si="3386"/>
        <v>0</v>
      </c>
      <c r="AY1123" s="380">
        <f t="shared" si="3386"/>
        <v>0</v>
      </c>
      <c r="AZ1123" s="380">
        <f t="shared" si="3386"/>
        <v>0</v>
      </c>
      <c r="BA1123" s="380">
        <f t="shared" si="3386"/>
        <v>0</v>
      </c>
      <c r="BB1123" s="380">
        <f t="shared" si="3386"/>
        <v>0</v>
      </c>
      <c r="BC1123" s="380">
        <f t="shared" si="3386"/>
        <v>0</v>
      </c>
      <c r="BD1123" s="380">
        <f t="shared" si="3386"/>
        <v>0</v>
      </c>
      <c r="BE1123" s="380">
        <f t="shared" si="3386"/>
        <v>0</v>
      </c>
      <c r="BF1123" s="380">
        <f t="shared" si="3386"/>
        <v>0</v>
      </c>
      <c r="BG1123" s="380">
        <f t="shared" si="3386"/>
        <v>0</v>
      </c>
      <c r="BH1123" s="380">
        <f t="shared" si="3386"/>
        <v>0</v>
      </c>
      <c r="BI1123" s="620">
        <f t="shared" si="3383"/>
        <v>0</v>
      </c>
    </row>
    <row r="1124" spans="2:61">
      <c r="B1124" s="326" t="s">
        <v>334</v>
      </c>
      <c r="C1124" s="347"/>
      <c r="D1124" s="311"/>
      <c r="E1124" s="281"/>
      <c r="F1124" s="281"/>
      <c r="G1124" s="281"/>
      <c r="H1124" s="281"/>
      <c r="I1124" s="281"/>
      <c r="J1124" s="281"/>
      <c r="K1124" s="281"/>
      <c r="L1124" s="281"/>
      <c r="M1124" s="281"/>
      <c r="N1124" s="281"/>
      <c r="O1124" s="281"/>
      <c r="P1124" s="281"/>
      <c r="Q1124" s="281"/>
      <c r="R1124" s="281"/>
      <c r="S1124" s="281"/>
      <c r="T1124" s="281"/>
      <c r="U1124" s="281"/>
      <c r="V1124" s="281"/>
      <c r="W1124" s="281"/>
      <c r="X1124" s="281"/>
      <c r="Y1124" s="281"/>
      <c r="Z1124" s="293"/>
      <c r="AA1124" s="281"/>
      <c r="AB1124" s="281"/>
      <c r="AC1124" s="281"/>
      <c r="AD1124" s="311"/>
      <c r="AE1124" s="311"/>
      <c r="AF1124" s="311"/>
      <c r="AG1124" s="311"/>
      <c r="AH1124" s="281"/>
      <c r="AI1124" s="281"/>
      <c r="AJ1124" s="281"/>
      <c r="AK1124" s="281"/>
      <c r="AL1124" s="281"/>
      <c r="AM1124" s="281"/>
      <c r="AN1124" s="281"/>
      <c r="AO1124" s="281"/>
      <c r="AP1124" s="281"/>
      <c r="AQ1124" s="281"/>
      <c r="AR1124" s="281"/>
      <c r="AS1124" s="281"/>
      <c r="AT1124" s="281"/>
      <c r="AU1124" s="380">
        <f t="shared" ref="AU1124:BH1124" si="3387">AU764*AU1116</f>
        <v>0</v>
      </c>
      <c r="AV1124" s="380">
        <f t="shared" si="3387"/>
        <v>0</v>
      </c>
      <c r="AW1124" s="380">
        <f t="shared" si="3387"/>
        <v>0</v>
      </c>
      <c r="AX1124" s="380">
        <f t="shared" si="3387"/>
        <v>0</v>
      </c>
      <c r="AY1124" s="380">
        <f t="shared" si="3387"/>
        <v>0</v>
      </c>
      <c r="AZ1124" s="380">
        <f t="shared" si="3387"/>
        <v>0</v>
      </c>
      <c r="BA1124" s="380">
        <f t="shared" si="3387"/>
        <v>0</v>
      </c>
      <c r="BB1124" s="380">
        <f t="shared" si="3387"/>
        <v>0</v>
      </c>
      <c r="BC1124" s="380">
        <f t="shared" si="3387"/>
        <v>0</v>
      </c>
      <c r="BD1124" s="380">
        <f t="shared" si="3387"/>
        <v>0</v>
      </c>
      <c r="BE1124" s="380">
        <f t="shared" si="3387"/>
        <v>0</v>
      </c>
      <c r="BF1124" s="380">
        <f t="shared" si="3387"/>
        <v>0</v>
      </c>
      <c r="BG1124" s="380">
        <f t="shared" si="3387"/>
        <v>0</v>
      </c>
      <c r="BH1124" s="380">
        <f t="shared" si="3387"/>
        <v>0</v>
      </c>
      <c r="BI1124" s="620">
        <f t="shared" si="3383"/>
        <v>0</v>
      </c>
    </row>
    <row r="1125" spans="2:61">
      <c r="B1125" s="326" t="s">
        <v>335</v>
      </c>
      <c r="C1125" s="347"/>
      <c r="D1125" s="311"/>
      <c r="E1125" s="281"/>
      <c r="F1125" s="281"/>
      <c r="G1125" s="281"/>
      <c r="H1125" s="281"/>
      <c r="I1125" s="281"/>
      <c r="J1125" s="281"/>
      <c r="K1125" s="281"/>
      <c r="L1125" s="281"/>
      <c r="M1125" s="281"/>
      <c r="N1125" s="281"/>
      <c r="O1125" s="281"/>
      <c r="P1125" s="281"/>
      <c r="Q1125" s="281"/>
      <c r="R1125" s="281"/>
      <c r="S1125" s="281"/>
      <c r="T1125" s="281"/>
      <c r="U1125" s="281"/>
      <c r="V1125" s="281"/>
      <c r="W1125" s="281"/>
      <c r="X1125" s="281"/>
      <c r="Y1125" s="281"/>
      <c r="Z1125" s="293"/>
      <c r="AA1125" s="281"/>
      <c r="AB1125" s="281"/>
      <c r="AC1125" s="281"/>
      <c r="AD1125" s="311"/>
      <c r="AE1125" s="311"/>
      <c r="AF1125" s="311"/>
      <c r="AG1125" s="311"/>
      <c r="AH1125" s="281"/>
      <c r="AI1125" s="281"/>
      <c r="AJ1125" s="281"/>
      <c r="AK1125" s="281"/>
      <c r="AL1125" s="281"/>
      <c r="AM1125" s="281"/>
      <c r="AN1125" s="281"/>
      <c r="AO1125" s="281"/>
      <c r="AP1125" s="281"/>
      <c r="AQ1125" s="281"/>
      <c r="AR1125" s="281"/>
      <c r="AS1125" s="281"/>
      <c r="AT1125" s="281"/>
      <c r="AU1125" s="380">
        <f t="shared" ref="AU1125:BH1125" si="3388">AU947*AU1116</f>
        <v>0</v>
      </c>
      <c r="AV1125" s="380">
        <f t="shared" si="3388"/>
        <v>0</v>
      </c>
      <c r="AW1125" s="380">
        <f t="shared" si="3388"/>
        <v>0</v>
      </c>
      <c r="AX1125" s="380">
        <f t="shared" si="3388"/>
        <v>0</v>
      </c>
      <c r="AY1125" s="380">
        <f t="shared" si="3388"/>
        <v>0</v>
      </c>
      <c r="AZ1125" s="380">
        <f t="shared" si="3388"/>
        <v>0</v>
      </c>
      <c r="BA1125" s="380">
        <f t="shared" si="3388"/>
        <v>0</v>
      </c>
      <c r="BB1125" s="380">
        <f t="shared" si="3388"/>
        <v>0</v>
      </c>
      <c r="BC1125" s="380">
        <f t="shared" si="3388"/>
        <v>0</v>
      </c>
      <c r="BD1125" s="380">
        <f t="shared" si="3388"/>
        <v>0</v>
      </c>
      <c r="BE1125" s="380">
        <f t="shared" si="3388"/>
        <v>0</v>
      </c>
      <c r="BF1125" s="380">
        <f t="shared" si="3388"/>
        <v>0</v>
      </c>
      <c r="BG1125" s="380">
        <f t="shared" si="3388"/>
        <v>0</v>
      </c>
      <c r="BH1125" s="380">
        <f t="shared" si="3388"/>
        <v>0</v>
      </c>
      <c r="BI1125" s="620">
        <f t="shared" si="3383"/>
        <v>0</v>
      </c>
    </row>
    <row r="1126" spans="2:61">
      <c r="B1126" s="326" t="s">
        <v>336</v>
      </c>
      <c r="C1126" s="347"/>
      <c r="D1126" s="311"/>
      <c r="E1126" s="281"/>
      <c r="F1126" s="281"/>
      <c r="G1126" s="281"/>
      <c r="H1126" s="281"/>
      <c r="I1126" s="281"/>
      <c r="J1126" s="281"/>
      <c r="K1126" s="281"/>
      <c r="L1126" s="281"/>
      <c r="M1126" s="281"/>
      <c r="N1126" s="281"/>
      <c r="O1126" s="281"/>
      <c r="P1126" s="281"/>
      <c r="Q1126" s="281"/>
      <c r="R1126" s="281"/>
      <c r="S1126" s="281"/>
      <c r="T1126" s="281"/>
      <c r="U1126" s="281"/>
      <c r="V1126" s="281"/>
      <c r="W1126" s="281"/>
      <c r="X1126" s="281"/>
      <c r="Y1126" s="281"/>
      <c r="Z1126" s="293"/>
      <c r="AA1126" s="281"/>
      <c r="AB1126" s="281"/>
      <c r="AC1126" s="281"/>
      <c r="AD1126" s="311"/>
      <c r="AE1126" s="311"/>
      <c r="AF1126" s="311"/>
      <c r="AG1126" s="311"/>
      <c r="AH1126" s="281"/>
      <c r="AI1126" s="281"/>
      <c r="AJ1126" s="281"/>
      <c r="AK1126" s="281"/>
      <c r="AL1126" s="281"/>
      <c r="AM1126" s="281"/>
      <c r="AN1126" s="281"/>
      <c r="AO1126" s="281"/>
      <c r="AP1126" s="281"/>
      <c r="AQ1126" s="281"/>
      <c r="AR1126" s="281"/>
      <c r="AS1126" s="281"/>
      <c r="AT1126" s="281"/>
      <c r="AU1126" s="380">
        <f>AU1113*AU1116</f>
        <v>0</v>
      </c>
      <c r="AV1126" s="380">
        <f>AV1113*AV1116</f>
        <v>0</v>
      </c>
      <c r="AW1126" s="380">
        <f t="shared" ref="AW1126:BH1126" si="3389">AW1113*AW1116</f>
        <v>0</v>
      </c>
      <c r="AX1126" s="380">
        <f t="shared" si="3389"/>
        <v>0</v>
      </c>
      <c r="AY1126" s="380">
        <f t="shared" si="3389"/>
        <v>0</v>
      </c>
      <c r="AZ1126" s="380">
        <f t="shared" si="3389"/>
        <v>0</v>
      </c>
      <c r="BA1126" s="380">
        <f t="shared" si="3389"/>
        <v>0</v>
      </c>
      <c r="BB1126" s="380">
        <f t="shared" si="3389"/>
        <v>0</v>
      </c>
      <c r="BC1126" s="380">
        <f t="shared" si="3389"/>
        <v>0</v>
      </c>
      <c r="BD1126" s="380">
        <f t="shared" si="3389"/>
        <v>0</v>
      </c>
      <c r="BE1126" s="380">
        <f t="shared" si="3389"/>
        <v>0</v>
      </c>
      <c r="BF1126" s="380">
        <f t="shared" si="3389"/>
        <v>0</v>
      </c>
      <c r="BG1126" s="380">
        <f t="shared" si="3389"/>
        <v>0</v>
      </c>
      <c r="BH1126" s="380">
        <f t="shared" si="3389"/>
        <v>0</v>
      </c>
      <c r="BI1126" s="620">
        <f t="shared" si="3383"/>
        <v>0</v>
      </c>
    </row>
    <row r="1127" spans="2:61" ht="15.75">
      <c r="B1127" s="351" t="s">
        <v>326</v>
      </c>
      <c r="C1127" s="347"/>
      <c r="D1127" s="338"/>
      <c r="E1127" s="336"/>
      <c r="F1127" s="336"/>
      <c r="G1127" s="336"/>
      <c r="H1127" s="336"/>
      <c r="I1127" s="336"/>
      <c r="J1127" s="336"/>
      <c r="K1127" s="336"/>
      <c r="L1127" s="336"/>
      <c r="M1127" s="336"/>
      <c r="N1127" s="336"/>
      <c r="O1127" s="336"/>
      <c r="P1127" s="336"/>
      <c r="Q1127" s="336"/>
      <c r="R1127" s="336"/>
      <c r="S1127" s="336"/>
      <c r="T1127" s="336"/>
      <c r="U1127" s="336"/>
      <c r="V1127" s="336"/>
      <c r="W1127" s="336"/>
      <c r="X1127" s="336"/>
      <c r="Y1127" s="336"/>
      <c r="Z1127" s="302"/>
      <c r="AA1127" s="336"/>
      <c r="AB1127" s="336"/>
      <c r="AC1127" s="336"/>
      <c r="AD1127" s="338"/>
      <c r="AE1127" s="338"/>
      <c r="AF1127" s="338"/>
      <c r="AG1127" s="338"/>
      <c r="AH1127" s="336"/>
      <c r="AI1127" s="336"/>
      <c r="AJ1127" s="336"/>
      <c r="AK1127" s="336"/>
      <c r="AL1127" s="336"/>
      <c r="AM1127" s="336"/>
      <c r="AN1127" s="336"/>
      <c r="AO1127" s="336"/>
      <c r="AP1127" s="336"/>
      <c r="AQ1127" s="336"/>
      <c r="AR1127" s="336"/>
      <c r="AS1127" s="336"/>
      <c r="AT1127" s="336"/>
      <c r="AU1127" s="348">
        <f>SUM(AU1117:AU1126)</f>
        <v>0</v>
      </c>
      <c r="AV1127" s="348">
        <f t="shared" ref="AV1127:BA1127" si="3390">SUM(AV1117:AV1126)</f>
        <v>0</v>
      </c>
      <c r="AW1127" s="348">
        <f t="shared" si="3390"/>
        <v>0</v>
      </c>
      <c r="AX1127" s="348">
        <f t="shared" si="3390"/>
        <v>0</v>
      </c>
      <c r="AY1127" s="348">
        <f t="shared" si="3390"/>
        <v>0</v>
      </c>
      <c r="AZ1127" s="348">
        <f t="shared" si="3390"/>
        <v>0</v>
      </c>
      <c r="BA1127" s="348">
        <f t="shared" si="3390"/>
        <v>0</v>
      </c>
      <c r="BB1127" s="348">
        <f>SUM(BB1117:BB1126)</f>
        <v>0</v>
      </c>
      <c r="BC1127" s="348">
        <f t="shared" ref="BC1127:BH1127" si="3391">SUM(BC1117:BC1126)</f>
        <v>0</v>
      </c>
      <c r="BD1127" s="348">
        <f t="shared" si="3391"/>
        <v>0</v>
      </c>
      <c r="BE1127" s="348">
        <f t="shared" si="3391"/>
        <v>0</v>
      </c>
      <c r="BF1127" s="348">
        <f t="shared" si="3391"/>
        <v>0</v>
      </c>
      <c r="BG1127" s="348">
        <f t="shared" si="3391"/>
        <v>0</v>
      </c>
      <c r="BH1127" s="348">
        <f t="shared" si="3391"/>
        <v>0</v>
      </c>
      <c r="BI1127" s="409">
        <f>SUM(BI1117:BI1126)</f>
        <v>0</v>
      </c>
    </row>
    <row r="1128" spans="2:61" ht="15.75">
      <c r="B1128" s="351" t="s">
        <v>325</v>
      </c>
      <c r="C1128" s="347"/>
      <c r="D1128" s="352"/>
      <c r="E1128" s="336"/>
      <c r="F1128" s="336"/>
      <c r="G1128" s="336"/>
      <c r="H1128" s="336"/>
      <c r="I1128" s="336"/>
      <c r="J1128" s="336"/>
      <c r="K1128" s="336"/>
      <c r="L1128" s="336"/>
      <c r="M1128" s="336"/>
      <c r="N1128" s="336"/>
      <c r="O1128" s="336"/>
      <c r="P1128" s="336"/>
      <c r="Q1128" s="336"/>
      <c r="R1128" s="336"/>
      <c r="S1128" s="336"/>
      <c r="T1128" s="336"/>
      <c r="U1128" s="336"/>
      <c r="V1128" s="336"/>
      <c r="W1128" s="336"/>
      <c r="X1128" s="336"/>
      <c r="Y1128" s="336"/>
      <c r="Z1128" s="302"/>
      <c r="AA1128" s="336"/>
      <c r="AB1128" s="336"/>
      <c r="AC1128" s="336"/>
      <c r="AD1128" s="338"/>
      <c r="AE1128" s="338"/>
      <c r="AF1128" s="338"/>
      <c r="AG1128" s="338"/>
      <c r="AH1128" s="336"/>
      <c r="AI1128" s="336"/>
      <c r="AJ1128" s="336"/>
      <c r="AK1128" s="336"/>
      <c r="AL1128" s="336"/>
      <c r="AM1128" s="336"/>
      <c r="AN1128" s="336"/>
      <c r="AO1128" s="336"/>
      <c r="AP1128" s="336"/>
      <c r="AQ1128" s="336"/>
      <c r="AR1128" s="336"/>
      <c r="AS1128" s="336"/>
      <c r="AT1128" s="336"/>
      <c r="AU1128" s="349">
        <f>AU1114*AU1116</f>
        <v>0</v>
      </c>
      <c r="AV1128" s="349">
        <f t="shared" ref="AV1128:BA1128" si="3392">AV1114*AV1116</f>
        <v>0</v>
      </c>
      <c r="AW1128" s="349">
        <f>AW1114*AW1116</f>
        <v>0</v>
      </c>
      <c r="AX1128" s="349">
        <f t="shared" si="3392"/>
        <v>0</v>
      </c>
      <c r="AY1128" s="349">
        <f t="shared" si="3392"/>
        <v>0</v>
      </c>
      <c r="AZ1128" s="349">
        <f t="shared" si="3392"/>
        <v>0</v>
      </c>
      <c r="BA1128" s="349">
        <f t="shared" si="3392"/>
        <v>0</v>
      </c>
      <c r="BB1128" s="349">
        <f t="shared" ref="BB1128:BH1128" si="3393">BB1114*BB1116</f>
        <v>0</v>
      </c>
      <c r="BC1128" s="349">
        <f t="shared" si="3393"/>
        <v>0</v>
      </c>
      <c r="BD1128" s="349">
        <f t="shared" si="3393"/>
        <v>0</v>
      </c>
      <c r="BE1128" s="349">
        <f t="shared" si="3393"/>
        <v>0</v>
      </c>
      <c r="BF1128" s="349">
        <f t="shared" si="3393"/>
        <v>0</v>
      </c>
      <c r="BG1128" s="349">
        <f t="shared" si="3393"/>
        <v>0</v>
      </c>
      <c r="BH1128" s="349">
        <f t="shared" si="3393"/>
        <v>0</v>
      </c>
      <c r="BI1128" s="409">
        <f>SUM(AU1128:BH1128)</f>
        <v>0</v>
      </c>
    </row>
    <row r="1129" spans="2:61" ht="15.75">
      <c r="B1129" s="351" t="s">
        <v>324</v>
      </c>
      <c r="C1129" s="347"/>
      <c r="D1129" s="352"/>
      <c r="E1129" s="336"/>
      <c r="F1129" s="336"/>
      <c r="G1129" s="336"/>
      <c r="H1129" s="336"/>
      <c r="I1129" s="336"/>
      <c r="J1129" s="336"/>
      <c r="K1129" s="336"/>
      <c r="L1129" s="336"/>
      <c r="M1129" s="336"/>
      <c r="N1129" s="336"/>
      <c r="O1129" s="336"/>
      <c r="P1129" s="336"/>
      <c r="Q1129" s="336"/>
      <c r="R1129" s="336"/>
      <c r="S1129" s="336"/>
      <c r="T1129" s="336"/>
      <c r="U1129" s="336"/>
      <c r="V1129" s="336"/>
      <c r="W1129" s="336"/>
      <c r="X1129" s="336"/>
      <c r="Y1129" s="336"/>
      <c r="Z1129" s="302"/>
      <c r="AA1129" s="336"/>
      <c r="AB1129" s="336"/>
      <c r="AC1129" s="336"/>
      <c r="AD1129" s="352"/>
      <c r="AE1129" s="352"/>
      <c r="AF1129" s="352"/>
      <c r="AG1129" s="352"/>
      <c r="AH1129" s="336"/>
      <c r="AI1129" s="336"/>
      <c r="AJ1129" s="336"/>
      <c r="AK1129" s="336"/>
      <c r="AL1129" s="336"/>
      <c r="AM1129" s="336"/>
      <c r="AN1129" s="336"/>
      <c r="AO1129" s="336"/>
      <c r="AP1129" s="336"/>
      <c r="AQ1129" s="336"/>
      <c r="AR1129" s="336"/>
      <c r="AS1129" s="336"/>
      <c r="AT1129" s="336"/>
      <c r="AU1129" s="353"/>
      <c r="AV1129" s="353"/>
      <c r="AW1129" s="353"/>
      <c r="AX1129" s="353"/>
      <c r="AY1129" s="353"/>
      <c r="AZ1129" s="353"/>
      <c r="BA1129" s="353"/>
      <c r="BB1129" s="353"/>
      <c r="BC1129" s="353"/>
      <c r="BD1129" s="353"/>
      <c r="BE1129" s="353"/>
      <c r="BF1129" s="353"/>
      <c r="BG1129" s="353"/>
      <c r="BH1129" s="353"/>
      <c r="BI1129" s="409">
        <f>BI1127-BI1128</f>
        <v>0</v>
      </c>
    </row>
    <row r="1130" spans="2:61">
      <c r="B1130" s="383"/>
      <c r="C1130" s="446"/>
      <c r="D1130" s="446"/>
      <c r="E1130" s="447"/>
      <c r="F1130" s="447"/>
      <c r="G1130" s="447"/>
      <c r="H1130" s="447"/>
      <c r="I1130" s="447"/>
      <c r="J1130" s="447"/>
      <c r="K1130" s="447"/>
      <c r="L1130" s="447"/>
      <c r="M1130" s="447"/>
      <c r="N1130" s="447"/>
      <c r="O1130" s="447"/>
      <c r="P1130" s="447"/>
      <c r="Q1130" s="447"/>
      <c r="R1130" s="447"/>
      <c r="S1130" s="447"/>
      <c r="T1130" s="447"/>
      <c r="U1130" s="447"/>
      <c r="V1130" s="447"/>
      <c r="W1130" s="447"/>
      <c r="X1130" s="447"/>
      <c r="Y1130" s="447"/>
      <c r="Z1130" s="448"/>
      <c r="AA1130" s="447"/>
      <c r="AB1130" s="447"/>
      <c r="AC1130" s="447"/>
      <c r="AD1130" s="446"/>
      <c r="AE1130" s="449"/>
      <c r="AF1130" s="446"/>
      <c r="AG1130" s="446"/>
      <c r="AH1130" s="447"/>
      <c r="AI1130" s="447"/>
      <c r="AJ1130" s="447"/>
      <c r="AK1130" s="447"/>
      <c r="AL1130" s="447"/>
      <c r="AM1130" s="447"/>
      <c r="AN1130" s="447"/>
      <c r="AO1130" s="447"/>
      <c r="AP1130" s="447"/>
      <c r="AQ1130" s="447"/>
      <c r="AR1130" s="447"/>
      <c r="AS1130" s="447"/>
      <c r="AT1130" s="447"/>
      <c r="AU1130" s="450"/>
      <c r="AV1130" s="450"/>
      <c r="AW1130" s="450"/>
      <c r="AX1130" s="450"/>
      <c r="AY1130" s="450"/>
      <c r="AZ1130" s="450"/>
      <c r="BA1130" s="450"/>
      <c r="BB1130" s="450"/>
      <c r="BC1130" s="450"/>
      <c r="BD1130" s="450"/>
      <c r="BE1130" s="450"/>
      <c r="BF1130" s="450"/>
      <c r="BG1130" s="450"/>
      <c r="BH1130" s="450"/>
      <c r="BI1130" s="388"/>
    </row>
    <row r="1131" spans="2:61" ht="19.5" customHeight="1">
      <c r="B1131" s="370" t="s">
        <v>565</v>
      </c>
      <c r="C1131" s="389"/>
      <c r="D1131" s="390"/>
      <c r="E1131" s="390"/>
      <c r="F1131" s="390"/>
      <c r="G1131" s="390"/>
      <c r="H1131" s="390"/>
      <c r="I1131" s="390"/>
      <c r="J1131" s="390"/>
      <c r="K1131" s="390"/>
      <c r="L1131" s="390"/>
      <c r="M1131" s="390"/>
      <c r="N1131" s="390"/>
      <c r="O1131" s="390"/>
      <c r="P1131" s="390"/>
      <c r="Q1131" s="390"/>
      <c r="R1131" s="390"/>
      <c r="S1131" s="390"/>
      <c r="T1131" s="390"/>
      <c r="U1131" s="390"/>
      <c r="V1131" s="390"/>
      <c r="W1131" s="390"/>
      <c r="X1131" s="390"/>
      <c r="Y1131" s="390"/>
      <c r="Z1131" s="390"/>
      <c r="AA1131" s="390"/>
      <c r="AB1131" s="390"/>
      <c r="AC1131" s="390"/>
      <c r="AD1131" s="373"/>
      <c r="AE1131" s="374"/>
      <c r="AF1131" s="390"/>
      <c r="AG1131" s="390"/>
      <c r="AH1131" s="390"/>
      <c r="AI1131" s="390"/>
      <c r="AJ1131" s="390"/>
      <c r="AK1131" s="390"/>
      <c r="AL1131" s="390"/>
      <c r="AM1131" s="390"/>
      <c r="AN1131" s="390"/>
      <c r="AO1131" s="390"/>
      <c r="AP1131" s="390"/>
      <c r="AQ1131" s="390"/>
      <c r="AR1131" s="390"/>
      <c r="AS1131" s="390"/>
      <c r="AT1131" s="390"/>
      <c r="AU1131" s="411"/>
      <c r="AV1131" s="411"/>
      <c r="AW1131" s="411"/>
      <c r="AX1131" s="411"/>
      <c r="AY1131" s="411"/>
      <c r="AZ1131" s="411"/>
      <c r="BA1131" s="411"/>
      <c r="BB1131" s="411"/>
      <c r="BC1131" s="411"/>
      <c r="BD1131" s="411"/>
      <c r="BE1131" s="411"/>
      <c r="BF1131" s="411"/>
      <c r="BG1131" s="411"/>
      <c r="BH1131" s="411"/>
      <c r="BI1131" s="391"/>
    </row>
    <row r="1133" spans="2:61">
      <c r="B1133" s="581" t="s">
        <v>500</v>
      </c>
    </row>
  </sheetData>
  <sheetProtection formatCells="0" formatColumns="0" formatRows="0" insertColumns="0" insertRows="0" insertHyperlinks="0" deleteColumns="0" deleteRows="0" sort="0" autoFilter="0" pivotTables="0"/>
  <mergeCells count="45">
    <mergeCell ref="AU952:BI952"/>
    <mergeCell ref="AA586:AT586"/>
    <mergeCell ref="B769:B770"/>
    <mergeCell ref="C769:C770"/>
    <mergeCell ref="E769:X769"/>
    <mergeCell ref="Y769:Y770"/>
    <mergeCell ref="AA769:AT769"/>
    <mergeCell ref="AU769:BI769"/>
    <mergeCell ref="AU586:BI586"/>
    <mergeCell ref="AA952:AT952"/>
    <mergeCell ref="Y952:Y953"/>
    <mergeCell ref="B952:B953"/>
    <mergeCell ref="C952:C953"/>
    <mergeCell ref="E952:X952"/>
    <mergeCell ref="C402:C403"/>
    <mergeCell ref="E402:X402"/>
    <mergeCell ref="Y402:Y403"/>
    <mergeCell ref="B586:B587"/>
    <mergeCell ref="C586:C587"/>
    <mergeCell ref="E586:X586"/>
    <mergeCell ref="Y586:Y587"/>
    <mergeCell ref="B402:B403"/>
    <mergeCell ref="B219:B220"/>
    <mergeCell ref="C219:C220"/>
    <mergeCell ref="E219:X219"/>
    <mergeCell ref="Y219:Y220"/>
    <mergeCell ref="AA219:AT219"/>
    <mergeCell ref="AU402:BI402"/>
    <mergeCell ref="AU219:BI219"/>
    <mergeCell ref="Y34:Y35"/>
    <mergeCell ref="AA34:AT34"/>
    <mergeCell ref="AU34:BI34"/>
    <mergeCell ref="AA402:AT402"/>
    <mergeCell ref="B14:B16"/>
    <mergeCell ref="B34:B35"/>
    <mergeCell ref="C34:C35"/>
    <mergeCell ref="E34:X34"/>
    <mergeCell ref="B18:B19"/>
    <mergeCell ref="B24:B25"/>
    <mergeCell ref="C18:AT18"/>
    <mergeCell ref="C19:AT19"/>
    <mergeCell ref="C20:AT20"/>
    <mergeCell ref="C21:AT21"/>
    <mergeCell ref="C22:AT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1"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B24" zoomScale="90" zoomScaleNormal="90" workbookViewId="0">
      <selection activeCell="C47" sqref="C47"/>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150</v>
      </c>
      <c r="C4" s="128" t="s">
        <v>154</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151</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1" t="s">
        <v>525</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479</v>
      </c>
      <c r="C8" s="936" t="s">
        <v>649</v>
      </c>
      <c r="D8" s="936"/>
      <c r="E8" s="936"/>
      <c r="F8" s="936"/>
      <c r="G8" s="936"/>
      <c r="H8" s="936"/>
      <c r="I8" s="936"/>
      <c r="J8" s="936"/>
      <c r="K8" s="936"/>
      <c r="L8" s="936"/>
      <c r="M8" s="936"/>
      <c r="N8" s="936"/>
      <c r="O8" s="936"/>
      <c r="P8" s="936"/>
      <c r="Q8" s="936"/>
      <c r="R8" s="936"/>
      <c r="S8" s="936"/>
      <c r="T8" s="107"/>
      <c r="U8" s="107"/>
      <c r="V8" s="107"/>
      <c r="W8" s="107"/>
    </row>
    <row r="9" spans="1:28" s="9" customFormat="1" ht="45" customHeight="1">
      <c r="B9" s="57"/>
      <c r="C9" s="936" t="s">
        <v>538</v>
      </c>
      <c r="D9" s="936"/>
      <c r="E9" s="936"/>
      <c r="F9" s="936"/>
      <c r="G9" s="936"/>
      <c r="H9" s="936"/>
      <c r="I9" s="936"/>
      <c r="J9" s="936"/>
      <c r="K9" s="936"/>
      <c r="L9" s="936"/>
      <c r="M9" s="936"/>
      <c r="N9" s="936"/>
      <c r="O9" s="936"/>
      <c r="P9" s="936"/>
      <c r="Q9" s="936"/>
      <c r="R9" s="936"/>
      <c r="S9" s="936"/>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935" t="s">
        <v>214</v>
      </c>
      <c r="C12" s="935"/>
      <c r="D12" s="183"/>
      <c r="E12" s="184" t="s">
        <v>215</v>
      </c>
      <c r="F12" s="52"/>
      <c r="G12" s="52"/>
      <c r="H12" s="45"/>
      <c r="I12" s="52"/>
      <c r="K12" s="583" t="s">
        <v>509</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446</v>
      </c>
      <c r="D14" s="205"/>
      <c r="E14" s="206" t="s">
        <v>62</v>
      </c>
      <c r="F14" s="206" t="s">
        <v>468</v>
      </c>
      <c r="G14" s="206" t="s">
        <v>63</v>
      </c>
      <c r="H14" s="206" t="s">
        <v>64</v>
      </c>
      <c r="I14" s="206" t="str">
        <f>'1.  LRAMVA Summary'!D50</f>
        <v>Residential</v>
      </c>
      <c r="J14" s="206" t="str">
        <f>'1.  LRAMVA Summary'!E50</f>
        <v>GS&lt; 50 kW</v>
      </c>
      <c r="K14" s="206" t="str">
        <f>'1.  LRAMVA Summary'!F50</f>
        <v>GS 50 to 2,999 kW</v>
      </c>
      <c r="L14" s="206" t="str">
        <f>'1.  LRAMVA Summary'!G50</f>
        <v>GS 50 to 2,999 kW with owned transformer</v>
      </c>
      <c r="M14" s="206" t="str">
        <f>'1.  LRAMVA Summary'!H50</f>
        <v>GS 3,000 to 4,999 kW</v>
      </c>
      <c r="N14" s="206" t="str">
        <f>'1.  LRAMVA Summary'!I50</f>
        <v>GS 3,000 to 4,999 kW with owned transformer</v>
      </c>
      <c r="O14" s="206" t="str">
        <f>'1.  LRAMVA Summary'!J50</f>
        <v>Large Use</v>
      </c>
      <c r="P14" s="206" t="str">
        <f>'1.  LRAMVA Summary'!K50</f>
        <v>Large Use with owned transformer</v>
      </c>
      <c r="Q14" s="206" t="str">
        <f>'1.  LRAMVA Summary'!L50</f>
        <v>Unmetered Scattered Load</v>
      </c>
      <c r="R14" s="206" t="str">
        <f>'1.  LRAMVA Summary'!M50</f>
        <v>Sentinel Lighting</v>
      </c>
      <c r="S14" s="206" t="str">
        <f>'1.  LRAMVA Summary'!N50</f>
        <v>Street Lighting</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435</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399</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157</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157</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157</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155</v>
      </c>
      <c r="C33" s="215">
        <v>1.0999999999999999E-2</v>
      </c>
      <c r="D33" s="208"/>
      <c r="E33" s="216">
        <v>41000</v>
      </c>
      <c r="F33" s="216" t="s">
        <v>157</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156</v>
      </c>
      <c r="C34" s="215">
        <v>1.0999999999999999E-2</v>
      </c>
      <c r="D34" s="208"/>
      <c r="E34" s="216">
        <v>41030</v>
      </c>
      <c r="F34" s="216" t="s">
        <v>157</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157</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157</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157</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157</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157</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157</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157</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1.4999999999999999E-2</v>
      </c>
      <c r="D42" s="208"/>
      <c r="E42" s="218" t="s">
        <v>436</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1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15">
        <v>1.89E-2</v>
      </c>
      <c r="D44" s="208"/>
      <c r="E44" s="227" t="s">
        <v>400</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15">
        <v>1.89E-2</v>
      </c>
      <c r="D45" s="208"/>
      <c r="E45" s="216">
        <v>41275</v>
      </c>
      <c r="F45" s="216" t="s">
        <v>158</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867">
        <v>2.1700000000000001E-2</v>
      </c>
      <c r="D46" s="208"/>
      <c r="E46" s="216">
        <v>41306</v>
      </c>
      <c r="F46" s="216" t="s">
        <v>158</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2.1700000000000001E-2</v>
      </c>
      <c r="D47" s="208"/>
      <c r="E47" s="216">
        <v>41334</v>
      </c>
      <c r="F47" s="216" t="s">
        <v>158</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2.1700000000000001E-2</v>
      </c>
      <c r="D48" s="208"/>
      <c r="E48" s="216">
        <v>41365</v>
      </c>
      <c r="F48" s="216" t="s">
        <v>158</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158</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158</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158</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158</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158</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158</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158</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161</v>
      </c>
      <c r="C56" s="27"/>
      <c r="D56" s="208"/>
      <c r="E56" s="216">
        <v>41609</v>
      </c>
      <c r="F56" s="216" t="s">
        <v>158</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437</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401</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159</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159</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159</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159</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159</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159</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159</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159</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159</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159</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159</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159</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438</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402</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160</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160</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160</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160</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160</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160</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160</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160</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160</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160</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160</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160</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75" thickBot="1">
      <c r="B87" s="68"/>
      <c r="E87" s="218" t="s">
        <v>439</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403</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162</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162</v>
      </c>
      <c r="G91" s="217" t="s">
        <v>65</v>
      </c>
      <c r="H91" s="231">
        <f t="shared" ref="H91:H92" si="34">$C$35/12</f>
        <v>9.1666666666666665E-4</v>
      </c>
      <c r="I91" s="232">
        <f>(SUM('1.  LRAMVA Summary'!D$52:D$66)+SUM('1.  LRAMVA Summary'!D$67:D$68)*(MONTH($E91)-1)/12)*$H91</f>
        <v>16.614225524861588</v>
      </c>
      <c r="J91" s="232">
        <f>(SUM('1.  LRAMVA Summary'!E$52:E$66)+SUM('1.  LRAMVA Summary'!E$67:E$68)*(MONTH($E91)-1)/12)*$H91</f>
        <v>3.427733313531161</v>
      </c>
      <c r="K91" s="232">
        <f>(SUM('1.  LRAMVA Summary'!F$52:F$66)+SUM('1.  LRAMVA Summary'!F$67:F$68)*(MONTH($E91)-1)/12)*$H91</f>
        <v>8.8794450941035699</v>
      </c>
      <c r="L91" s="232">
        <f>(SUM('1.  LRAMVA Summary'!G$52:G$66)+SUM('1.  LRAMVA Summary'!G$67:G$68)*(MONTH($E91)-1)/12)*$H91</f>
        <v>3.7862120050695371</v>
      </c>
      <c r="M91" s="232">
        <f>(SUM('1.  LRAMVA Summary'!H$52:H$66)+SUM('1.  LRAMVA Summary'!H$67:H$68)*(MONTH($E91)-1)/12)*$H91</f>
        <v>0</v>
      </c>
      <c r="N91" s="232">
        <f>(SUM('1.  LRAMVA Summary'!I$52:I$66)+SUM('1.  LRAMVA Summary'!I$67:I$68)*(MONTH($E91)-1)/12)*$H91</f>
        <v>0.20115924595803256</v>
      </c>
      <c r="O91" s="232">
        <f>(SUM('1.  LRAMVA Summary'!J$52:J$66)+SUM('1.  LRAMVA Summary'!J$67:J$68)*(MONTH($E91)-1)/12)*$H91</f>
        <v>0</v>
      </c>
      <c r="P91" s="232">
        <f>(SUM('1.  LRAMVA Summary'!K$52:K$66)+SUM('1.  LRAMVA Summary'!K$67:K$68)*(MONTH($E91)-1)/12)*$H91</f>
        <v>2.747379241929377</v>
      </c>
      <c r="Q91" s="232">
        <f>(SUM('1.  LRAMVA Summary'!L$52:L$66)+SUM('1.  LRAMVA Summary'!L$67:L$68)*(MONTH($E91)-1)/12)*$H91</f>
        <v>4.6352117551376349E-3</v>
      </c>
      <c r="R91" s="232">
        <f>(SUM('1.  LRAMVA Summary'!M$52:M$66)+SUM('1.  LRAMVA Summary'!M$67:M$68)*(MONTH($E91)-1)/12)*$H91</f>
        <v>0</v>
      </c>
      <c r="S91" s="232">
        <f>(SUM('1.  LRAMVA Summary'!N$52:N$66)+SUM('1.  LRAMVA Summary'!N$67:N$68)*(MONTH($E91)-1)/12)*$H91</f>
        <v>0.3423078967</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36.003097533908402</v>
      </c>
    </row>
    <row r="92" spans="2:23" s="9" customFormat="1" ht="14.25" customHeight="1">
      <c r="B92" s="68"/>
      <c r="E92" s="216">
        <v>42430</v>
      </c>
      <c r="F92" s="216" t="s">
        <v>162</v>
      </c>
      <c r="G92" s="217" t="s">
        <v>65</v>
      </c>
      <c r="H92" s="231">
        <f t="shared" si="34"/>
        <v>9.1666666666666665E-4</v>
      </c>
      <c r="I92" s="232">
        <f>(SUM('1.  LRAMVA Summary'!D$52:D$66)+SUM('1.  LRAMVA Summary'!D$67:D$68)*(MONTH($E92)-1)/12)*$H92</f>
        <v>33.228451049723176</v>
      </c>
      <c r="J92" s="232">
        <f>(SUM('1.  LRAMVA Summary'!E$52:E$66)+SUM('1.  LRAMVA Summary'!E$67:E$68)*(MONTH($E92)-1)/12)*$H92</f>
        <v>6.8554666270623219</v>
      </c>
      <c r="K92" s="232">
        <f>(SUM('1.  LRAMVA Summary'!F$52:F$66)+SUM('1.  LRAMVA Summary'!F$67:F$68)*(MONTH($E92)-1)/12)*$H92</f>
        <v>17.75889018820714</v>
      </c>
      <c r="L92" s="232">
        <f>(SUM('1.  LRAMVA Summary'!G$52:G$66)+SUM('1.  LRAMVA Summary'!G$67:G$68)*(MONTH($E92)-1)/12)*$H92</f>
        <v>7.5724240101390743</v>
      </c>
      <c r="M92" s="232">
        <f>(SUM('1.  LRAMVA Summary'!H$52:H$66)+SUM('1.  LRAMVA Summary'!H$67:H$68)*(MONTH($E92)-1)/12)*$H92</f>
        <v>0</v>
      </c>
      <c r="N92" s="232">
        <f>(SUM('1.  LRAMVA Summary'!I$52:I$66)+SUM('1.  LRAMVA Summary'!I$67:I$68)*(MONTH($E92)-1)/12)*$H92</f>
        <v>0.40231849191606511</v>
      </c>
      <c r="O92" s="232">
        <f>(SUM('1.  LRAMVA Summary'!J$52:J$66)+SUM('1.  LRAMVA Summary'!J$67:J$68)*(MONTH($E92)-1)/12)*$H92</f>
        <v>0</v>
      </c>
      <c r="P92" s="232">
        <f>(SUM('1.  LRAMVA Summary'!K$52:K$66)+SUM('1.  LRAMVA Summary'!K$67:K$68)*(MONTH($E92)-1)/12)*$H92</f>
        <v>5.494758483858754</v>
      </c>
      <c r="Q92" s="232">
        <f>(SUM('1.  LRAMVA Summary'!L$52:L$66)+SUM('1.  LRAMVA Summary'!L$67:L$68)*(MONTH($E92)-1)/12)*$H92</f>
        <v>9.2704235102752698E-3</v>
      </c>
      <c r="R92" s="232">
        <f>(SUM('1.  LRAMVA Summary'!M$52:M$66)+SUM('1.  LRAMVA Summary'!M$67:M$68)*(MONTH($E92)-1)/12)*$H92</f>
        <v>0</v>
      </c>
      <c r="S92" s="232">
        <f>(SUM('1.  LRAMVA Summary'!N$52:N$66)+SUM('1.  LRAMVA Summary'!N$67:N$68)*(MONTH($E92)-1)/12)*$H92</f>
        <v>0.68461579340000001</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72.006195067816805</v>
      </c>
    </row>
    <row r="93" spans="2:23" s="8" customFormat="1">
      <c r="B93" s="241"/>
      <c r="D93" s="9"/>
      <c r="E93" s="216">
        <v>42461</v>
      </c>
      <c r="F93" s="216" t="s">
        <v>162</v>
      </c>
      <c r="G93" s="217" t="s">
        <v>66</v>
      </c>
      <c r="H93" s="231">
        <f>$C$36/12</f>
        <v>9.1666666666666665E-4</v>
      </c>
      <c r="I93" s="232">
        <f>(SUM('1.  LRAMVA Summary'!D$52:D$66)+SUM('1.  LRAMVA Summary'!D$67:D$68)*(MONTH($E93)-1)/12)*$H93</f>
        <v>49.842676574584772</v>
      </c>
      <c r="J93" s="232">
        <f>(SUM('1.  LRAMVA Summary'!E$52:E$66)+SUM('1.  LRAMVA Summary'!E$67:E$68)*(MONTH($E93)-1)/12)*$H93</f>
        <v>10.283199940593484</v>
      </c>
      <c r="K93" s="232">
        <f>(SUM('1.  LRAMVA Summary'!F$52:F$66)+SUM('1.  LRAMVA Summary'!F$67:F$68)*(MONTH($E93)-1)/12)*$H93</f>
        <v>26.638335282310706</v>
      </c>
      <c r="L93" s="232">
        <f>(SUM('1.  LRAMVA Summary'!G$52:G$66)+SUM('1.  LRAMVA Summary'!G$67:G$68)*(MONTH($E93)-1)/12)*$H93</f>
        <v>11.358636015208612</v>
      </c>
      <c r="M93" s="232">
        <f>(SUM('1.  LRAMVA Summary'!H$52:H$66)+SUM('1.  LRAMVA Summary'!H$67:H$68)*(MONTH($E93)-1)/12)*$H93</f>
        <v>0</v>
      </c>
      <c r="N93" s="232">
        <f>(SUM('1.  LRAMVA Summary'!I$52:I$66)+SUM('1.  LRAMVA Summary'!I$67:I$68)*(MONTH($E93)-1)/12)*$H93</f>
        <v>0.60347773787409764</v>
      </c>
      <c r="O93" s="232">
        <f>(SUM('1.  LRAMVA Summary'!J$52:J$66)+SUM('1.  LRAMVA Summary'!J$67:J$68)*(MONTH($E93)-1)/12)*$H93</f>
        <v>0</v>
      </c>
      <c r="P93" s="232">
        <f>(SUM('1.  LRAMVA Summary'!K$52:K$66)+SUM('1.  LRAMVA Summary'!K$67:K$68)*(MONTH($E93)-1)/12)*$H93</f>
        <v>8.2421377257881314</v>
      </c>
      <c r="Q93" s="232">
        <f>(SUM('1.  LRAMVA Summary'!L$52:L$66)+SUM('1.  LRAMVA Summary'!L$67:L$68)*(MONTH($E93)-1)/12)*$H93</f>
        <v>1.3905635265412905E-2</v>
      </c>
      <c r="R93" s="232">
        <f>(SUM('1.  LRAMVA Summary'!M$52:M$66)+SUM('1.  LRAMVA Summary'!M$67:M$68)*(MONTH($E93)-1)/12)*$H93</f>
        <v>0</v>
      </c>
      <c r="S93" s="232">
        <f>(SUM('1.  LRAMVA Summary'!N$52:N$66)+SUM('1.  LRAMVA Summary'!N$67:N$68)*(MONTH($E93)-1)/12)*$H93</f>
        <v>1.0269236900999998</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108.00929260172524</v>
      </c>
    </row>
    <row r="94" spans="2:23" s="9" customFormat="1">
      <c r="B94" s="68"/>
      <c r="E94" s="216">
        <v>42491</v>
      </c>
      <c r="F94" s="216" t="s">
        <v>162</v>
      </c>
      <c r="G94" s="217" t="s">
        <v>66</v>
      </c>
      <c r="H94" s="231">
        <f t="shared" ref="H94:H95" si="36">$C$36/12</f>
        <v>9.1666666666666665E-4</v>
      </c>
      <c r="I94" s="232">
        <f>(SUM('1.  LRAMVA Summary'!D$52:D$66)+SUM('1.  LRAMVA Summary'!D$67:D$68)*(MONTH($E94)-1)/12)*$H94</f>
        <v>66.456902099446353</v>
      </c>
      <c r="J94" s="232">
        <f>(SUM('1.  LRAMVA Summary'!E$52:E$66)+SUM('1.  LRAMVA Summary'!E$67:E$68)*(MONTH($E94)-1)/12)*$H94</f>
        <v>13.710933254124644</v>
      </c>
      <c r="K94" s="232">
        <f>(SUM('1.  LRAMVA Summary'!F$52:F$66)+SUM('1.  LRAMVA Summary'!F$67:F$68)*(MONTH($E94)-1)/12)*$H94</f>
        <v>35.517780376414279</v>
      </c>
      <c r="L94" s="232">
        <f>(SUM('1.  LRAMVA Summary'!G$52:G$66)+SUM('1.  LRAMVA Summary'!G$67:G$68)*(MONTH($E94)-1)/12)*$H94</f>
        <v>15.144848020278149</v>
      </c>
      <c r="M94" s="232">
        <f>(SUM('1.  LRAMVA Summary'!H$52:H$66)+SUM('1.  LRAMVA Summary'!H$67:H$68)*(MONTH($E94)-1)/12)*$H94</f>
        <v>0</v>
      </c>
      <c r="N94" s="232">
        <f>(SUM('1.  LRAMVA Summary'!I$52:I$66)+SUM('1.  LRAMVA Summary'!I$67:I$68)*(MONTH($E94)-1)/12)*$H94</f>
        <v>0.80463698383213023</v>
      </c>
      <c r="O94" s="232">
        <f>(SUM('1.  LRAMVA Summary'!J$52:J$66)+SUM('1.  LRAMVA Summary'!J$67:J$68)*(MONTH($E94)-1)/12)*$H94</f>
        <v>0</v>
      </c>
      <c r="P94" s="232">
        <f>(SUM('1.  LRAMVA Summary'!K$52:K$66)+SUM('1.  LRAMVA Summary'!K$67:K$68)*(MONTH($E94)-1)/12)*$H94</f>
        <v>10.989516967717508</v>
      </c>
      <c r="Q94" s="232">
        <f>(SUM('1.  LRAMVA Summary'!L$52:L$66)+SUM('1.  LRAMVA Summary'!L$67:L$68)*(MONTH($E94)-1)/12)*$H94</f>
        <v>1.854084702055054E-2</v>
      </c>
      <c r="R94" s="232">
        <f>(SUM('1.  LRAMVA Summary'!M$52:M$66)+SUM('1.  LRAMVA Summary'!M$67:M$68)*(MONTH($E94)-1)/12)*$H94</f>
        <v>0</v>
      </c>
      <c r="S94" s="232">
        <f>(SUM('1.  LRAMVA Summary'!N$52:N$66)+SUM('1.  LRAMVA Summary'!N$67:N$68)*(MONTH($E94)-1)/12)*$H94</f>
        <v>1.3692315868</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144.01239013563361</v>
      </c>
    </row>
    <row r="95" spans="2:23" s="240" customFormat="1">
      <c r="B95" s="239"/>
      <c r="D95" s="9"/>
      <c r="E95" s="216">
        <v>42522</v>
      </c>
      <c r="F95" s="216" t="s">
        <v>162</v>
      </c>
      <c r="G95" s="217" t="s">
        <v>66</v>
      </c>
      <c r="H95" s="231">
        <f t="shared" si="36"/>
        <v>9.1666666666666665E-4</v>
      </c>
      <c r="I95" s="232">
        <f>(SUM('1.  LRAMVA Summary'!D$52:D$66)+SUM('1.  LRAMVA Summary'!D$67:D$68)*(MONTH($E95)-1)/12)*$H95</f>
        <v>83.071127624307948</v>
      </c>
      <c r="J95" s="232">
        <f>(SUM('1.  LRAMVA Summary'!E$52:E$66)+SUM('1.  LRAMVA Summary'!E$67:E$68)*(MONTH($E95)-1)/12)*$H95</f>
        <v>17.138666567655804</v>
      </c>
      <c r="K95" s="232">
        <f>(SUM('1.  LRAMVA Summary'!F$52:F$66)+SUM('1.  LRAMVA Summary'!F$67:F$68)*(MONTH($E95)-1)/12)*$H95</f>
        <v>44.397225470517839</v>
      </c>
      <c r="L95" s="232">
        <f>(SUM('1.  LRAMVA Summary'!G$52:G$66)+SUM('1.  LRAMVA Summary'!G$67:G$68)*(MONTH($E95)-1)/12)*$H95</f>
        <v>18.931060025347687</v>
      </c>
      <c r="M95" s="232">
        <f>(SUM('1.  LRAMVA Summary'!H$52:H$66)+SUM('1.  LRAMVA Summary'!H$67:H$68)*(MONTH($E95)-1)/12)*$H95</f>
        <v>0</v>
      </c>
      <c r="N95" s="232">
        <f>(SUM('1.  LRAMVA Summary'!I$52:I$66)+SUM('1.  LRAMVA Summary'!I$67:I$68)*(MONTH($E95)-1)/12)*$H95</f>
        <v>1.0057962297901626</v>
      </c>
      <c r="O95" s="232">
        <f>(SUM('1.  LRAMVA Summary'!J$52:J$66)+SUM('1.  LRAMVA Summary'!J$67:J$68)*(MONTH($E95)-1)/12)*$H95</f>
        <v>0</v>
      </c>
      <c r="P95" s="232">
        <f>(SUM('1.  LRAMVA Summary'!K$52:K$66)+SUM('1.  LRAMVA Summary'!K$67:K$68)*(MONTH($E95)-1)/12)*$H95</f>
        <v>13.736896209646886</v>
      </c>
      <c r="Q95" s="232">
        <f>(SUM('1.  LRAMVA Summary'!L$52:L$66)+SUM('1.  LRAMVA Summary'!L$67:L$68)*(MONTH($E95)-1)/12)*$H95</f>
        <v>2.3176058775688176E-2</v>
      </c>
      <c r="R95" s="232">
        <f>(SUM('1.  LRAMVA Summary'!M$52:M$66)+SUM('1.  LRAMVA Summary'!M$67:M$68)*(MONTH($E95)-1)/12)*$H95</f>
        <v>0</v>
      </c>
      <c r="S95" s="232">
        <f>(SUM('1.  LRAMVA Summary'!N$52:N$66)+SUM('1.  LRAMVA Summary'!N$67:N$68)*(MONTH($E95)-1)/12)*$H95</f>
        <v>1.7115394835</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180.01548766954198</v>
      </c>
    </row>
    <row r="96" spans="2:23" s="9" customFormat="1">
      <c r="B96" s="68"/>
      <c r="E96" s="216">
        <v>42552</v>
      </c>
      <c r="F96" s="216" t="s">
        <v>162</v>
      </c>
      <c r="G96" s="217" t="s">
        <v>68</v>
      </c>
      <c r="H96" s="231">
        <f>$C$37/12</f>
        <v>9.1666666666666665E-4</v>
      </c>
      <c r="I96" s="232">
        <f>(SUM('1.  LRAMVA Summary'!D$52:D$66)+SUM('1.  LRAMVA Summary'!D$67:D$68)*(MONTH($E96)-1)/12)*$H96</f>
        <v>99.685353149169543</v>
      </c>
      <c r="J96" s="232">
        <f>(SUM('1.  LRAMVA Summary'!E$52:E$66)+SUM('1.  LRAMVA Summary'!E$67:E$68)*(MONTH($E96)-1)/12)*$H96</f>
        <v>20.566399881186967</v>
      </c>
      <c r="K96" s="232">
        <f>(SUM('1.  LRAMVA Summary'!F$52:F$66)+SUM('1.  LRAMVA Summary'!F$67:F$68)*(MONTH($E96)-1)/12)*$H96</f>
        <v>53.276670564621412</v>
      </c>
      <c r="L96" s="232">
        <f>(SUM('1.  LRAMVA Summary'!G$52:G$66)+SUM('1.  LRAMVA Summary'!G$67:G$68)*(MONTH($E96)-1)/12)*$H96</f>
        <v>22.717272030417224</v>
      </c>
      <c r="M96" s="232">
        <f>(SUM('1.  LRAMVA Summary'!H$52:H$66)+SUM('1.  LRAMVA Summary'!H$67:H$68)*(MONTH($E96)-1)/12)*$H96</f>
        <v>0</v>
      </c>
      <c r="N96" s="232">
        <f>(SUM('1.  LRAMVA Summary'!I$52:I$66)+SUM('1.  LRAMVA Summary'!I$67:I$68)*(MONTH($E96)-1)/12)*$H96</f>
        <v>1.2069554757481953</v>
      </c>
      <c r="O96" s="232">
        <f>(SUM('1.  LRAMVA Summary'!J$52:J$66)+SUM('1.  LRAMVA Summary'!J$67:J$68)*(MONTH($E96)-1)/12)*$H96</f>
        <v>0</v>
      </c>
      <c r="P96" s="232">
        <f>(SUM('1.  LRAMVA Summary'!K$52:K$66)+SUM('1.  LRAMVA Summary'!K$67:K$68)*(MONTH($E96)-1)/12)*$H96</f>
        <v>16.484275451576263</v>
      </c>
      <c r="Q96" s="232">
        <f>(SUM('1.  LRAMVA Summary'!L$52:L$66)+SUM('1.  LRAMVA Summary'!L$67:L$68)*(MONTH($E96)-1)/12)*$H96</f>
        <v>2.7811270530825809E-2</v>
      </c>
      <c r="R96" s="232">
        <f>(SUM('1.  LRAMVA Summary'!M$52:M$66)+SUM('1.  LRAMVA Summary'!M$67:M$68)*(MONTH($E96)-1)/12)*$H96</f>
        <v>0</v>
      </c>
      <c r="S96" s="232">
        <f>(SUM('1.  LRAMVA Summary'!N$52:N$66)+SUM('1.  LRAMVA Summary'!N$67:N$68)*(MONTH($E96)-1)/12)*$H96</f>
        <v>2.0538473801999997</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216.01858520345047</v>
      </c>
    </row>
    <row r="97" spans="2:23" s="9" customFormat="1">
      <c r="B97" s="68"/>
      <c r="E97" s="216">
        <v>42583</v>
      </c>
      <c r="F97" s="216" t="s">
        <v>162</v>
      </c>
      <c r="G97" s="217" t="s">
        <v>68</v>
      </c>
      <c r="H97" s="231">
        <f t="shared" ref="H97:H98" si="37">$C$37/12</f>
        <v>9.1666666666666665E-4</v>
      </c>
      <c r="I97" s="232">
        <f>(SUM('1.  LRAMVA Summary'!D$52:D$66)+SUM('1.  LRAMVA Summary'!D$67:D$68)*(MONTH($E97)-1)/12)*$H97</f>
        <v>116.29957867403114</v>
      </c>
      <c r="J97" s="232">
        <f>(SUM('1.  LRAMVA Summary'!E$52:E$66)+SUM('1.  LRAMVA Summary'!E$67:E$68)*(MONTH($E97)-1)/12)*$H97</f>
        <v>23.994133194718128</v>
      </c>
      <c r="K97" s="232">
        <f>(SUM('1.  LRAMVA Summary'!F$52:F$66)+SUM('1.  LRAMVA Summary'!F$67:F$68)*(MONTH($E97)-1)/12)*$H97</f>
        <v>62.156115658724978</v>
      </c>
      <c r="L97" s="232">
        <f>(SUM('1.  LRAMVA Summary'!G$52:G$66)+SUM('1.  LRAMVA Summary'!G$67:G$68)*(MONTH($E97)-1)/12)*$H97</f>
        <v>26.50348403548676</v>
      </c>
      <c r="M97" s="232">
        <f>(SUM('1.  LRAMVA Summary'!H$52:H$66)+SUM('1.  LRAMVA Summary'!H$67:H$68)*(MONTH($E97)-1)/12)*$H97</f>
        <v>0</v>
      </c>
      <c r="N97" s="232">
        <f>(SUM('1.  LRAMVA Summary'!I$52:I$66)+SUM('1.  LRAMVA Summary'!I$67:I$68)*(MONTH($E97)-1)/12)*$H97</f>
        <v>1.4081147217062275</v>
      </c>
      <c r="O97" s="232">
        <f>(SUM('1.  LRAMVA Summary'!J$52:J$66)+SUM('1.  LRAMVA Summary'!J$67:J$68)*(MONTH($E97)-1)/12)*$H97</f>
        <v>0</v>
      </c>
      <c r="P97" s="232">
        <f>(SUM('1.  LRAMVA Summary'!K$52:K$66)+SUM('1.  LRAMVA Summary'!K$67:K$68)*(MONTH($E97)-1)/12)*$H97</f>
        <v>19.231654693505639</v>
      </c>
      <c r="Q97" s="232">
        <f>(SUM('1.  LRAMVA Summary'!L$52:L$66)+SUM('1.  LRAMVA Summary'!L$67:L$68)*(MONTH($E97)-1)/12)*$H97</f>
        <v>3.2446482285963439E-2</v>
      </c>
      <c r="R97" s="232">
        <f>(SUM('1.  LRAMVA Summary'!M$52:M$66)+SUM('1.  LRAMVA Summary'!M$67:M$68)*(MONTH($E97)-1)/12)*$H97</f>
        <v>0</v>
      </c>
      <c r="S97" s="232">
        <f>(SUM('1.  LRAMVA Summary'!N$52:N$66)+SUM('1.  LRAMVA Summary'!N$67:N$68)*(MONTH($E97)-1)/12)*$H97</f>
        <v>2.3961552769000001</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252.02168273735884</v>
      </c>
    </row>
    <row r="98" spans="2:23" s="9" customFormat="1">
      <c r="B98" s="68"/>
      <c r="E98" s="216">
        <v>42614</v>
      </c>
      <c r="F98" s="216" t="s">
        <v>162</v>
      </c>
      <c r="G98" s="217" t="s">
        <v>68</v>
      </c>
      <c r="H98" s="231">
        <f t="shared" si="37"/>
        <v>9.1666666666666665E-4</v>
      </c>
      <c r="I98" s="232">
        <f>(SUM('1.  LRAMVA Summary'!D$52:D$66)+SUM('1.  LRAMVA Summary'!D$67:D$68)*(MONTH($E98)-1)/12)*$H98</f>
        <v>132.91380419889271</v>
      </c>
      <c r="J98" s="232">
        <f>(SUM('1.  LRAMVA Summary'!E$52:E$66)+SUM('1.  LRAMVA Summary'!E$67:E$68)*(MONTH($E98)-1)/12)*$H98</f>
        <v>27.421866508249288</v>
      </c>
      <c r="K98" s="232">
        <f>(SUM('1.  LRAMVA Summary'!F$52:F$66)+SUM('1.  LRAMVA Summary'!F$67:F$68)*(MONTH($E98)-1)/12)*$H98</f>
        <v>71.035560752828559</v>
      </c>
      <c r="L98" s="232">
        <f>(SUM('1.  LRAMVA Summary'!G$52:G$66)+SUM('1.  LRAMVA Summary'!G$67:G$68)*(MONTH($E98)-1)/12)*$H98</f>
        <v>30.289696040556297</v>
      </c>
      <c r="M98" s="232">
        <f>(SUM('1.  LRAMVA Summary'!H$52:H$66)+SUM('1.  LRAMVA Summary'!H$67:H$68)*(MONTH($E98)-1)/12)*$H98</f>
        <v>0</v>
      </c>
      <c r="N98" s="232">
        <f>(SUM('1.  LRAMVA Summary'!I$52:I$66)+SUM('1.  LRAMVA Summary'!I$67:I$68)*(MONTH($E98)-1)/12)*$H98</f>
        <v>1.6092739676642605</v>
      </c>
      <c r="O98" s="232">
        <f>(SUM('1.  LRAMVA Summary'!J$52:J$66)+SUM('1.  LRAMVA Summary'!J$67:J$68)*(MONTH($E98)-1)/12)*$H98</f>
        <v>0</v>
      </c>
      <c r="P98" s="232">
        <f>(SUM('1.  LRAMVA Summary'!K$52:K$66)+SUM('1.  LRAMVA Summary'!K$67:K$68)*(MONTH($E98)-1)/12)*$H98</f>
        <v>21.979033935435016</v>
      </c>
      <c r="Q98" s="232">
        <f>(SUM('1.  LRAMVA Summary'!L$52:L$66)+SUM('1.  LRAMVA Summary'!L$67:L$68)*(MONTH($E98)-1)/12)*$H98</f>
        <v>3.7081694041101079E-2</v>
      </c>
      <c r="R98" s="232">
        <f>(SUM('1.  LRAMVA Summary'!M$52:M$66)+SUM('1.  LRAMVA Summary'!M$67:M$68)*(MONTH($E98)-1)/12)*$H98</f>
        <v>0</v>
      </c>
      <c r="S98" s="232">
        <f>(SUM('1.  LRAMVA Summary'!N$52:N$66)+SUM('1.  LRAMVA Summary'!N$67:N$68)*(MONTH($E98)-1)/12)*$H98</f>
        <v>2.7384631736</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288.02478027126722</v>
      </c>
    </row>
    <row r="99" spans="2:23" s="9" customFormat="1">
      <c r="B99" s="68"/>
      <c r="E99" s="216">
        <v>42644</v>
      </c>
      <c r="F99" s="216" t="s">
        <v>162</v>
      </c>
      <c r="G99" s="217" t="s">
        <v>69</v>
      </c>
      <c r="H99" s="212">
        <f>$C$38/12</f>
        <v>9.1666666666666665E-4</v>
      </c>
      <c r="I99" s="232">
        <f>(SUM('1.  LRAMVA Summary'!D$52:D$66)+SUM('1.  LRAMVA Summary'!D$67:D$68)*(MONTH($E99)-1)/12)*$H99</f>
        <v>149.52802972375432</v>
      </c>
      <c r="J99" s="232">
        <f>(SUM('1.  LRAMVA Summary'!E$52:E$66)+SUM('1.  LRAMVA Summary'!E$67:E$68)*(MONTH($E99)-1)/12)*$H99</f>
        <v>30.849599821780448</v>
      </c>
      <c r="K99" s="232">
        <f>(SUM('1.  LRAMVA Summary'!F$52:F$66)+SUM('1.  LRAMVA Summary'!F$67:F$68)*(MONTH($E99)-1)/12)*$H99</f>
        <v>79.915005846932118</v>
      </c>
      <c r="L99" s="232">
        <f>(SUM('1.  LRAMVA Summary'!G$52:G$66)+SUM('1.  LRAMVA Summary'!G$67:G$68)*(MONTH($E99)-1)/12)*$H99</f>
        <v>34.075908045625837</v>
      </c>
      <c r="M99" s="232">
        <f>(SUM('1.  LRAMVA Summary'!H$52:H$66)+SUM('1.  LRAMVA Summary'!H$67:H$68)*(MONTH($E99)-1)/12)*$H99</f>
        <v>0</v>
      </c>
      <c r="N99" s="232">
        <f>(SUM('1.  LRAMVA Summary'!I$52:I$66)+SUM('1.  LRAMVA Summary'!I$67:I$68)*(MONTH($E99)-1)/12)*$H99</f>
        <v>1.8104332136222929</v>
      </c>
      <c r="O99" s="232">
        <f>(SUM('1.  LRAMVA Summary'!J$52:J$66)+SUM('1.  LRAMVA Summary'!J$67:J$68)*(MONTH($E99)-1)/12)*$H99</f>
        <v>0</v>
      </c>
      <c r="P99" s="232">
        <f>(SUM('1.  LRAMVA Summary'!K$52:K$66)+SUM('1.  LRAMVA Summary'!K$67:K$68)*(MONTH($E99)-1)/12)*$H99</f>
        <v>24.726413177364392</v>
      </c>
      <c r="Q99" s="232">
        <f>(SUM('1.  LRAMVA Summary'!L$52:L$66)+SUM('1.  LRAMVA Summary'!L$67:L$68)*(MONTH($E99)-1)/12)*$H99</f>
        <v>4.1716905796238712E-2</v>
      </c>
      <c r="R99" s="232">
        <f>(SUM('1.  LRAMVA Summary'!M$52:M$66)+SUM('1.  LRAMVA Summary'!M$67:M$68)*(MONTH($E99)-1)/12)*$H99</f>
        <v>0</v>
      </c>
      <c r="S99" s="232">
        <f>(SUM('1.  LRAMVA Summary'!N$52:N$66)+SUM('1.  LRAMVA Summary'!N$67:N$68)*(MONTH($E99)-1)/12)*$H99</f>
        <v>3.0807710702999995</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324.02787780517565</v>
      </c>
    </row>
    <row r="100" spans="2:23" s="9" customFormat="1">
      <c r="B100" s="68"/>
      <c r="E100" s="216">
        <v>42675</v>
      </c>
      <c r="F100" s="216" t="s">
        <v>162</v>
      </c>
      <c r="G100" s="217" t="s">
        <v>69</v>
      </c>
      <c r="H100" s="212">
        <f t="shared" ref="H100:H101" si="38">$C$38/12</f>
        <v>9.1666666666666665E-4</v>
      </c>
      <c r="I100" s="232">
        <f>(SUM('1.  LRAMVA Summary'!D$52:D$66)+SUM('1.  LRAMVA Summary'!D$67:D$68)*(MONTH($E100)-1)/12)*$H100</f>
        <v>166.1422552486159</v>
      </c>
      <c r="J100" s="232">
        <f>(SUM('1.  LRAMVA Summary'!E$52:E$66)+SUM('1.  LRAMVA Summary'!E$67:E$68)*(MONTH($E100)-1)/12)*$H100</f>
        <v>34.277333135311608</v>
      </c>
      <c r="K100" s="232">
        <f>(SUM('1.  LRAMVA Summary'!F$52:F$66)+SUM('1.  LRAMVA Summary'!F$67:F$68)*(MONTH($E100)-1)/12)*$H100</f>
        <v>88.794450941035677</v>
      </c>
      <c r="L100" s="232">
        <f>(SUM('1.  LRAMVA Summary'!G$52:G$66)+SUM('1.  LRAMVA Summary'!G$67:G$68)*(MONTH($E100)-1)/12)*$H100</f>
        <v>37.862120050695374</v>
      </c>
      <c r="M100" s="232">
        <f>(SUM('1.  LRAMVA Summary'!H$52:H$66)+SUM('1.  LRAMVA Summary'!H$67:H$68)*(MONTH($E100)-1)/12)*$H100</f>
        <v>0</v>
      </c>
      <c r="N100" s="232">
        <f>(SUM('1.  LRAMVA Summary'!I$52:I$66)+SUM('1.  LRAMVA Summary'!I$67:I$68)*(MONTH($E100)-1)/12)*$H100</f>
        <v>2.0115924595803252</v>
      </c>
      <c r="O100" s="232">
        <f>(SUM('1.  LRAMVA Summary'!J$52:J$66)+SUM('1.  LRAMVA Summary'!J$67:J$68)*(MONTH($E100)-1)/12)*$H100</f>
        <v>0</v>
      </c>
      <c r="P100" s="232">
        <f>(SUM('1.  LRAMVA Summary'!K$52:K$66)+SUM('1.  LRAMVA Summary'!K$67:K$68)*(MONTH($E100)-1)/12)*$H100</f>
        <v>27.473792419293773</v>
      </c>
      <c r="Q100" s="232">
        <f>(SUM('1.  LRAMVA Summary'!L$52:L$66)+SUM('1.  LRAMVA Summary'!L$67:L$68)*(MONTH($E100)-1)/12)*$H100</f>
        <v>4.6352117551376353E-2</v>
      </c>
      <c r="R100" s="232">
        <f>(SUM('1.  LRAMVA Summary'!M$52:M$66)+SUM('1.  LRAMVA Summary'!M$67:M$68)*(MONTH($E100)-1)/12)*$H100</f>
        <v>0</v>
      </c>
      <c r="S100" s="232">
        <f>(SUM('1.  LRAMVA Summary'!N$52:N$66)+SUM('1.  LRAMVA Summary'!N$67:N$68)*(MONTH($E100)-1)/12)*$H100</f>
        <v>3.4230789669999999</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360.03097533908397</v>
      </c>
    </row>
    <row r="101" spans="2:23" s="9" customFormat="1">
      <c r="B101" s="68"/>
      <c r="E101" s="216">
        <v>42705</v>
      </c>
      <c r="F101" s="216" t="s">
        <v>162</v>
      </c>
      <c r="G101" s="217" t="s">
        <v>69</v>
      </c>
      <c r="H101" s="212">
        <f t="shared" si="38"/>
        <v>9.1666666666666665E-4</v>
      </c>
      <c r="I101" s="232">
        <f>(SUM('1.  LRAMVA Summary'!D$52:D$66)+SUM('1.  LRAMVA Summary'!D$67:D$68)*(MONTH($E101)-1)/12)*$H101</f>
        <v>182.75648077347751</v>
      </c>
      <c r="J101" s="232">
        <f>(SUM('1.  LRAMVA Summary'!E$52:E$66)+SUM('1.  LRAMVA Summary'!E$67:E$68)*(MONTH($E101)-1)/12)*$H101</f>
        <v>37.705066448842771</v>
      </c>
      <c r="K101" s="232">
        <f>(SUM('1.  LRAMVA Summary'!F$52:F$66)+SUM('1.  LRAMVA Summary'!F$67:F$68)*(MONTH($E101)-1)/12)*$H101</f>
        <v>97.673896035139265</v>
      </c>
      <c r="L101" s="232">
        <f>(SUM('1.  LRAMVA Summary'!G$52:G$66)+SUM('1.  LRAMVA Summary'!G$67:G$68)*(MONTH($E101)-1)/12)*$H101</f>
        <v>41.648332055764911</v>
      </c>
      <c r="M101" s="232">
        <f>(SUM('1.  LRAMVA Summary'!H$52:H$66)+SUM('1.  LRAMVA Summary'!H$67:H$68)*(MONTH($E101)-1)/12)*$H101</f>
        <v>0</v>
      </c>
      <c r="N101" s="232">
        <f>(SUM('1.  LRAMVA Summary'!I$52:I$66)+SUM('1.  LRAMVA Summary'!I$67:I$68)*(MONTH($E101)-1)/12)*$H101</f>
        <v>2.2127517055383579</v>
      </c>
      <c r="O101" s="232">
        <f>(SUM('1.  LRAMVA Summary'!J$52:J$66)+SUM('1.  LRAMVA Summary'!J$67:J$68)*(MONTH($E101)-1)/12)*$H101</f>
        <v>0</v>
      </c>
      <c r="P101" s="232">
        <f>(SUM('1.  LRAMVA Summary'!K$52:K$66)+SUM('1.  LRAMVA Summary'!K$67:K$68)*(MONTH($E101)-1)/12)*$H101</f>
        <v>30.221171661223146</v>
      </c>
      <c r="Q101" s="232">
        <f>(SUM('1.  LRAMVA Summary'!L$52:L$66)+SUM('1.  LRAMVA Summary'!L$67:L$68)*(MONTH($E101)-1)/12)*$H101</f>
        <v>5.0987329306513979E-2</v>
      </c>
      <c r="R101" s="232">
        <f>(SUM('1.  LRAMVA Summary'!M$52:M$66)+SUM('1.  LRAMVA Summary'!M$67:M$68)*(MONTH($E101)-1)/12)*$H101</f>
        <v>0</v>
      </c>
      <c r="S101" s="232">
        <f>(SUM('1.  LRAMVA Summary'!N$52:N$66)+SUM('1.  LRAMVA Summary'!N$67:N$68)*(MONTH($E101)-1)/12)*$H101</f>
        <v>3.7653868636999999</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396.03407287299245</v>
      </c>
    </row>
    <row r="102" spans="2:23" s="9" customFormat="1" ht="15.75" thickBot="1">
      <c r="B102" s="68"/>
      <c r="E102" s="218" t="s">
        <v>440</v>
      </c>
      <c r="F102" s="218"/>
      <c r="G102" s="219"/>
      <c r="H102" s="220"/>
      <c r="I102" s="221">
        <f>SUM(I89:I101)</f>
        <v>1096.538884640865</v>
      </c>
      <c r="J102" s="221">
        <f>SUM(J89:J101)</f>
        <v>226.23039869305666</v>
      </c>
      <c r="K102" s="221">
        <f t="shared" ref="K102:O102" si="39">SUM(K89:K101)</f>
        <v>586.04337621083562</v>
      </c>
      <c r="L102" s="221">
        <f t="shared" si="39"/>
        <v>249.88999233458949</v>
      </c>
      <c r="M102" s="221">
        <f t="shared" si="39"/>
        <v>0</v>
      </c>
      <c r="N102" s="221">
        <f t="shared" si="39"/>
        <v>13.276510233230146</v>
      </c>
      <c r="O102" s="221">
        <f t="shared" si="39"/>
        <v>0</v>
      </c>
      <c r="P102" s="221">
        <f t="shared" ref="P102:V102" si="40">SUM(P89:P101)</f>
        <v>181.32702996733889</v>
      </c>
      <c r="Q102" s="221">
        <f t="shared" si="40"/>
        <v>0.30592397583908393</v>
      </c>
      <c r="R102" s="221">
        <f t="shared" si="40"/>
        <v>0</v>
      </c>
      <c r="S102" s="221">
        <f t="shared" si="40"/>
        <v>22.592321182199996</v>
      </c>
      <c r="T102" s="221">
        <f t="shared" si="40"/>
        <v>0</v>
      </c>
      <c r="U102" s="221">
        <f t="shared" si="40"/>
        <v>0</v>
      </c>
      <c r="V102" s="221">
        <f t="shared" si="40"/>
        <v>0</v>
      </c>
      <c r="W102" s="221">
        <f>SUM(W89:W101)</f>
        <v>2376.2044372379546</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404</v>
      </c>
      <c r="F104" s="227"/>
      <c r="G104" s="228"/>
      <c r="H104" s="229"/>
      <c r="I104" s="230">
        <f>I102+I103</f>
        <v>1096.538884640865</v>
      </c>
      <c r="J104" s="230">
        <f t="shared" ref="J104" si="41">J102+J103</f>
        <v>226.23039869305666</v>
      </c>
      <c r="K104" s="230">
        <f t="shared" ref="K104" si="42">K102+K103</f>
        <v>586.04337621083562</v>
      </c>
      <c r="L104" s="230">
        <f t="shared" ref="L104" si="43">L102+L103</f>
        <v>249.88999233458949</v>
      </c>
      <c r="M104" s="230">
        <f t="shared" ref="M104" si="44">M102+M103</f>
        <v>0</v>
      </c>
      <c r="N104" s="230">
        <f t="shared" ref="N104" si="45">N102+N103</f>
        <v>13.276510233230146</v>
      </c>
      <c r="O104" s="230">
        <f t="shared" ref="O104:V104" si="46">O102+O103</f>
        <v>0</v>
      </c>
      <c r="P104" s="230">
        <f t="shared" si="46"/>
        <v>181.32702996733889</v>
      </c>
      <c r="Q104" s="230">
        <f t="shared" si="46"/>
        <v>0.30592397583908393</v>
      </c>
      <c r="R104" s="230">
        <f t="shared" si="46"/>
        <v>0</v>
      </c>
      <c r="S104" s="230">
        <f t="shared" si="46"/>
        <v>22.592321182199996</v>
      </c>
      <c r="T104" s="230">
        <f t="shared" si="46"/>
        <v>0</v>
      </c>
      <c r="U104" s="230">
        <f t="shared" si="46"/>
        <v>0</v>
      </c>
      <c r="V104" s="230">
        <f t="shared" si="46"/>
        <v>0</v>
      </c>
      <c r="W104" s="230">
        <f t="shared" ref="W104" si="47">W102+W103</f>
        <v>2376.2044372379546</v>
      </c>
    </row>
    <row r="105" spans="2:23" s="9" customFormat="1">
      <c r="B105" s="68"/>
      <c r="E105" s="216">
        <v>42736</v>
      </c>
      <c r="F105" s="216" t="s">
        <v>163</v>
      </c>
      <c r="G105" s="217" t="s">
        <v>65</v>
      </c>
      <c r="H105" s="242">
        <f>$C$39/12</f>
        <v>9.1666666666666665E-4</v>
      </c>
      <c r="I105" s="232">
        <f>(SUM('1.  LRAMVA Summary'!D$52:D$69)+SUM('1.  LRAMVA Summary'!D$70:D$71)*(MONTH($E105)-1)/12)*$H105</f>
        <v>199.37070629833909</v>
      </c>
      <c r="J105" s="232">
        <f>(SUM('1.  LRAMVA Summary'!E$52:E$69)+SUM('1.  LRAMVA Summary'!E$70:E$71)*(MONTH($E105)-1)/12)*$H105</f>
        <v>41.132799762373935</v>
      </c>
      <c r="K105" s="232">
        <f>(SUM('1.  LRAMVA Summary'!F$52:F$69)+SUM('1.  LRAMVA Summary'!F$70:F$71)*(MONTH($E105)-1)/12)*$H105</f>
        <v>106.55334112924282</v>
      </c>
      <c r="L105" s="232">
        <f>(SUM('1.  LRAMVA Summary'!G$52:G$69)+SUM('1.  LRAMVA Summary'!G$70:G$71)*(MONTH($E105)-1)/12)*$H105</f>
        <v>45.434544060834448</v>
      </c>
      <c r="M105" s="232">
        <f>(SUM('1.  LRAMVA Summary'!H$52:H$69)+SUM('1.  LRAMVA Summary'!H$70:H$71)*(MONTH($E105)-1)/12)*$H105</f>
        <v>0</v>
      </c>
      <c r="N105" s="232">
        <f>(SUM('1.  LRAMVA Summary'!I$52:I$69)+SUM('1.  LRAMVA Summary'!I$70:I$71)*(MONTH($E105)-1)/12)*$H105</f>
        <v>2.4139109514963906</v>
      </c>
      <c r="O105" s="232">
        <f>(SUM('1.  LRAMVA Summary'!J$52:J$69)+SUM('1.  LRAMVA Summary'!J$70:J$71)*(MONTH($E105)-1)/12)*$H105</f>
        <v>0</v>
      </c>
      <c r="P105" s="232">
        <f>(SUM('1.  LRAMVA Summary'!K$52:K$69)+SUM('1.  LRAMVA Summary'!K$70:K$71)*(MONTH($E105)-1)/12)*$H105</f>
        <v>32.968550903152526</v>
      </c>
      <c r="Q105" s="232">
        <f>(SUM('1.  LRAMVA Summary'!L$52:L$69)+SUM('1.  LRAMVA Summary'!L$70:L$71)*(MONTH($E105)-1)/12)*$H105</f>
        <v>5.5622541061651619E-2</v>
      </c>
      <c r="R105" s="232">
        <f>(SUM('1.  LRAMVA Summary'!M$52:M$69)+SUM('1.  LRAMVA Summary'!M$70:M$71)*(MONTH($E105)-1)/12)*$H105</f>
        <v>0</v>
      </c>
      <c r="S105" s="232">
        <f>(SUM('1.  LRAMVA Summary'!N$52:N$69)+SUM('1.  LRAMVA Summary'!N$70:N$71)*(MONTH($E105)-1)/12)*$H105</f>
        <v>4.1076947603999994</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432.03717040690094</v>
      </c>
    </row>
    <row r="106" spans="2:23" s="9" customFormat="1">
      <c r="B106" s="68"/>
      <c r="E106" s="216">
        <v>42767</v>
      </c>
      <c r="F106" s="216" t="s">
        <v>163</v>
      </c>
      <c r="G106" s="217" t="s">
        <v>65</v>
      </c>
      <c r="H106" s="242">
        <f t="shared" ref="H106:H107" si="48">$C$39/12</f>
        <v>9.1666666666666665E-4</v>
      </c>
      <c r="I106" s="232">
        <f>(SUM('1.  LRAMVA Summary'!D$52:D$69)+SUM('1.  LRAMVA Summary'!D$70:D$71)*(MONTH($E106)-1)/12)*$H106</f>
        <v>228.36376406536363</v>
      </c>
      <c r="J106" s="232">
        <f>(SUM('1.  LRAMVA Summary'!E$52:E$69)+SUM('1.  LRAMVA Summary'!E$70:E$71)*(MONTH($E106)-1)/12)*$H106</f>
        <v>44.719291714582155</v>
      </c>
      <c r="K106" s="232">
        <f>(SUM('1.  LRAMVA Summary'!F$52:F$69)+SUM('1.  LRAMVA Summary'!F$70:F$71)*(MONTH($E106)-1)/12)*$H106</f>
        <v>122.9455166013162</v>
      </c>
      <c r="L106" s="232">
        <f>(SUM('1.  LRAMVA Summary'!G$52:G$69)+SUM('1.  LRAMVA Summary'!G$70:G$71)*(MONTH($E106)-1)/12)*$H106</f>
        <v>49.303121183812785</v>
      </c>
      <c r="M106" s="232">
        <f>(SUM('1.  LRAMVA Summary'!H$52:H$69)+SUM('1.  LRAMVA Summary'!H$70:H$71)*(MONTH($E106)-1)/12)*$H106</f>
        <v>2.7097546666666664E-4</v>
      </c>
      <c r="N106" s="232">
        <f>(SUM('1.  LRAMVA Summary'!I$52:I$69)+SUM('1.  LRAMVA Summary'!I$70:I$71)*(MONTH($E106)-1)/12)*$H106</f>
        <v>2.6164392909459528</v>
      </c>
      <c r="O106" s="232">
        <f>(SUM('1.  LRAMVA Summary'!J$52:J$69)+SUM('1.  LRAMVA Summary'!J$70:J$71)*(MONTH($E106)-1)/12)*$H106</f>
        <v>0</v>
      </c>
      <c r="P106" s="232">
        <f>(SUM('1.  LRAMVA Summary'!K$52:K$69)+SUM('1.  LRAMVA Summary'!K$70:K$71)*(MONTH($E106)-1)/12)*$H106</f>
        <v>34.916793090521409</v>
      </c>
      <c r="Q106" s="232">
        <f>(SUM('1.  LRAMVA Summary'!L$52:L$69)+SUM('1.  LRAMVA Summary'!L$70:L$71)*(MONTH($E106)-1)/12)*$H106</f>
        <v>6.0257852994155398E-2</v>
      </c>
      <c r="R106" s="232">
        <f>(SUM('1.  LRAMVA Summary'!M$52:M$69)+SUM('1.  LRAMVA Summary'!M$70:M$71)*(MONTH($E106)-1)/12)*$H106</f>
        <v>0</v>
      </c>
      <c r="S106" s="232">
        <f>(SUM('1.  LRAMVA Summary'!N$52:N$69)+SUM('1.  LRAMVA Summary'!N$70:N$71)*(MONTH($E106)-1)/12)*$H106</f>
        <v>4.8799118378022222</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487.80536661280513</v>
      </c>
    </row>
    <row r="107" spans="2:23" s="9" customFormat="1">
      <c r="B107" s="68"/>
      <c r="E107" s="216">
        <v>42795</v>
      </c>
      <c r="F107" s="216" t="s">
        <v>163</v>
      </c>
      <c r="G107" s="217" t="s">
        <v>65</v>
      </c>
      <c r="H107" s="242">
        <f t="shared" si="48"/>
        <v>9.1666666666666665E-4</v>
      </c>
      <c r="I107" s="232">
        <f>(SUM('1.  LRAMVA Summary'!D$52:D$69)+SUM('1.  LRAMVA Summary'!D$70:D$71)*(MONTH($E107)-1)/12)*$H107</f>
        <v>257.35682183238811</v>
      </c>
      <c r="J107" s="232">
        <f>(SUM('1.  LRAMVA Summary'!E$52:E$69)+SUM('1.  LRAMVA Summary'!E$70:E$71)*(MONTH($E107)-1)/12)*$H107</f>
        <v>48.30578366679039</v>
      </c>
      <c r="K107" s="232">
        <f>(SUM('1.  LRAMVA Summary'!F$52:F$69)+SUM('1.  LRAMVA Summary'!F$70:F$71)*(MONTH($E107)-1)/12)*$H107</f>
        <v>139.33769207338955</v>
      </c>
      <c r="L107" s="232">
        <f>(SUM('1.  LRAMVA Summary'!G$52:G$69)+SUM('1.  LRAMVA Summary'!G$70:G$71)*(MONTH($E107)-1)/12)*$H107</f>
        <v>53.171698306791122</v>
      </c>
      <c r="M107" s="232">
        <f>(SUM('1.  LRAMVA Summary'!H$52:H$69)+SUM('1.  LRAMVA Summary'!H$70:H$71)*(MONTH($E107)-1)/12)*$H107</f>
        <v>5.4195093333333328E-4</v>
      </c>
      <c r="N107" s="232">
        <f>(SUM('1.  LRAMVA Summary'!I$52:I$69)+SUM('1.  LRAMVA Summary'!I$70:I$71)*(MONTH($E107)-1)/12)*$H107</f>
        <v>2.8189676303955156</v>
      </c>
      <c r="O107" s="232">
        <f>(SUM('1.  LRAMVA Summary'!J$52:J$69)+SUM('1.  LRAMVA Summary'!J$70:J$71)*(MONTH($E107)-1)/12)*$H107</f>
        <v>0</v>
      </c>
      <c r="P107" s="232">
        <f>(SUM('1.  LRAMVA Summary'!K$52:K$69)+SUM('1.  LRAMVA Summary'!K$70:K$71)*(MONTH($E107)-1)/12)*$H107</f>
        <v>36.8650352778903</v>
      </c>
      <c r="Q107" s="232">
        <f>(SUM('1.  LRAMVA Summary'!L$52:L$69)+SUM('1.  LRAMVA Summary'!L$70:L$71)*(MONTH($E107)-1)/12)*$H107</f>
        <v>6.4893164926659169E-2</v>
      </c>
      <c r="R107" s="232">
        <f>(SUM('1.  LRAMVA Summary'!M$52:M$69)+SUM('1.  LRAMVA Summary'!M$70:M$71)*(MONTH($E107)-1)/12)*$H107</f>
        <v>0</v>
      </c>
      <c r="S107" s="232">
        <f>(SUM('1.  LRAMVA Summary'!N$52:N$69)+SUM('1.  LRAMVA Summary'!N$70:N$71)*(MONTH($E107)-1)/12)*$H107</f>
        <v>5.652128915204444</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543.57356281870932</v>
      </c>
    </row>
    <row r="108" spans="2:23" s="8" customFormat="1">
      <c r="B108" s="241"/>
      <c r="E108" s="216">
        <v>42826</v>
      </c>
      <c r="F108" s="216" t="s">
        <v>163</v>
      </c>
      <c r="G108" s="217" t="s">
        <v>66</v>
      </c>
      <c r="H108" s="242">
        <f>$C$40/12</f>
        <v>9.1666666666666665E-4</v>
      </c>
      <c r="I108" s="232">
        <f>(SUM('1.  LRAMVA Summary'!D$52:D$69)+SUM('1.  LRAMVA Summary'!D$70:D$71)*(MONTH($E108)-1)/12)*$H108</f>
        <v>286.34987959941265</v>
      </c>
      <c r="J108" s="232">
        <f>(SUM('1.  LRAMVA Summary'!E$52:E$69)+SUM('1.  LRAMVA Summary'!E$70:E$71)*(MONTH($E108)-1)/12)*$H108</f>
        <v>51.89227561899861</v>
      </c>
      <c r="K108" s="232">
        <f>(SUM('1.  LRAMVA Summary'!F$52:F$69)+SUM('1.  LRAMVA Summary'!F$70:F$71)*(MONTH($E108)-1)/12)*$H108</f>
        <v>155.72986754546295</v>
      </c>
      <c r="L108" s="232">
        <f>(SUM('1.  LRAMVA Summary'!G$52:G$69)+SUM('1.  LRAMVA Summary'!G$70:G$71)*(MONTH($E108)-1)/12)*$H108</f>
        <v>57.040275429769459</v>
      </c>
      <c r="M108" s="232">
        <f>(SUM('1.  LRAMVA Summary'!H$52:H$69)+SUM('1.  LRAMVA Summary'!H$70:H$71)*(MONTH($E108)-1)/12)*$H108</f>
        <v>8.1292639999999998E-4</v>
      </c>
      <c r="N108" s="232">
        <f>(SUM('1.  LRAMVA Summary'!I$52:I$69)+SUM('1.  LRAMVA Summary'!I$70:I$71)*(MONTH($E108)-1)/12)*$H108</f>
        <v>3.0214959698450783</v>
      </c>
      <c r="O108" s="232">
        <f>(SUM('1.  LRAMVA Summary'!J$52:J$69)+SUM('1.  LRAMVA Summary'!J$70:J$71)*(MONTH($E108)-1)/12)*$H108</f>
        <v>0</v>
      </c>
      <c r="P108" s="232">
        <f>(SUM('1.  LRAMVA Summary'!K$52:K$69)+SUM('1.  LRAMVA Summary'!K$70:K$71)*(MONTH($E108)-1)/12)*$H108</f>
        <v>38.813277465259183</v>
      </c>
      <c r="Q108" s="232">
        <f>(SUM('1.  LRAMVA Summary'!L$52:L$69)+SUM('1.  LRAMVA Summary'!L$70:L$71)*(MONTH($E108)-1)/12)*$H108</f>
        <v>6.9528476859162927E-2</v>
      </c>
      <c r="R108" s="232">
        <f>(SUM('1.  LRAMVA Summary'!M$52:M$69)+SUM('1.  LRAMVA Summary'!M$70:M$71)*(MONTH($E108)-1)/12)*$H108</f>
        <v>0</v>
      </c>
      <c r="S108" s="232">
        <f>(SUM('1.  LRAMVA Summary'!N$52:N$69)+SUM('1.  LRAMVA Summary'!N$70:N$71)*(MONTH($E108)-1)/12)*$H108</f>
        <v>6.4243459926066668</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599.34175902461379</v>
      </c>
    </row>
    <row r="109" spans="2:23" s="9" customFormat="1">
      <c r="B109" s="68"/>
      <c r="E109" s="216">
        <v>42856</v>
      </c>
      <c r="F109" s="216" t="s">
        <v>163</v>
      </c>
      <c r="G109" s="217" t="s">
        <v>66</v>
      </c>
      <c r="H109" s="242">
        <f t="shared" ref="H109:H110" si="50">$C$40/12</f>
        <v>9.1666666666666665E-4</v>
      </c>
      <c r="I109" s="232">
        <f>(SUM('1.  LRAMVA Summary'!D$52:D$69)+SUM('1.  LRAMVA Summary'!D$70:D$71)*(MONTH($E109)-1)/12)*$H109</f>
        <v>315.34293736643718</v>
      </c>
      <c r="J109" s="232">
        <f>(SUM('1.  LRAMVA Summary'!E$52:E$69)+SUM('1.  LRAMVA Summary'!E$70:E$71)*(MONTH($E109)-1)/12)*$H109</f>
        <v>55.478767571206845</v>
      </c>
      <c r="K109" s="232">
        <f>(SUM('1.  LRAMVA Summary'!F$52:F$69)+SUM('1.  LRAMVA Summary'!F$70:F$71)*(MONTH($E109)-1)/12)*$H109</f>
        <v>172.1220430175363</v>
      </c>
      <c r="L109" s="232">
        <f>(SUM('1.  LRAMVA Summary'!G$52:G$69)+SUM('1.  LRAMVA Summary'!G$70:G$71)*(MONTH($E109)-1)/12)*$H109</f>
        <v>60.908852552747788</v>
      </c>
      <c r="M109" s="232">
        <f>(SUM('1.  LRAMVA Summary'!H$52:H$69)+SUM('1.  LRAMVA Summary'!H$70:H$71)*(MONTH($E109)-1)/12)*$H109</f>
        <v>1.0839018666666666E-3</v>
      </c>
      <c r="N109" s="232">
        <f>(SUM('1.  LRAMVA Summary'!I$52:I$69)+SUM('1.  LRAMVA Summary'!I$70:I$71)*(MONTH($E109)-1)/12)*$H109</f>
        <v>3.2240243092946406</v>
      </c>
      <c r="O109" s="232">
        <f>(SUM('1.  LRAMVA Summary'!J$52:J$69)+SUM('1.  LRAMVA Summary'!J$70:J$71)*(MONTH($E109)-1)/12)*$H109</f>
        <v>0</v>
      </c>
      <c r="P109" s="232">
        <f>(SUM('1.  LRAMVA Summary'!K$52:K$69)+SUM('1.  LRAMVA Summary'!K$70:K$71)*(MONTH($E109)-1)/12)*$H109</f>
        <v>40.761519652628081</v>
      </c>
      <c r="Q109" s="232">
        <f>(SUM('1.  LRAMVA Summary'!L$52:L$69)+SUM('1.  LRAMVA Summary'!L$70:L$71)*(MONTH($E109)-1)/12)*$H109</f>
        <v>7.4163788791666713E-2</v>
      </c>
      <c r="R109" s="232">
        <f>(SUM('1.  LRAMVA Summary'!M$52:M$69)+SUM('1.  LRAMVA Summary'!M$70:M$71)*(MONTH($E109)-1)/12)*$H109</f>
        <v>0</v>
      </c>
      <c r="S109" s="232">
        <f>(SUM('1.  LRAMVA Summary'!N$52:N$69)+SUM('1.  LRAMVA Summary'!N$70:N$71)*(MONTH($E109)-1)/12)*$H109</f>
        <v>7.1965630700088887</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655.10995523051815</v>
      </c>
    </row>
    <row r="110" spans="2:23" s="240" customFormat="1">
      <c r="B110" s="239"/>
      <c r="E110" s="216">
        <v>42887</v>
      </c>
      <c r="F110" s="216" t="s">
        <v>163</v>
      </c>
      <c r="G110" s="217" t="s">
        <v>66</v>
      </c>
      <c r="H110" s="242">
        <f t="shared" si="50"/>
        <v>9.1666666666666665E-4</v>
      </c>
      <c r="I110" s="232">
        <f>(SUM('1.  LRAMVA Summary'!D$52:D$69)+SUM('1.  LRAMVA Summary'!D$70:D$71)*(MONTH($E110)-1)/12)*$H110</f>
        <v>344.33599513346172</v>
      </c>
      <c r="J110" s="232">
        <f>(SUM('1.  LRAMVA Summary'!E$52:E$69)+SUM('1.  LRAMVA Summary'!E$70:E$71)*(MONTH($E110)-1)/12)*$H110</f>
        <v>59.065259523415072</v>
      </c>
      <c r="K110" s="232">
        <f>(SUM('1.  LRAMVA Summary'!F$52:F$69)+SUM('1.  LRAMVA Summary'!F$70:F$71)*(MONTH($E110)-1)/12)*$H110</f>
        <v>188.5142184896097</v>
      </c>
      <c r="L110" s="232">
        <f>(SUM('1.  LRAMVA Summary'!G$52:G$69)+SUM('1.  LRAMVA Summary'!G$70:G$71)*(MONTH($E110)-1)/12)*$H110</f>
        <v>64.777429675726125</v>
      </c>
      <c r="M110" s="232">
        <f>(SUM('1.  LRAMVA Summary'!H$52:H$69)+SUM('1.  LRAMVA Summary'!H$70:H$71)*(MONTH($E110)-1)/12)*$H110</f>
        <v>1.3548773333333334E-3</v>
      </c>
      <c r="N110" s="232">
        <f>(SUM('1.  LRAMVA Summary'!I$52:I$69)+SUM('1.  LRAMVA Summary'!I$70:I$71)*(MONTH($E110)-1)/12)*$H110</f>
        <v>3.4265526487442033</v>
      </c>
      <c r="O110" s="232">
        <f>(SUM('1.  LRAMVA Summary'!J$52:J$69)+SUM('1.  LRAMVA Summary'!J$70:J$71)*(MONTH($E110)-1)/12)*$H110</f>
        <v>0</v>
      </c>
      <c r="P110" s="232">
        <f>(SUM('1.  LRAMVA Summary'!K$52:K$69)+SUM('1.  LRAMVA Summary'!K$70:K$71)*(MONTH($E110)-1)/12)*$H110</f>
        <v>42.709761839996965</v>
      </c>
      <c r="Q110" s="232">
        <f>(SUM('1.  LRAMVA Summary'!L$52:L$69)+SUM('1.  LRAMVA Summary'!L$70:L$71)*(MONTH($E110)-1)/12)*$H110</f>
        <v>7.8799100724170484E-2</v>
      </c>
      <c r="R110" s="232">
        <f>(SUM('1.  LRAMVA Summary'!M$52:M$69)+SUM('1.  LRAMVA Summary'!M$70:M$71)*(MONTH($E110)-1)/12)*$H110</f>
        <v>0</v>
      </c>
      <c r="S110" s="232">
        <f>(SUM('1.  LRAMVA Summary'!N$52:N$69)+SUM('1.  LRAMVA Summary'!N$70:N$71)*(MONTH($E110)-1)/12)*$H110</f>
        <v>7.9687801474111106</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710.87815143642251</v>
      </c>
    </row>
    <row r="111" spans="2:23" s="9" customFormat="1">
      <c r="B111" s="68"/>
      <c r="E111" s="216">
        <v>42917</v>
      </c>
      <c r="F111" s="216" t="s">
        <v>163</v>
      </c>
      <c r="G111" s="217" t="s">
        <v>68</v>
      </c>
      <c r="H111" s="242">
        <f>$C$41/12</f>
        <v>9.1666666666666665E-4</v>
      </c>
      <c r="I111" s="232">
        <f>(SUM('1.  LRAMVA Summary'!D$52:D$69)+SUM('1.  LRAMVA Summary'!D$70:D$71)*(MONTH($E111)-1)/12)*$H111</f>
        <v>373.32905290048626</v>
      </c>
      <c r="J111" s="232">
        <f>(SUM('1.  LRAMVA Summary'!E$52:E$69)+SUM('1.  LRAMVA Summary'!E$70:E$71)*(MONTH($E111)-1)/12)*$H111</f>
        <v>62.651751475623293</v>
      </c>
      <c r="K111" s="232">
        <f>(SUM('1.  LRAMVA Summary'!F$52:F$69)+SUM('1.  LRAMVA Summary'!F$70:F$71)*(MONTH($E111)-1)/12)*$H111</f>
        <v>204.90639396168305</v>
      </c>
      <c r="L111" s="232">
        <f>(SUM('1.  LRAMVA Summary'!G$52:G$69)+SUM('1.  LRAMVA Summary'!G$70:G$71)*(MONTH($E111)-1)/12)*$H111</f>
        <v>68.646006798704462</v>
      </c>
      <c r="M111" s="232">
        <f>(SUM('1.  LRAMVA Summary'!H$52:H$69)+SUM('1.  LRAMVA Summary'!H$70:H$71)*(MONTH($E111)-1)/12)*$H111</f>
        <v>1.6258528E-3</v>
      </c>
      <c r="N111" s="232">
        <f>(SUM('1.  LRAMVA Summary'!I$52:I$69)+SUM('1.  LRAMVA Summary'!I$70:I$71)*(MONTH($E111)-1)/12)*$H111</f>
        <v>3.629080988193766</v>
      </c>
      <c r="O111" s="232">
        <f>(SUM('1.  LRAMVA Summary'!J$52:J$69)+SUM('1.  LRAMVA Summary'!J$70:J$71)*(MONTH($E111)-1)/12)*$H111</f>
        <v>0</v>
      </c>
      <c r="P111" s="232">
        <f>(SUM('1.  LRAMVA Summary'!K$52:K$69)+SUM('1.  LRAMVA Summary'!K$70:K$71)*(MONTH($E111)-1)/12)*$H111</f>
        <v>44.658004027365855</v>
      </c>
      <c r="Q111" s="232">
        <f>(SUM('1.  LRAMVA Summary'!L$52:L$69)+SUM('1.  LRAMVA Summary'!L$70:L$71)*(MONTH($E111)-1)/12)*$H111</f>
        <v>8.3434412656674256E-2</v>
      </c>
      <c r="R111" s="232">
        <f>(SUM('1.  LRAMVA Summary'!M$52:M$69)+SUM('1.  LRAMVA Summary'!M$70:M$71)*(MONTH($E111)-1)/12)*$H111</f>
        <v>0</v>
      </c>
      <c r="S111" s="232">
        <f>(SUM('1.  LRAMVA Summary'!N$52:N$69)+SUM('1.  LRAMVA Summary'!N$70:N$71)*(MONTH($E111)-1)/12)*$H111</f>
        <v>8.7409972248133343</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766.64634764232665</v>
      </c>
    </row>
    <row r="112" spans="2:23" s="9" customFormat="1">
      <c r="B112" s="68"/>
      <c r="E112" s="216">
        <v>42948</v>
      </c>
      <c r="F112" s="216" t="s">
        <v>163</v>
      </c>
      <c r="G112" s="217" t="s">
        <v>68</v>
      </c>
      <c r="H112" s="242">
        <f t="shared" ref="H112:H113" si="51">$C$41/12</f>
        <v>9.1666666666666665E-4</v>
      </c>
      <c r="I112" s="232">
        <f>(SUM('1.  LRAMVA Summary'!D$52:D$69)+SUM('1.  LRAMVA Summary'!D$70:D$71)*(MONTH($E112)-1)/12)*$H112</f>
        <v>402.32211066751074</v>
      </c>
      <c r="J112" s="232">
        <f>(SUM('1.  LRAMVA Summary'!E$52:E$69)+SUM('1.  LRAMVA Summary'!E$70:E$71)*(MONTH($E112)-1)/12)*$H112</f>
        <v>66.238243427831534</v>
      </c>
      <c r="K112" s="232">
        <f>(SUM('1.  LRAMVA Summary'!F$52:F$69)+SUM('1.  LRAMVA Summary'!F$70:F$71)*(MONTH($E112)-1)/12)*$H112</f>
        <v>221.29856943375646</v>
      </c>
      <c r="L112" s="232">
        <f>(SUM('1.  LRAMVA Summary'!G$52:G$69)+SUM('1.  LRAMVA Summary'!G$70:G$71)*(MONTH($E112)-1)/12)*$H112</f>
        <v>72.514583921682799</v>
      </c>
      <c r="M112" s="232">
        <f>(SUM('1.  LRAMVA Summary'!H$52:H$69)+SUM('1.  LRAMVA Summary'!H$70:H$71)*(MONTH($E112)-1)/12)*$H112</f>
        <v>1.8968282666666668E-3</v>
      </c>
      <c r="N112" s="232">
        <f>(SUM('1.  LRAMVA Summary'!I$52:I$69)+SUM('1.  LRAMVA Summary'!I$70:I$71)*(MONTH($E112)-1)/12)*$H112</f>
        <v>3.8316093276433283</v>
      </c>
      <c r="O112" s="232">
        <f>(SUM('1.  LRAMVA Summary'!J$52:J$69)+SUM('1.  LRAMVA Summary'!J$70:J$71)*(MONTH($E112)-1)/12)*$H112</f>
        <v>0</v>
      </c>
      <c r="P112" s="232">
        <f>(SUM('1.  LRAMVA Summary'!K$52:K$69)+SUM('1.  LRAMVA Summary'!K$70:K$71)*(MONTH($E112)-1)/12)*$H112</f>
        <v>46.606246214734739</v>
      </c>
      <c r="Q112" s="232">
        <f>(SUM('1.  LRAMVA Summary'!L$52:L$69)+SUM('1.  LRAMVA Summary'!L$70:L$71)*(MONTH($E112)-1)/12)*$H112</f>
        <v>8.8069724589178028E-2</v>
      </c>
      <c r="R112" s="232">
        <f>(SUM('1.  LRAMVA Summary'!M$52:M$69)+SUM('1.  LRAMVA Summary'!M$70:M$71)*(MONTH($E112)-1)/12)*$H112</f>
        <v>0</v>
      </c>
      <c r="S112" s="232">
        <f>(SUM('1.  LRAMVA Summary'!N$52:N$69)+SUM('1.  LRAMVA Summary'!N$70:N$71)*(MONTH($E112)-1)/12)*$H112</f>
        <v>9.5132143022155553</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822.41454384823112</v>
      </c>
    </row>
    <row r="113" spans="2:23" s="9" customFormat="1">
      <c r="B113" s="68"/>
      <c r="E113" s="216">
        <v>42979</v>
      </c>
      <c r="F113" s="216" t="s">
        <v>163</v>
      </c>
      <c r="G113" s="217" t="s">
        <v>68</v>
      </c>
      <c r="H113" s="242">
        <f t="shared" si="51"/>
        <v>9.1666666666666665E-4</v>
      </c>
      <c r="I113" s="232">
        <f>(SUM('1.  LRAMVA Summary'!D$52:D$69)+SUM('1.  LRAMVA Summary'!D$70:D$71)*(MONTH($E113)-1)/12)*$H113</f>
        <v>431.31516843453528</v>
      </c>
      <c r="J113" s="232">
        <f>(SUM('1.  LRAMVA Summary'!E$52:E$69)+SUM('1.  LRAMVA Summary'!E$70:E$71)*(MONTH($E113)-1)/12)*$H113</f>
        <v>69.824735380039755</v>
      </c>
      <c r="K113" s="232">
        <f>(SUM('1.  LRAMVA Summary'!F$52:F$69)+SUM('1.  LRAMVA Summary'!F$70:F$71)*(MONTH($E113)-1)/12)*$H113</f>
        <v>237.69074490582977</v>
      </c>
      <c r="L113" s="232">
        <f>(SUM('1.  LRAMVA Summary'!G$52:G$69)+SUM('1.  LRAMVA Summary'!G$70:G$71)*(MONTH($E113)-1)/12)*$H113</f>
        <v>76.383161044661151</v>
      </c>
      <c r="M113" s="232">
        <f>(SUM('1.  LRAMVA Summary'!H$52:H$69)+SUM('1.  LRAMVA Summary'!H$70:H$71)*(MONTH($E113)-1)/12)*$H113</f>
        <v>2.1678037333333331E-3</v>
      </c>
      <c r="N113" s="232">
        <f>(SUM('1.  LRAMVA Summary'!I$52:I$69)+SUM('1.  LRAMVA Summary'!I$70:I$71)*(MONTH($E113)-1)/12)*$H113</f>
        <v>4.0341376670928906</v>
      </c>
      <c r="O113" s="232">
        <f>(SUM('1.  LRAMVA Summary'!J$52:J$69)+SUM('1.  LRAMVA Summary'!J$70:J$71)*(MONTH($E113)-1)/12)*$H113</f>
        <v>0</v>
      </c>
      <c r="P113" s="232">
        <f>(SUM('1.  LRAMVA Summary'!K$52:K$69)+SUM('1.  LRAMVA Summary'!K$70:K$71)*(MONTH($E113)-1)/12)*$H113</f>
        <v>48.55448840210363</v>
      </c>
      <c r="Q113" s="232">
        <f>(SUM('1.  LRAMVA Summary'!L$52:L$69)+SUM('1.  LRAMVA Summary'!L$70:L$71)*(MONTH($E113)-1)/12)*$H113</f>
        <v>9.27050365216818E-2</v>
      </c>
      <c r="R113" s="232">
        <f>(SUM('1.  LRAMVA Summary'!M$52:M$69)+SUM('1.  LRAMVA Summary'!M$70:M$71)*(MONTH($E113)-1)/12)*$H113</f>
        <v>0</v>
      </c>
      <c r="S113" s="232">
        <f>(SUM('1.  LRAMVA Summary'!N$52:N$69)+SUM('1.  LRAMVA Summary'!N$70:N$71)*(MONTH($E113)-1)/12)*$H113</f>
        <v>10.285431379617778</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878.18274005413525</v>
      </c>
    </row>
    <row r="114" spans="2:23" s="9" customFormat="1">
      <c r="B114" s="68"/>
      <c r="E114" s="216">
        <v>43009</v>
      </c>
      <c r="F114" s="216" t="s">
        <v>163</v>
      </c>
      <c r="G114" s="217" t="s">
        <v>69</v>
      </c>
      <c r="H114" s="242">
        <f>$C$42/12</f>
        <v>1.25E-3</v>
      </c>
      <c r="I114" s="232">
        <f>(SUM('1.  LRAMVA Summary'!D$52:D$69)+SUM('1.  LRAMVA Summary'!D$70:D$71)*(MONTH($E114)-1)/12)*$H114</f>
        <v>627.69303572939975</v>
      </c>
      <c r="J114" s="232">
        <f>(SUM('1.  LRAMVA Summary'!E$52:E$69)+SUM('1.  LRAMVA Summary'!E$70:E$71)*(MONTH($E114)-1)/12)*$H114</f>
        <v>100.10621908942908</v>
      </c>
      <c r="K114" s="232">
        <f>(SUM('1.  LRAMVA Summary'!F$52:F$69)+SUM('1.  LRAMVA Summary'!F$70:F$71)*(MONTH($E114)-1)/12)*$H114</f>
        <v>346.47670960623162</v>
      </c>
      <c r="L114" s="232">
        <f>(SUM('1.  LRAMVA Summary'!G$52:G$69)+SUM('1.  LRAMVA Summary'!G$70:G$71)*(MONTH($E114)-1)/12)*$H114</f>
        <v>109.43418841041746</v>
      </c>
      <c r="M114" s="232">
        <f>(SUM('1.  LRAMVA Summary'!H$52:H$69)+SUM('1.  LRAMVA Summary'!H$70:H$71)*(MONTH($E114)-1)/12)*$H114</f>
        <v>3.3256079999999999E-3</v>
      </c>
      <c r="N114" s="232">
        <f>(SUM('1.  LRAMVA Summary'!I$52:I$69)+SUM('1.  LRAMVA Summary'!I$70:I$71)*(MONTH($E114)-1)/12)*$H114</f>
        <v>5.7772718271033456</v>
      </c>
      <c r="O114" s="232">
        <f>(SUM('1.  LRAMVA Summary'!J$52:J$69)+SUM('1.  LRAMVA Summary'!J$70:J$71)*(MONTH($E114)-1)/12)*$H114</f>
        <v>0</v>
      </c>
      <c r="P114" s="232">
        <f>(SUM('1.  LRAMVA Summary'!K$52:K$69)+SUM('1.  LRAMVA Summary'!K$70:K$71)*(MONTH($E114)-1)/12)*$H114</f>
        <v>68.867359894735259</v>
      </c>
      <c r="Q114" s="232">
        <f>(SUM('1.  LRAMVA Summary'!L$52:L$69)+SUM('1.  LRAMVA Summary'!L$70:L$71)*(MONTH($E114)-1)/12)*$H114</f>
        <v>0.13273683880116216</v>
      </c>
      <c r="R114" s="232">
        <f>(SUM('1.  LRAMVA Summary'!M$52:M$69)+SUM('1.  LRAMVA Summary'!M$70:M$71)*(MONTH($E114)-1)/12)*$H114</f>
        <v>0</v>
      </c>
      <c r="S114" s="232">
        <f>(SUM('1.  LRAMVA Summary'!N$52:N$69)+SUM('1.  LRAMVA Summary'!N$70:N$71)*(MONTH($E114)-1)/12)*$H114</f>
        <v>15.078611532300002</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1273.5694585364176</v>
      </c>
    </row>
    <row r="115" spans="2:23" s="9" customFormat="1">
      <c r="B115" s="68"/>
      <c r="E115" s="216">
        <v>43040</v>
      </c>
      <c r="F115" s="216" t="s">
        <v>163</v>
      </c>
      <c r="G115" s="217" t="s">
        <v>69</v>
      </c>
      <c r="H115" s="242">
        <f t="shared" ref="H115:H116" si="52">$C$42/12</f>
        <v>1.25E-3</v>
      </c>
      <c r="I115" s="232">
        <f>(SUM('1.  LRAMVA Summary'!D$52:D$69)+SUM('1.  LRAMVA Summary'!D$70:D$71)*(MONTH($E115)-1)/12)*$H115</f>
        <v>667.22902359352406</v>
      </c>
      <c r="J115" s="232">
        <f>(SUM('1.  LRAMVA Summary'!E$52:E$69)+SUM('1.  LRAMVA Summary'!E$70:E$71)*(MONTH($E115)-1)/12)*$H115</f>
        <v>104.99688993334938</v>
      </c>
      <c r="K115" s="232">
        <f>(SUM('1.  LRAMVA Summary'!F$52:F$69)+SUM('1.  LRAMVA Summary'!F$70:F$71)*(MONTH($E115)-1)/12)*$H115</f>
        <v>368.82967615905898</v>
      </c>
      <c r="L115" s="232">
        <f>(SUM('1.  LRAMVA Summary'!G$52:G$69)+SUM('1.  LRAMVA Summary'!G$70:G$71)*(MONTH($E115)-1)/12)*$H115</f>
        <v>114.70952085084248</v>
      </c>
      <c r="M115" s="232">
        <f>(SUM('1.  LRAMVA Summary'!H$52:H$69)+SUM('1.  LRAMVA Summary'!H$70:H$71)*(MONTH($E115)-1)/12)*$H115</f>
        <v>3.6951200000000001E-3</v>
      </c>
      <c r="N115" s="232">
        <f>(SUM('1.  LRAMVA Summary'!I$52:I$69)+SUM('1.  LRAMVA Summary'!I$70:I$71)*(MONTH($E115)-1)/12)*$H115</f>
        <v>6.0534468354436584</v>
      </c>
      <c r="O115" s="232">
        <f>(SUM('1.  LRAMVA Summary'!J$52:J$69)+SUM('1.  LRAMVA Summary'!J$70:J$71)*(MONTH($E115)-1)/12)*$H115</f>
        <v>0</v>
      </c>
      <c r="P115" s="232">
        <f>(SUM('1.  LRAMVA Summary'!K$52:K$69)+SUM('1.  LRAMVA Summary'!K$70:K$71)*(MONTH($E115)-1)/12)*$H115</f>
        <v>71.524053786601925</v>
      </c>
      <c r="Q115" s="232">
        <f>(SUM('1.  LRAMVA Summary'!L$52:L$69)+SUM('1.  LRAMVA Summary'!L$70:L$71)*(MONTH($E115)-1)/12)*$H115</f>
        <v>0.13905771870912184</v>
      </c>
      <c r="R115" s="232">
        <f>(SUM('1.  LRAMVA Summary'!M$52:M$69)+SUM('1.  LRAMVA Summary'!M$70:M$71)*(MONTH($E115)-1)/12)*$H115</f>
        <v>0</v>
      </c>
      <c r="S115" s="232">
        <f>(SUM('1.  LRAMVA Summary'!N$52:N$69)+SUM('1.  LRAMVA Summary'!N$70:N$71)*(MONTH($E115)-1)/12)*$H115</f>
        <v>16.131634819666665</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1349.6169988171962</v>
      </c>
    </row>
    <row r="116" spans="2:23" s="9" customFormat="1">
      <c r="B116" s="68"/>
      <c r="E116" s="216">
        <v>43070</v>
      </c>
      <c r="F116" s="216" t="s">
        <v>163</v>
      </c>
      <c r="G116" s="217" t="s">
        <v>69</v>
      </c>
      <c r="H116" s="242">
        <f t="shared" si="52"/>
        <v>1.25E-3</v>
      </c>
      <c r="I116" s="232">
        <f>(SUM('1.  LRAMVA Summary'!D$52:D$69)+SUM('1.  LRAMVA Summary'!D$70:D$71)*(MONTH($E116)-1)/12)*$H116</f>
        <v>706.76501145764837</v>
      </c>
      <c r="J116" s="232">
        <f>(SUM('1.  LRAMVA Summary'!E$52:E$69)+SUM('1.  LRAMVA Summary'!E$70:E$71)*(MONTH($E116)-1)/12)*$H116</f>
        <v>109.88756077726968</v>
      </c>
      <c r="K116" s="232">
        <f>(SUM('1.  LRAMVA Summary'!F$52:F$69)+SUM('1.  LRAMVA Summary'!F$70:F$71)*(MONTH($E116)-1)/12)*$H116</f>
        <v>391.18264271188627</v>
      </c>
      <c r="L116" s="232">
        <f>(SUM('1.  LRAMVA Summary'!G$52:G$69)+SUM('1.  LRAMVA Summary'!G$70:G$71)*(MONTH($E116)-1)/12)*$H116</f>
        <v>119.98485329126748</v>
      </c>
      <c r="M116" s="232">
        <f>(SUM('1.  LRAMVA Summary'!H$52:H$69)+SUM('1.  LRAMVA Summary'!H$70:H$71)*(MONTH($E116)-1)/12)*$H116</f>
        <v>4.0646319999999994E-3</v>
      </c>
      <c r="N116" s="232">
        <f>(SUM('1.  LRAMVA Summary'!I$52:I$69)+SUM('1.  LRAMVA Summary'!I$70:I$71)*(MONTH($E116)-1)/12)*$H116</f>
        <v>6.3296218437839711</v>
      </c>
      <c r="O116" s="232">
        <f>(SUM('1.  LRAMVA Summary'!J$52:J$69)+SUM('1.  LRAMVA Summary'!J$70:J$71)*(MONTH($E116)-1)/12)*$H116</f>
        <v>0</v>
      </c>
      <c r="P116" s="232">
        <f>(SUM('1.  LRAMVA Summary'!K$52:K$69)+SUM('1.  LRAMVA Summary'!K$70:K$71)*(MONTH($E116)-1)/12)*$H116</f>
        <v>74.180747678468592</v>
      </c>
      <c r="Q116" s="232">
        <f>(SUM('1.  LRAMVA Summary'!L$52:L$69)+SUM('1.  LRAMVA Summary'!L$70:L$71)*(MONTH($E116)-1)/12)*$H116</f>
        <v>0.14537859861708152</v>
      </c>
      <c r="R116" s="232">
        <f>(SUM('1.  LRAMVA Summary'!M$52:M$69)+SUM('1.  LRAMVA Summary'!M$70:M$71)*(MONTH($E116)-1)/12)*$H116</f>
        <v>0</v>
      </c>
      <c r="S116" s="232">
        <f>(SUM('1.  LRAMVA Summary'!N$52:N$69)+SUM('1.  LRAMVA Summary'!N$70:N$71)*(MONTH($E116)-1)/12)*$H116</f>
        <v>17.184658107033332</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1425.6645390979747</v>
      </c>
    </row>
    <row r="117" spans="2:23" s="9" customFormat="1" ht="15.75" thickBot="1">
      <c r="B117" s="68"/>
      <c r="E117" s="218" t="s">
        <v>441</v>
      </c>
      <c r="F117" s="218"/>
      <c r="G117" s="219"/>
      <c r="H117" s="220"/>
      <c r="I117" s="221">
        <f>SUM(I104:I116)</f>
        <v>5936.3123917193725</v>
      </c>
      <c r="J117" s="221">
        <f>SUM(J104:J116)</f>
        <v>1040.5299766339665</v>
      </c>
      <c r="K117" s="221">
        <f t="shared" ref="K117:O117" si="53">SUM(K104:K116)</f>
        <v>3241.6307918458392</v>
      </c>
      <c r="L117" s="221">
        <f t="shared" si="53"/>
        <v>1142.198227861847</v>
      </c>
      <c r="M117" s="221">
        <f t="shared" si="53"/>
        <v>2.0840476799999997E-2</v>
      </c>
      <c r="N117" s="221">
        <f t="shared" si="53"/>
        <v>60.453069523212889</v>
      </c>
      <c r="O117" s="221">
        <f t="shared" si="53"/>
        <v>0</v>
      </c>
      <c r="P117" s="221">
        <f t="shared" ref="P117:V117" si="54">SUM(P104:P116)</f>
        <v>762.75286820079737</v>
      </c>
      <c r="Q117" s="221">
        <f t="shared" si="54"/>
        <v>1.3905712310914498</v>
      </c>
      <c r="R117" s="221">
        <f t="shared" si="54"/>
        <v>0</v>
      </c>
      <c r="S117" s="221">
        <f t="shared" si="54"/>
        <v>135.75629327128001</v>
      </c>
      <c r="T117" s="221">
        <f t="shared" si="54"/>
        <v>0</v>
      </c>
      <c r="U117" s="221">
        <f t="shared" si="54"/>
        <v>0</v>
      </c>
      <c r="V117" s="221">
        <f t="shared" si="54"/>
        <v>0</v>
      </c>
      <c r="W117" s="221">
        <f>SUM(W104:W116)</f>
        <v>12321.045030764206</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405</v>
      </c>
      <c r="F119" s="227"/>
      <c r="G119" s="228"/>
      <c r="H119" s="229"/>
      <c r="I119" s="230">
        <f>I117+I118</f>
        <v>5936.3123917193725</v>
      </c>
      <c r="J119" s="230">
        <f t="shared" ref="J119" si="55">J117+J118</f>
        <v>1040.5299766339665</v>
      </c>
      <c r="K119" s="230">
        <f t="shared" ref="K119" si="56">K117+K118</f>
        <v>3241.6307918458392</v>
      </c>
      <c r="L119" s="230">
        <f t="shared" ref="L119" si="57">L117+L118</f>
        <v>1142.198227861847</v>
      </c>
      <c r="M119" s="230">
        <f t="shared" ref="M119" si="58">M117+M118</f>
        <v>2.0840476799999997E-2</v>
      </c>
      <c r="N119" s="230">
        <f t="shared" ref="N119" si="59">N117+N118</f>
        <v>60.453069523212889</v>
      </c>
      <c r="O119" s="230">
        <f t="shared" ref="O119:V119" si="60">O117+O118</f>
        <v>0</v>
      </c>
      <c r="P119" s="230">
        <f t="shared" si="60"/>
        <v>762.75286820079737</v>
      </c>
      <c r="Q119" s="230">
        <f t="shared" si="60"/>
        <v>1.3905712310914498</v>
      </c>
      <c r="R119" s="230">
        <f t="shared" si="60"/>
        <v>0</v>
      </c>
      <c r="S119" s="230">
        <f t="shared" si="60"/>
        <v>135.75629327128001</v>
      </c>
      <c r="T119" s="230">
        <f t="shared" si="60"/>
        <v>0</v>
      </c>
      <c r="U119" s="230">
        <f t="shared" si="60"/>
        <v>0</v>
      </c>
      <c r="V119" s="230">
        <f t="shared" si="60"/>
        <v>0</v>
      </c>
      <c r="W119" s="230">
        <f t="shared" ref="W119" si="61">W117+W118</f>
        <v>12321.045030764206</v>
      </c>
    </row>
    <row r="120" spans="2:23" s="9" customFormat="1">
      <c r="B120" s="68"/>
      <c r="E120" s="216">
        <v>43101</v>
      </c>
      <c r="F120" s="216" t="s">
        <v>164</v>
      </c>
      <c r="G120" s="217" t="s">
        <v>65</v>
      </c>
      <c r="H120" s="242">
        <f>$C$43/12</f>
        <v>1.25E-3</v>
      </c>
      <c r="I120" s="232">
        <f>(SUM('1.  LRAMVA Summary'!D$52:D$72)+SUM('1.  LRAMVA Summary'!D$73:D$74)*(MONTH($E120)-1)/12)*$H120</f>
        <v>746.30099932177279</v>
      </c>
      <c r="J120" s="232">
        <f>(SUM('1.  LRAMVA Summary'!E$52:E$72)+SUM('1.  LRAMVA Summary'!E$73:E$74)*(MONTH($E120)-1)/12)*$H120</f>
        <v>114.77823162119</v>
      </c>
      <c r="K120" s="232">
        <f>(SUM('1.  LRAMVA Summary'!F$52:F$72)+SUM('1.  LRAMVA Summary'!F$73:F$74)*(MONTH($E120)-1)/12)*$H120</f>
        <v>413.53560926471363</v>
      </c>
      <c r="L120" s="232">
        <f>(SUM('1.  LRAMVA Summary'!G$52:G$72)+SUM('1.  LRAMVA Summary'!G$73:G$74)*(MONTH($E120)-1)/12)*$H120</f>
        <v>125.26018573169249</v>
      </c>
      <c r="M120" s="232">
        <f>(SUM('1.  LRAMVA Summary'!H$52:H$72)+SUM('1.  LRAMVA Summary'!H$73:H$74)*(MONTH($E120)-1)/12)*$H120</f>
        <v>4.4341440000000001E-3</v>
      </c>
      <c r="N120" s="232">
        <f>(SUM('1.  LRAMVA Summary'!I$52:I$72)+SUM('1.  LRAMVA Summary'!I$73:I$74)*(MONTH($E120)-1)/12)*$H120</f>
        <v>6.6057968521242838</v>
      </c>
      <c r="O120" s="232">
        <f>(SUM('1.  LRAMVA Summary'!J$52:J$72)+SUM('1.  LRAMVA Summary'!J$73:J$74)*(MONTH($E120)-1)/12)*$H120</f>
        <v>0</v>
      </c>
      <c r="P120" s="232">
        <f>(SUM('1.  LRAMVA Summary'!K$52:K$72)+SUM('1.  LRAMVA Summary'!K$73:K$74)*(MONTH($E120)-1)/12)*$H120</f>
        <v>76.837441570335258</v>
      </c>
      <c r="Q120" s="232">
        <f>(SUM('1.  LRAMVA Summary'!L$52:L$72)+SUM('1.  LRAMVA Summary'!L$73:L$74)*(MONTH($E120)-1)/12)*$H120</f>
        <v>0.15169947852504123</v>
      </c>
      <c r="R120" s="232">
        <f>(SUM('1.  LRAMVA Summary'!M$52:M$72)+SUM('1.  LRAMVA Summary'!M$73:M$74)*(MONTH($E120)-1)/12)*$H120</f>
        <v>0</v>
      </c>
      <c r="S120" s="232">
        <f>(SUM('1.  LRAMVA Summary'!N$52:N$72)+SUM('1.  LRAMVA Summary'!N$73:N$74)*(MONTH($E120)-1)/12)*$H120</f>
        <v>18.237681394400003</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1501.7120793787533</v>
      </c>
    </row>
    <row r="121" spans="2:23" s="9" customFormat="1">
      <c r="B121" s="68"/>
      <c r="E121" s="216">
        <v>43132</v>
      </c>
      <c r="F121" s="216" t="s">
        <v>164</v>
      </c>
      <c r="G121" s="217" t="s">
        <v>65</v>
      </c>
      <c r="H121" s="242">
        <f t="shared" ref="H121:H122" si="62">$C$43/12</f>
        <v>1.25E-3</v>
      </c>
      <c r="I121" s="232">
        <f>(SUM('1.  LRAMVA Summary'!D$52:D$72)+SUM('1.  LRAMVA Summary'!D$73:D$74)*(MONTH($E121)-1)/12)*$H121</f>
        <v>746.30099932177279</v>
      </c>
      <c r="J121" s="232">
        <f>(SUM('1.  LRAMVA Summary'!E$52:E$72)+SUM('1.  LRAMVA Summary'!E$73:E$74)*(MONTH($E121)-1)/12)*$H121</f>
        <v>114.77823162119</v>
      </c>
      <c r="K121" s="232">
        <f>(SUM('1.  LRAMVA Summary'!F$52:F$72)+SUM('1.  LRAMVA Summary'!F$73:F$74)*(MONTH($E121)-1)/12)*$H121</f>
        <v>413.53560926471363</v>
      </c>
      <c r="L121" s="232">
        <f>(SUM('1.  LRAMVA Summary'!G$52:G$72)+SUM('1.  LRAMVA Summary'!G$73:G$74)*(MONTH($E121)-1)/12)*$H121</f>
        <v>125.26018573169249</v>
      </c>
      <c r="M121" s="232">
        <f>(SUM('1.  LRAMVA Summary'!H$52:H$72)+SUM('1.  LRAMVA Summary'!H$73:H$74)*(MONTH($E121)-1)/12)*$H121</f>
        <v>4.4341440000000001E-3</v>
      </c>
      <c r="N121" s="232">
        <f>(SUM('1.  LRAMVA Summary'!I$52:I$72)+SUM('1.  LRAMVA Summary'!I$73:I$74)*(MONTH($E121)-1)/12)*$H121</f>
        <v>6.6057968521242838</v>
      </c>
      <c r="O121" s="232">
        <f>(SUM('1.  LRAMVA Summary'!J$52:J$72)+SUM('1.  LRAMVA Summary'!J$73:J$74)*(MONTH($E121)-1)/12)*$H121</f>
        <v>0</v>
      </c>
      <c r="P121" s="232">
        <f>(SUM('1.  LRAMVA Summary'!K$52:K$72)+SUM('1.  LRAMVA Summary'!K$73:K$74)*(MONTH($E121)-1)/12)*$H121</f>
        <v>76.837441570335258</v>
      </c>
      <c r="Q121" s="232">
        <f>(SUM('1.  LRAMVA Summary'!L$52:L$72)+SUM('1.  LRAMVA Summary'!L$73:L$74)*(MONTH($E121)-1)/12)*$H121</f>
        <v>0.15169947852504123</v>
      </c>
      <c r="R121" s="232">
        <f>(SUM('1.  LRAMVA Summary'!M$52:M$72)+SUM('1.  LRAMVA Summary'!M$73:M$74)*(MONTH($E121)-1)/12)*$H121</f>
        <v>0</v>
      </c>
      <c r="S121" s="232">
        <f>(SUM('1.  LRAMVA Summary'!N$52:N$72)+SUM('1.  LRAMVA Summary'!N$73:N$74)*(MONTH($E121)-1)/12)*$H121</f>
        <v>18.237681394400003</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1501.7120793787533</v>
      </c>
    </row>
    <row r="122" spans="2:23" s="9" customFormat="1">
      <c r="B122" s="68"/>
      <c r="E122" s="216">
        <v>43160</v>
      </c>
      <c r="F122" s="216" t="s">
        <v>164</v>
      </c>
      <c r="G122" s="217" t="s">
        <v>65</v>
      </c>
      <c r="H122" s="242">
        <f t="shared" si="62"/>
        <v>1.25E-3</v>
      </c>
      <c r="I122" s="232">
        <f>(SUM('1.  LRAMVA Summary'!D$52:D$72)+SUM('1.  LRAMVA Summary'!D$73:D$74)*(MONTH($E122)-1)/12)*$H122</f>
        <v>746.30099932177279</v>
      </c>
      <c r="J122" s="232">
        <f>(SUM('1.  LRAMVA Summary'!E$52:E$72)+SUM('1.  LRAMVA Summary'!E$73:E$74)*(MONTH($E122)-1)/12)*$H122</f>
        <v>114.77823162119</v>
      </c>
      <c r="K122" s="232">
        <f>(SUM('1.  LRAMVA Summary'!F$52:F$72)+SUM('1.  LRAMVA Summary'!F$73:F$74)*(MONTH($E122)-1)/12)*$H122</f>
        <v>413.53560926471363</v>
      </c>
      <c r="L122" s="232">
        <f>(SUM('1.  LRAMVA Summary'!G$52:G$72)+SUM('1.  LRAMVA Summary'!G$73:G$74)*(MONTH($E122)-1)/12)*$H122</f>
        <v>125.26018573169249</v>
      </c>
      <c r="M122" s="232">
        <f>(SUM('1.  LRAMVA Summary'!H$52:H$72)+SUM('1.  LRAMVA Summary'!H$73:H$74)*(MONTH($E122)-1)/12)*$H122</f>
        <v>4.4341440000000001E-3</v>
      </c>
      <c r="N122" s="232">
        <f>(SUM('1.  LRAMVA Summary'!I$52:I$72)+SUM('1.  LRAMVA Summary'!I$73:I$74)*(MONTH($E122)-1)/12)*$H122</f>
        <v>6.6057968521242838</v>
      </c>
      <c r="O122" s="232">
        <f>(SUM('1.  LRAMVA Summary'!J$52:J$72)+SUM('1.  LRAMVA Summary'!J$73:J$74)*(MONTH($E122)-1)/12)*$H122</f>
        <v>0</v>
      </c>
      <c r="P122" s="232">
        <f>(SUM('1.  LRAMVA Summary'!K$52:K$72)+SUM('1.  LRAMVA Summary'!K$73:K$74)*(MONTH($E122)-1)/12)*$H122</f>
        <v>76.837441570335258</v>
      </c>
      <c r="Q122" s="232">
        <f>(SUM('1.  LRAMVA Summary'!L$52:L$72)+SUM('1.  LRAMVA Summary'!L$73:L$74)*(MONTH($E122)-1)/12)*$H122</f>
        <v>0.15169947852504123</v>
      </c>
      <c r="R122" s="232">
        <f>(SUM('1.  LRAMVA Summary'!M$52:M$72)+SUM('1.  LRAMVA Summary'!M$73:M$74)*(MONTH($E122)-1)/12)*$H122</f>
        <v>0</v>
      </c>
      <c r="S122" s="232">
        <f>(SUM('1.  LRAMVA Summary'!N$52:N$72)+SUM('1.  LRAMVA Summary'!N$73:N$74)*(MONTH($E122)-1)/12)*$H122</f>
        <v>18.237681394400003</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1501.7120793787533</v>
      </c>
    </row>
    <row r="123" spans="2:23" s="8" customFormat="1">
      <c r="B123" s="241"/>
      <c r="E123" s="216">
        <v>43191</v>
      </c>
      <c r="F123" s="216" t="s">
        <v>164</v>
      </c>
      <c r="G123" s="217" t="s">
        <v>66</v>
      </c>
      <c r="H123" s="242">
        <f>$C$44/12</f>
        <v>1.575E-3</v>
      </c>
      <c r="I123" s="232">
        <f>(SUM('1.  LRAMVA Summary'!D$52:D$72)+SUM('1.  LRAMVA Summary'!D$73:D$74)*(MONTH($E123)-1)/12)*$H123</f>
        <v>940.33925914543374</v>
      </c>
      <c r="J123" s="232">
        <f>(SUM('1.  LRAMVA Summary'!E$52:E$72)+SUM('1.  LRAMVA Summary'!E$73:E$74)*(MONTH($E123)-1)/12)*$H123</f>
        <v>144.62057184269941</v>
      </c>
      <c r="K123" s="232">
        <f>(SUM('1.  LRAMVA Summary'!F$52:F$72)+SUM('1.  LRAMVA Summary'!F$73:F$74)*(MONTH($E123)-1)/12)*$H123</f>
        <v>521.05486767353921</v>
      </c>
      <c r="L123" s="232">
        <f>(SUM('1.  LRAMVA Summary'!G$52:G$72)+SUM('1.  LRAMVA Summary'!G$73:G$74)*(MONTH($E123)-1)/12)*$H123</f>
        <v>157.82783402193255</v>
      </c>
      <c r="M123" s="232">
        <f>(SUM('1.  LRAMVA Summary'!H$52:H$72)+SUM('1.  LRAMVA Summary'!H$73:H$74)*(MONTH($E123)-1)/12)*$H123</f>
        <v>5.5870214400000002E-3</v>
      </c>
      <c r="N123" s="232">
        <f>(SUM('1.  LRAMVA Summary'!I$52:I$72)+SUM('1.  LRAMVA Summary'!I$73:I$74)*(MONTH($E123)-1)/12)*$H123</f>
        <v>8.3233040336765978</v>
      </c>
      <c r="O123" s="232">
        <f>(SUM('1.  LRAMVA Summary'!J$52:J$72)+SUM('1.  LRAMVA Summary'!J$73:J$74)*(MONTH($E123)-1)/12)*$H123</f>
        <v>0</v>
      </c>
      <c r="P123" s="232">
        <f>(SUM('1.  LRAMVA Summary'!K$52:K$72)+SUM('1.  LRAMVA Summary'!K$73:K$74)*(MONTH($E123)-1)/12)*$H123</f>
        <v>96.815176378622425</v>
      </c>
      <c r="Q123" s="232">
        <f>(SUM('1.  LRAMVA Summary'!L$52:L$72)+SUM('1.  LRAMVA Summary'!L$73:L$74)*(MONTH($E123)-1)/12)*$H123</f>
        <v>0.19114134294155194</v>
      </c>
      <c r="R123" s="232">
        <f>(SUM('1.  LRAMVA Summary'!M$52:M$72)+SUM('1.  LRAMVA Summary'!M$73:M$74)*(MONTH($E123)-1)/12)*$H123</f>
        <v>0</v>
      </c>
      <c r="S123" s="232">
        <f>(SUM('1.  LRAMVA Summary'!N$52:N$72)+SUM('1.  LRAMVA Summary'!N$73:N$74)*(MONTH($E123)-1)/12)*$H123</f>
        <v>22.979478556944002</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1892.1572200172297</v>
      </c>
    </row>
    <row r="124" spans="2:23" s="9" customFormat="1">
      <c r="B124" s="68"/>
      <c r="E124" s="216">
        <v>43221</v>
      </c>
      <c r="F124" s="216" t="s">
        <v>164</v>
      </c>
      <c r="G124" s="217" t="s">
        <v>66</v>
      </c>
      <c r="H124" s="242">
        <f t="shared" ref="H124:H125" si="64">$C$44/12</f>
        <v>1.575E-3</v>
      </c>
      <c r="I124" s="232">
        <f>(SUM('1.  LRAMVA Summary'!D$52:D$72)+SUM('1.  LRAMVA Summary'!D$73:D$74)*(MONTH($E124)-1)/12)*$H124</f>
        <v>940.33925914543374</v>
      </c>
      <c r="J124" s="232">
        <f>(SUM('1.  LRAMVA Summary'!E$52:E$72)+SUM('1.  LRAMVA Summary'!E$73:E$74)*(MONTH($E124)-1)/12)*$H124</f>
        <v>144.62057184269941</v>
      </c>
      <c r="K124" s="232">
        <f>(SUM('1.  LRAMVA Summary'!F$52:F$72)+SUM('1.  LRAMVA Summary'!F$73:F$74)*(MONTH($E124)-1)/12)*$H124</f>
        <v>521.05486767353921</v>
      </c>
      <c r="L124" s="232">
        <f>(SUM('1.  LRAMVA Summary'!G$52:G$72)+SUM('1.  LRAMVA Summary'!G$73:G$74)*(MONTH($E124)-1)/12)*$H124</f>
        <v>157.82783402193255</v>
      </c>
      <c r="M124" s="232">
        <f>(SUM('1.  LRAMVA Summary'!H$52:H$72)+SUM('1.  LRAMVA Summary'!H$73:H$74)*(MONTH($E124)-1)/12)*$H124</f>
        <v>5.5870214400000002E-3</v>
      </c>
      <c r="N124" s="232">
        <f>(SUM('1.  LRAMVA Summary'!I$52:I$72)+SUM('1.  LRAMVA Summary'!I$73:I$74)*(MONTH($E124)-1)/12)*$H124</f>
        <v>8.3233040336765978</v>
      </c>
      <c r="O124" s="232">
        <f>(SUM('1.  LRAMVA Summary'!J$52:J$72)+SUM('1.  LRAMVA Summary'!J$73:J$74)*(MONTH($E124)-1)/12)*$H124</f>
        <v>0</v>
      </c>
      <c r="P124" s="232">
        <f>(SUM('1.  LRAMVA Summary'!K$52:K$72)+SUM('1.  LRAMVA Summary'!K$73:K$74)*(MONTH($E124)-1)/12)*$H124</f>
        <v>96.815176378622425</v>
      </c>
      <c r="Q124" s="232">
        <f>(SUM('1.  LRAMVA Summary'!L$52:L$72)+SUM('1.  LRAMVA Summary'!L$73:L$74)*(MONTH($E124)-1)/12)*$H124</f>
        <v>0.19114134294155194</v>
      </c>
      <c r="R124" s="232">
        <f>(SUM('1.  LRAMVA Summary'!M$52:M$72)+SUM('1.  LRAMVA Summary'!M$73:M$74)*(MONTH($E124)-1)/12)*$H124</f>
        <v>0</v>
      </c>
      <c r="S124" s="232">
        <f>(SUM('1.  LRAMVA Summary'!N$52:N$72)+SUM('1.  LRAMVA Summary'!N$73:N$74)*(MONTH($E124)-1)/12)*$H124</f>
        <v>22.979478556944002</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1892.1572200172297</v>
      </c>
    </row>
    <row r="125" spans="2:23" s="240" customFormat="1">
      <c r="B125" s="239"/>
      <c r="E125" s="216">
        <v>43252</v>
      </c>
      <c r="F125" s="216" t="s">
        <v>164</v>
      </c>
      <c r="G125" s="217" t="s">
        <v>66</v>
      </c>
      <c r="H125" s="242">
        <f t="shared" si="64"/>
        <v>1.575E-3</v>
      </c>
      <c r="I125" s="232">
        <f>(SUM('1.  LRAMVA Summary'!D$52:D$72)+SUM('1.  LRAMVA Summary'!D$73:D$74)*(MONTH($E125)-1)/12)*$H125</f>
        <v>940.33925914543374</v>
      </c>
      <c r="J125" s="232">
        <f>(SUM('1.  LRAMVA Summary'!E$52:E$72)+SUM('1.  LRAMVA Summary'!E$73:E$74)*(MONTH($E125)-1)/12)*$H125</f>
        <v>144.62057184269941</v>
      </c>
      <c r="K125" s="232">
        <f>(SUM('1.  LRAMVA Summary'!F$52:F$72)+SUM('1.  LRAMVA Summary'!F$73:F$74)*(MONTH($E125)-1)/12)*$H125</f>
        <v>521.05486767353921</v>
      </c>
      <c r="L125" s="232">
        <f>(SUM('1.  LRAMVA Summary'!G$52:G$72)+SUM('1.  LRAMVA Summary'!G$73:G$74)*(MONTH($E125)-1)/12)*$H125</f>
        <v>157.82783402193255</v>
      </c>
      <c r="M125" s="232">
        <f>(SUM('1.  LRAMVA Summary'!H$52:H$72)+SUM('1.  LRAMVA Summary'!H$73:H$74)*(MONTH($E125)-1)/12)*$H125</f>
        <v>5.5870214400000002E-3</v>
      </c>
      <c r="N125" s="232">
        <f>(SUM('1.  LRAMVA Summary'!I$52:I$72)+SUM('1.  LRAMVA Summary'!I$73:I$74)*(MONTH($E125)-1)/12)*$H125</f>
        <v>8.3233040336765978</v>
      </c>
      <c r="O125" s="232">
        <f>(SUM('1.  LRAMVA Summary'!J$52:J$72)+SUM('1.  LRAMVA Summary'!J$73:J$74)*(MONTH($E125)-1)/12)*$H125</f>
        <v>0</v>
      </c>
      <c r="P125" s="232">
        <f>(SUM('1.  LRAMVA Summary'!K$52:K$72)+SUM('1.  LRAMVA Summary'!K$73:K$74)*(MONTH($E125)-1)/12)*$H125</f>
        <v>96.815176378622425</v>
      </c>
      <c r="Q125" s="232">
        <f>(SUM('1.  LRAMVA Summary'!L$52:L$72)+SUM('1.  LRAMVA Summary'!L$73:L$74)*(MONTH($E125)-1)/12)*$H125</f>
        <v>0.19114134294155194</v>
      </c>
      <c r="R125" s="232">
        <f>(SUM('1.  LRAMVA Summary'!M$52:M$72)+SUM('1.  LRAMVA Summary'!M$73:M$74)*(MONTH($E125)-1)/12)*$H125</f>
        <v>0</v>
      </c>
      <c r="S125" s="232">
        <f>(SUM('1.  LRAMVA Summary'!N$52:N$72)+SUM('1.  LRAMVA Summary'!N$73:N$74)*(MONTH($E125)-1)/12)*$H125</f>
        <v>22.979478556944002</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1892.1572200172297</v>
      </c>
    </row>
    <row r="126" spans="2:23" s="9" customFormat="1">
      <c r="B126" s="68"/>
      <c r="E126" s="216">
        <v>43282</v>
      </c>
      <c r="F126" s="216" t="s">
        <v>164</v>
      </c>
      <c r="G126" s="217" t="s">
        <v>68</v>
      </c>
      <c r="H126" s="242">
        <f>$C$45/12</f>
        <v>1.575E-3</v>
      </c>
      <c r="I126" s="232">
        <f>(SUM('1.  LRAMVA Summary'!D$52:D$72)+SUM('1.  LRAMVA Summary'!D$73:D$74)*(MONTH($E126)-1)/12)*$H126</f>
        <v>940.33925914543374</v>
      </c>
      <c r="J126" s="232">
        <f>(SUM('1.  LRAMVA Summary'!E$52:E$72)+SUM('1.  LRAMVA Summary'!E$73:E$74)*(MONTH($E126)-1)/12)*$H126</f>
        <v>144.62057184269941</v>
      </c>
      <c r="K126" s="232">
        <f>(SUM('1.  LRAMVA Summary'!F$52:F$72)+SUM('1.  LRAMVA Summary'!F$73:F$74)*(MONTH($E126)-1)/12)*$H126</f>
        <v>521.05486767353921</v>
      </c>
      <c r="L126" s="232">
        <f>(SUM('1.  LRAMVA Summary'!G$52:G$72)+SUM('1.  LRAMVA Summary'!G$73:G$74)*(MONTH($E126)-1)/12)*$H126</f>
        <v>157.82783402193255</v>
      </c>
      <c r="M126" s="232">
        <f>(SUM('1.  LRAMVA Summary'!H$52:H$72)+SUM('1.  LRAMVA Summary'!H$73:H$74)*(MONTH($E126)-1)/12)*$H126</f>
        <v>5.5870214400000002E-3</v>
      </c>
      <c r="N126" s="232">
        <f>(SUM('1.  LRAMVA Summary'!I$52:I$72)+SUM('1.  LRAMVA Summary'!I$73:I$74)*(MONTH($E126)-1)/12)*$H126</f>
        <v>8.3233040336765978</v>
      </c>
      <c r="O126" s="232">
        <f>(SUM('1.  LRAMVA Summary'!J$52:J$72)+SUM('1.  LRAMVA Summary'!J$73:J$74)*(MONTH($E126)-1)/12)*$H126</f>
        <v>0</v>
      </c>
      <c r="P126" s="232">
        <f>(SUM('1.  LRAMVA Summary'!K$52:K$72)+SUM('1.  LRAMVA Summary'!K$73:K$74)*(MONTH($E126)-1)/12)*$H126</f>
        <v>96.815176378622425</v>
      </c>
      <c r="Q126" s="232">
        <f>(SUM('1.  LRAMVA Summary'!L$52:L$72)+SUM('1.  LRAMVA Summary'!L$73:L$74)*(MONTH($E126)-1)/12)*$H126</f>
        <v>0.19114134294155194</v>
      </c>
      <c r="R126" s="232">
        <f>(SUM('1.  LRAMVA Summary'!M$52:M$72)+SUM('1.  LRAMVA Summary'!M$73:M$74)*(MONTH($E126)-1)/12)*$H126</f>
        <v>0</v>
      </c>
      <c r="S126" s="232">
        <f>(SUM('1.  LRAMVA Summary'!N$52:N$72)+SUM('1.  LRAMVA Summary'!N$73:N$74)*(MONTH($E126)-1)/12)*$H126</f>
        <v>22.979478556944002</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1892.1572200172297</v>
      </c>
    </row>
    <row r="127" spans="2:23" s="9" customFormat="1">
      <c r="B127" s="68"/>
      <c r="E127" s="216">
        <v>43313</v>
      </c>
      <c r="F127" s="216" t="s">
        <v>164</v>
      </c>
      <c r="G127" s="217" t="s">
        <v>68</v>
      </c>
      <c r="H127" s="242">
        <f t="shared" ref="H127:H128" si="65">$C$45/12</f>
        <v>1.575E-3</v>
      </c>
      <c r="I127" s="232">
        <f>(SUM('1.  LRAMVA Summary'!D$52:D$72)+SUM('1.  LRAMVA Summary'!D$73:D$74)*(MONTH($E127)-1)/12)*$H127</f>
        <v>940.33925914543374</v>
      </c>
      <c r="J127" s="232">
        <f>(SUM('1.  LRAMVA Summary'!E$52:E$72)+SUM('1.  LRAMVA Summary'!E$73:E$74)*(MONTH($E127)-1)/12)*$H127</f>
        <v>144.62057184269941</v>
      </c>
      <c r="K127" s="232">
        <f>(SUM('1.  LRAMVA Summary'!F$52:F$72)+SUM('1.  LRAMVA Summary'!F$73:F$74)*(MONTH($E127)-1)/12)*$H127</f>
        <v>521.05486767353921</v>
      </c>
      <c r="L127" s="232">
        <f>(SUM('1.  LRAMVA Summary'!G$52:G$72)+SUM('1.  LRAMVA Summary'!G$73:G$74)*(MONTH($E127)-1)/12)*$H127</f>
        <v>157.82783402193255</v>
      </c>
      <c r="M127" s="232">
        <f>(SUM('1.  LRAMVA Summary'!H$52:H$72)+SUM('1.  LRAMVA Summary'!H$73:H$74)*(MONTH($E127)-1)/12)*$H127</f>
        <v>5.5870214400000002E-3</v>
      </c>
      <c r="N127" s="232">
        <f>(SUM('1.  LRAMVA Summary'!I$52:I$72)+SUM('1.  LRAMVA Summary'!I$73:I$74)*(MONTH($E127)-1)/12)*$H127</f>
        <v>8.3233040336765978</v>
      </c>
      <c r="O127" s="232">
        <f>(SUM('1.  LRAMVA Summary'!J$52:J$72)+SUM('1.  LRAMVA Summary'!J$73:J$74)*(MONTH($E127)-1)/12)*$H127</f>
        <v>0</v>
      </c>
      <c r="P127" s="232">
        <f>(SUM('1.  LRAMVA Summary'!K$52:K$72)+SUM('1.  LRAMVA Summary'!K$73:K$74)*(MONTH($E127)-1)/12)*$H127</f>
        <v>96.815176378622425</v>
      </c>
      <c r="Q127" s="232">
        <f>(SUM('1.  LRAMVA Summary'!L$52:L$72)+SUM('1.  LRAMVA Summary'!L$73:L$74)*(MONTH($E127)-1)/12)*$H127</f>
        <v>0.19114134294155194</v>
      </c>
      <c r="R127" s="232">
        <f>(SUM('1.  LRAMVA Summary'!M$52:M$72)+SUM('1.  LRAMVA Summary'!M$73:M$74)*(MONTH($E127)-1)/12)*$H127</f>
        <v>0</v>
      </c>
      <c r="S127" s="232">
        <f>(SUM('1.  LRAMVA Summary'!N$52:N$72)+SUM('1.  LRAMVA Summary'!N$73:N$74)*(MONTH($E127)-1)/12)*$H127</f>
        <v>22.979478556944002</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1892.1572200172297</v>
      </c>
    </row>
    <row r="128" spans="2:23" s="9" customFormat="1">
      <c r="B128" s="68"/>
      <c r="E128" s="216">
        <v>43344</v>
      </c>
      <c r="F128" s="216" t="s">
        <v>164</v>
      </c>
      <c r="G128" s="217" t="s">
        <v>68</v>
      </c>
      <c r="H128" s="242">
        <f t="shared" si="65"/>
        <v>1.575E-3</v>
      </c>
      <c r="I128" s="232">
        <f>(SUM('1.  LRAMVA Summary'!D$52:D$72)+SUM('1.  LRAMVA Summary'!D$73:D$74)*(MONTH($E128)-1)/12)*$H128</f>
        <v>940.33925914543374</v>
      </c>
      <c r="J128" s="232">
        <f>(SUM('1.  LRAMVA Summary'!E$52:E$72)+SUM('1.  LRAMVA Summary'!E$73:E$74)*(MONTH($E128)-1)/12)*$H128</f>
        <v>144.62057184269941</v>
      </c>
      <c r="K128" s="232">
        <f>(SUM('1.  LRAMVA Summary'!F$52:F$72)+SUM('1.  LRAMVA Summary'!F$73:F$74)*(MONTH($E128)-1)/12)*$H128</f>
        <v>521.05486767353921</v>
      </c>
      <c r="L128" s="232">
        <f>(SUM('1.  LRAMVA Summary'!G$52:G$72)+SUM('1.  LRAMVA Summary'!G$73:G$74)*(MONTH($E128)-1)/12)*$H128</f>
        <v>157.82783402193255</v>
      </c>
      <c r="M128" s="232">
        <f>(SUM('1.  LRAMVA Summary'!H$52:H$72)+SUM('1.  LRAMVA Summary'!H$73:H$74)*(MONTH($E128)-1)/12)*$H128</f>
        <v>5.5870214400000002E-3</v>
      </c>
      <c r="N128" s="232">
        <f>(SUM('1.  LRAMVA Summary'!I$52:I$72)+SUM('1.  LRAMVA Summary'!I$73:I$74)*(MONTH($E128)-1)/12)*$H128</f>
        <v>8.3233040336765978</v>
      </c>
      <c r="O128" s="232">
        <f>(SUM('1.  LRAMVA Summary'!J$52:J$72)+SUM('1.  LRAMVA Summary'!J$73:J$74)*(MONTH($E128)-1)/12)*$H128</f>
        <v>0</v>
      </c>
      <c r="P128" s="232">
        <f>(SUM('1.  LRAMVA Summary'!K$52:K$72)+SUM('1.  LRAMVA Summary'!K$73:K$74)*(MONTH($E128)-1)/12)*$H128</f>
        <v>96.815176378622425</v>
      </c>
      <c r="Q128" s="232">
        <f>(SUM('1.  LRAMVA Summary'!L$52:L$72)+SUM('1.  LRAMVA Summary'!L$73:L$74)*(MONTH($E128)-1)/12)*$H128</f>
        <v>0.19114134294155194</v>
      </c>
      <c r="R128" s="232">
        <f>(SUM('1.  LRAMVA Summary'!M$52:M$72)+SUM('1.  LRAMVA Summary'!M$73:M$74)*(MONTH($E128)-1)/12)*$H128</f>
        <v>0</v>
      </c>
      <c r="S128" s="232">
        <f>(SUM('1.  LRAMVA Summary'!N$52:N$72)+SUM('1.  LRAMVA Summary'!N$73:N$74)*(MONTH($E128)-1)/12)*$H128</f>
        <v>22.979478556944002</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1892.1572200172297</v>
      </c>
    </row>
    <row r="129" spans="2:23" s="9" customFormat="1">
      <c r="B129" s="68"/>
      <c r="E129" s="216">
        <v>43374</v>
      </c>
      <c r="F129" s="216" t="s">
        <v>164</v>
      </c>
      <c r="G129" s="217" t="s">
        <v>69</v>
      </c>
      <c r="H129" s="242">
        <f>$C$46/12</f>
        <v>1.8083333333333335E-3</v>
      </c>
      <c r="I129" s="232">
        <f>(SUM('1.  LRAMVA Summary'!D$52:D$72)+SUM('1.  LRAMVA Summary'!D$73:D$74)*(MONTH($E129)-1)/12)*$H129</f>
        <v>1079.6487790188314</v>
      </c>
      <c r="J129" s="232">
        <f>(SUM('1.  LRAMVA Summary'!E$52:E$72)+SUM('1.  LRAMVA Summary'!E$73:E$74)*(MONTH($E129)-1)/12)*$H129</f>
        <v>166.04584174532155</v>
      </c>
      <c r="K129" s="232">
        <f>(SUM('1.  LRAMVA Summary'!F$52:F$72)+SUM('1.  LRAMVA Summary'!F$73:F$74)*(MONTH($E129)-1)/12)*$H129</f>
        <v>598.24818140295247</v>
      </c>
      <c r="L129" s="232">
        <f>(SUM('1.  LRAMVA Summary'!G$52:G$72)+SUM('1.  LRAMVA Summary'!G$73:G$74)*(MONTH($E129)-1)/12)*$H129</f>
        <v>181.20973535851516</v>
      </c>
      <c r="M129" s="232">
        <f>(SUM('1.  LRAMVA Summary'!H$52:H$72)+SUM('1.  LRAMVA Summary'!H$73:H$74)*(MONTH($E129)-1)/12)*$H129</f>
        <v>6.4147283200000002E-3</v>
      </c>
      <c r="N129" s="232">
        <f>(SUM('1.  LRAMVA Summary'!I$52:I$72)+SUM('1.  LRAMVA Summary'!I$73:I$74)*(MONTH($E129)-1)/12)*$H129</f>
        <v>9.5563861127397978</v>
      </c>
      <c r="O129" s="232">
        <f>(SUM('1.  LRAMVA Summary'!J$52:J$72)+SUM('1.  LRAMVA Summary'!J$73:J$74)*(MONTH($E129)-1)/12)*$H129</f>
        <v>0</v>
      </c>
      <c r="P129" s="232">
        <f>(SUM('1.  LRAMVA Summary'!K$52:K$72)+SUM('1.  LRAMVA Summary'!K$73:K$74)*(MONTH($E129)-1)/12)*$H129</f>
        <v>111.15816547175169</v>
      </c>
      <c r="Q129" s="232">
        <f>(SUM('1.  LRAMVA Summary'!L$52:L$72)+SUM('1.  LRAMVA Summary'!L$73:L$74)*(MONTH($E129)-1)/12)*$H129</f>
        <v>0.219458578932893</v>
      </c>
      <c r="R129" s="232">
        <f>(SUM('1.  LRAMVA Summary'!M$52:M$72)+SUM('1.  LRAMVA Summary'!M$73:M$74)*(MONTH($E129)-1)/12)*$H129</f>
        <v>0</v>
      </c>
      <c r="S129" s="232">
        <f>(SUM('1.  LRAMVA Summary'!N$52:N$72)+SUM('1.  LRAMVA Summary'!N$73:N$74)*(MONTH($E129)-1)/12)*$H129</f>
        <v>26.383845750565339</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2172.4768081679304</v>
      </c>
    </row>
    <row r="130" spans="2:23" s="9" customFormat="1">
      <c r="B130" s="68"/>
      <c r="E130" s="216">
        <v>43405</v>
      </c>
      <c r="F130" s="216" t="s">
        <v>164</v>
      </c>
      <c r="G130" s="217" t="s">
        <v>69</v>
      </c>
      <c r="H130" s="242">
        <f t="shared" ref="H130:H131" si="66">$C$46/12</f>
        <v>1.8083333333333335E-3</v>
      </c>
      <c r="I130" s="232">
        <f>(SUM('1.  LRAMVA Summary'!D$52:D$72)+SUM('1.  LRAMVA Summary'!D$73:D$74)*(MONTH($E130)-1)/12)*$H130</f>
        <v>1079.6487790188314</v>
      </c>
      <c r="J130" s="232">
        <f>(SUM('1.  LRAMVA Summary'!E$52:E$72)+SUM('1.  LRAMVA Summary'!E$73:E$74)*(MONTH($E130)-1)/12)*$H130</f>
        <v>166.04584174532155</v>
      </c>
      <c r="K130" s="232">
        <f>(SUM('1.  LRAMVA Summary'!F$52:F$72)+SUM('1.  LRAMVA Summary'!F$73:F$74)*(MONTH($E130)-1)/12)*$H130</f>
        <v>598.24818140295247</v>
      </c>
      <c r="L130" s="232">
        <f>(SUM('1.  LRAMVA Summary'!G$52:G$72)+SUM('1.  LRAMVA Summary'!G$73:G$74)*(MONTH($E130)-1)/12)*$H130</f>
        <v>181.20973535851516</v>
      </c>
      <c r="M130" s="232">
        <f>(SUM('1.  LRAMVA Summary'!H$52:H$72)+SUM('1.  LRAMVA Summary'!H$73:H$74)*(MONTH($E130)-1)/12)*$H130</f>
        <v>6.4147283200000002E-3</v>
      </c>
      <c r="N130" s="232">
        <f>(SUM('1.  LRAMVA Summary'!I$52:I$72)+SUM('1.  LRAMVA Summary'!I$73:I$74)*(MONTH($E130)-1)/12)*$H130</f>
        <v>9.5563861127397978</v>
      </c>
      <c r="O130" s="232">
        <f>(SUM('1.  LRAMVA Summary'!J$52:J$72)+SUM('1.  LRAMVA Summary'!J$73:J$74)*(MONTH($E130)-1)/12)*$H130</f>
        <v>0</v>
      </c>
      <c r="P130" s="232">
        <f>(SUM('1.  LRAMVA Summary'!K$52:K$72)+SUM('1.  LRAMVA Summary'!K$73:K$74)*(MONTH($E130)-1)/12)*$H130</f>
        <v>111.15816547175169</v>
      </c>
      <c r="Q130" s="232">
        <f>(SUM('1.  LRAMVA Summary'!L$52:L$72)+SUM('1.  LRAMVA Summary'!L$73:L$74)*(MONTH($E130)-1)/12)*$H130</f>
        <v>0.219458578932893</v>
      </c>
      <c r="R130" s="232">
        <f>(SUM('1.  LRAMVA Summary'!M$52:M$72)+SUM('1.  LRAMVA Summary'!M$73:M$74)*(MONTH($E130)-1)/12)*$H130</f>
        <v>0</v>
      </c>
      <c r="S130" s="232">
        <f>(SUM('1.  LRAMVA Summary'!N$52:N$72)+SUM('1.  LRAMVA Summary'!N$73:N$74)*(MONTH($E130)-1)/12)*$H130</f>
        <v>26.383845750565339</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2172.4768081679304</v>
      </c>
    </row>
    <row r="131" spans="2:23" s="9" customFormat="1">
      <c r="B131" s="68"/>
      <c r="E131" s="216">
        <v>43435</v>
      </c>
      <c r="F131" s="216" t="s">
        <v>164</v>
      </c>
      <c r="G131" s="217" t="s">
        <v>69</v>
      </c>
      <c r="H131" s="242">
        <f t="shared" si="66"/>
        <v>1.8083333333333335E-3</v>
      </c>
      <c r="I131" s="232">
        <f>(SUM('1.  LRAMVA Summary'!D$52:D$72)+SUM('1.  LRAMVA Summary'!D$73:D$74)*(MONTH($E131)-1)/12)*$H131</f>
        <v>1079.6487790188314</v>
      </c>
      <c r="J131" s="232">
        <f>(SUM('1.  LRAMVA Summary'!E$52:E$72)+SUM('1.  LRAMVA Summary'!E$73:E$74)*(MONTH($E131)-1)/12)*$H131</f>
        <v>166.04584174532155</v>
      </c>
      <c r="K131" s="232">
        <f>(SUM('1.  LRAMVA Summary'!F$52:F$72)+SUM('1.  LRAMVA Summary'!F$73:F$74)*(MONTH($E131)-1)/12)*$H131</f>
        <v>598.24818140295247</v>
      </c>
      <c r="L131" s="232">
        <f>(SUM('1.  LRAMVA Summary'!G$52:G$72)+SUM('1.  LRAMVA Summary'!G$73:G$74)*(MONTH($E131)-1)/12)*$H131</f>
        <v>181.20973535851516</v>
      </c>
      <c r="M131" s="232">
        <f>(SUM('1.  LRAMVA Summary'!H$52:H$72)+SUM('1.  LRAMVA Summary'!H$73:H$74)*(MONTH($E131)-1)/12)*$H131</f>
        <v>6.4147283200000002E-3</v>
      </c>
      <c r="N131" s="232">
        <f>(SUM('1.  LRAMVA Summary'!I$52:I$72)+SUM('1.  LRAMVA Summary'!I$73:I$74)*(MONTH($E131)-1)/12)*$H131</f>
        <v>9.5563861127397978</v>
      </c>
      <c r="O131" s="232">
        <f>(SUM('1.  LRAMVA Summary'!J$52:J$72)+SUM('1.  LRAMVA Summary'!J$73:J$74)*(MONTH($E131)-1)/12)*$H131</f>
        <v>0</v>
      </c>
      <c r="P131" s="232">
        <f>(SUM('1.  LRAMVA Summary'!K$52:K$72)+SUM('1.  LRAMVA Summary'!K$73:K$74)*(MONTH($E131)-1)/12)*$H131</f>
        <v>111.15816547175169</v>
      </c>
      <c r="Q131" s="232">
        <f>(SUM('1.  LRAMVA Summary'!L$52:L$72)+SUM('1.  LRAMVA Summary'!L$73:L$74)*(MONTH($E131)-1)/12)*$H131</f>
        <v>0.219458578932893</v>
      </c>
      <c r="R131" s="232">
        <f>(SUM('1.  LRAMVA Summary'!M$52:M$72)+SUM('1.  LRAMVA Summary'!M$73:M$74)*(MONTH($E131)-1)/12)*$H131</f>
        <v>0</v>
      </c>
      <c r="S131" s="232">
        <f>(SUM('1.  LRAMVA Summary'!N$52:N$72)+SUM('1.  LRAMVA Summary'!N$73:N$74)*(MONTH($E131)-1)/12)*$H131</f>
        <v>26.383845750565339</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2172.4768081679304</v>
      </c>
    </row>
    <row r="132" spans="2:23" s="9" customFormat="1" ht="15.75" thickBot="1">
      <c r="B132" s="68"/>
      <c r="E132" s="218" t="s">
        <v>442</v>
      </c>
      <c r="F132" s="218"/>
      <c r="G132" s="219"/>
      <c r="H132" s="220"/>
      <c r="I132" s="221">
        <f>SUM(I119:I131)</f>
        <v>17056.19728161379</v>
      </c>
      <c r="J132" s="221">
        <f>SUM(J119:J131)</f>
        <v>2750.7256277896981</v>
      </c>
      <c r="K132" s="221">
        <f t="shared" ref="K132:O132" si="67">SUM(K119:K131)</f>
        <v>9403.3113698900706</v>
      </c>
      <c r="L132" s="221">
        <f t="shared" si="67"/>
        <v>3008.5749952640649</v>
      </c>
      <c r="M132" s="221">
        <f t="shared" si="67"/>
        <v>8.6909222400000014E-2</v>
      </c>
      <c r="N132" s="221">
        <f t="shared" si="67"/>
        <v>158.8794426198647</v>
      </c>
      <c r="O132" s="221">
        <f t="shared" si="67"/>
        <v>0</v>
      </c>
      <c r="P132" s="221">
        <f t="shared" ref="P132:V132" si="68">SUM(P119:P131)</f>
        <v>1907.6307475987933</v>
      </c>
      <c r="Q132" s="221">
        <f t="shared" si="68"/>
        <v>3.6508934611145647</v>
      </c>
      <c r="R132" s="221">
        <f t="shared" si="68"/>
        <v>0</v>
      </c>
      <c r="S132" s="221">
        <f t="shared" si="68"/>
        <v>407.49774604784005</v>
      </c>
      <c r="T132" s="221">
        <f t="shared" si="68"/>
        <v>0</v>
      </c>
      <c r="U132" s="221">
        <f t="shared" si="68"/>
        <v>0</v>
      </c>
      <c r="V132" s="221">
        <f t="shared" si="68"/>
        <v>0</v>
      </c>
      <c r="W132" s="221">
        <f>SUM(W119:W131)</f>
        <v>34696.555013507634</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406</v>
      </c>
      <c r="F134" s="227"/>
      <c r="G134" s="228"/>
      <c r="H134" s="229"/>
      <c r="I134" s="230">
        <f>I132+I133</f>
        <v>17056.19728161379</v>
      </c>
      <c r="J134" s="230">
        <f t="shared" ref="J134" si="69">J132+J133</f>
        <v>2750.7256277896981</v>
      </c>
      <c r="K134" s="230">
        <f t="shared" ref="K134" si="70">K132+K133</f>
        <v>9403.3113698900706</v>
      </c>
      <c r="L134" s="230">
        <f t="shared" ref="L134" si="71">L132+L133</f>
        <v>3008.5749952640649</v>
      </c>
      <c r="M134" s="230">
        <f t="shared" ref="M134" si="72">M132+M133</f>
        <v>8.6909222400000014E-2</v>
      </c>
      <c r="N134" s="230">
        <f t="shared" ref="N134" si="73">N132+N133</f>
        <v>158.8794426198647</v>
      </c>
      <c r="O134" s="230">
        <f t="shared" ref="O134:V134" si="74">O132+O133</f>
        <v>0</v>
      </c>
      <c r="P134" s="230">
        <f t="shared" si="74"/>
        <v>1907.6307475987933</v>
      </c>
      <c r="Q134" s="230">
        <f t="shared" si="74"/>
        <v>3.6508934611145647</v>
      </c>
      <c r="R134" s="230">
        <f t="shared" si="74"/>
        <v>0</v>
      </c>
      <c r="S134" s="230">
        <f t="shared" si="74"/>
        <v>407.49774604784005</v>
      </c>
      <c r="T134" s="230">
        <f t="shared" si="74"/>
        <v>0</v>
      </c>
      <c r="U134" s="230">
        <f t="shared" si="74"/>
        <v>0</v>
      </c>
      <c r="V134" s="230">
        <f t="shared" si="74"/>
        <v>0</v>
      </c>
      <c r="W134" s="230">
        <f>W132+W133</f>
        <v>34696.555013507634</v>
      </c>
    </row>
    <row r="135" spans="2:23" s="9" customFormat="1">
      <c r="B135" s="68"/>
      <c r="E135" s="216">
        <v>43466</v>
      </c>
      <c r="F135" s="216" t="s">
        <v>165</v>
      </c>
      <c r="G135" s="217" t="s">
        <v>65</v>
      </c>
      <c r="H135" s="242">
        <f>$C$47/12</f>
        <v>1.8083333333333335E-3</v>
      </c>
      <c r="I135" s="232">
        <f>(SUM('1.  LRAMVA Summary'!D$52:D$75)+SUM('1.  LRAMVA Summary'!D$76:D$77)*(MONTH($E135)-1)/12)*$H135</f>
        <v>1079.6487790188314</v>
      </c>
      <c r="J135" s="232">
        <f>(SUM('1.  LRAMVA Summary'!E$52:E$75)+SUM('1.  LRAMVA Summary'!E$76:E$77)*(MONTH($E135)-1)/12)*$H135</f>
        <v>166.04584174532155</v>
      </c>
      <c r="K135" s="232">
        <f>(SUM('1.  LRAMVA Summary'!F$52:F$75)+SUM('1.  LRAMVA Summary'!F$76:F$77)*(MONTH($E135)-1)/12)*$H135</f>
        <v>598.24818140295247</v>
      </c>
      <c r="L135" s="232">
        <f>(SUM('1.  LRAMVA Summary'!G$52:G$75)+SUM('1.  LRAMVA Summary'!G$76:G$77)*(MONTH($E135)-1)/12)*$H135</f>
        <v>181.20973535851516</v>
      </c>
      <c r="M135" s="232">
        <f>(SUM('1.  LRAMVA Summary'!H$52:H$75)+SUM('1.  LRAMVA Summary'!H$76:H$77)*(MONTH($E135)-1)/12)*$H135</f>
        <v>6.4147283200000002E-3</v>
      </c>
      <c r="N135" s="232">
        <f>(SUM('1.  LRAMVA Summary'!I$52:I$75)+SUM('1.  LRAMVA Summary'!I$76:I$77)*(MONTH($E135)-1)/12)*$H135</f>
        <v>9.5563861127397978</v>
      </c>
      <c r="O135" s="232">
        <f>(SUM('1.  LRAMVA Summary'!J$52:J$75)+SUM('1.  LRAMVA Summary'!J$76:J$77)*(MONTH($E135)-1)/12)*$H135</f>
        <v>0</v>
      </c>
      <c r="P135" s="232">
        <f>(SUM('1.  LRAMVA Summary'!K$52:K$75)+SUM('1.  LRAMVA Summary'!K$76:K$77)*(MONTH($E135)-1)/12)*$H135</f>
        <v>111.15816547175169</v>
      </c>
      <c r="Q135" s="232">
        <f>(SUM('1.  LRAMVA Summary'!L$52:L$75)+SUM('1.  LRAMVA Summary'!L$76:L$77)*(MONTH($E135)-1)/12)*$H135</f>
        <v>0.219458578932893</v>
      </c>
      <c r="R135" s="232">
        <f>(SUM('1.  LRAMVA Summary'!M$52:M$75)+SUM('1.  LRAMVA Summary'!M$76:M$77)*(MONTH($E135)-1)/12)*$H135</f>
        <v>0</v>
      </c>
      <c r="S135" s="232">
        <f>(SUM('1.  LRAMVA Summary'!N$52:N$75)+SUM('1.  LRAMVA Summary'!N$76:N$77)*(MONTH($E135)-1)/12)*$H135</f>
        <v>26.383845750565339</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2172.4768081679304</v>
      </c>
    </row>
    <row r="136" spans="2:23" s="9" customFormat="1">
      <c r="B136" s="68"/>
      <c r="E136" s="216">
        <v>43497</v>
      </c>
      <c r="F136" s="216" t="s">
        <v>165</v>
      </c>
      <c r="G136" s="217" t="s">
        <v>65</v>
      </c>
      <c r="H136" s="242">
        <f t="shared" ref="H136:H137" si="75">$C$47/12</f>
        <v>1.8083333333333335E-3</v>
      </c>
      <c r="I136" s="232">
        <f>(SUM('1.  LRAMVA Summary'!D$52:D$75)+SUM('1.  LRAMVA Summary'!D$76:D$77)*(MONTH($E136)-1)/12)*$H136</f>
        <v>1079.6487790188314</v>
      </c>
      <c r="J136" s="232">
        <f>(SUM('1.  LRAMVA Summary'!E$52:E$75)+SUM('1.  LRAMVA Summary'!E$76:E$77)*(MONTH($E136)-1)/12)*$H136</f>
        <v>166.04584174532155</v>
      </c>
      <c r="K136" s="232">
        <f>(SUM('1.  LRAMVA Summary'!F$52:F$75)+SUM('1.  LRAMVA Summary'!F$76:F$77)*(MONTH($E136)-1)/12)*$H136</f>
        <v>598.24818140295247</v>
      </c>
      <c r="L136" s="232">
        <f>(SUM('1.  LRAMVA Summary'!G$52:G$75)+SUM('1.  LRAMVA Summary'!G$76:G$77)*(MONTH($E136)-1)/12)*$H136</f>
        <v>181.20973535851516</v>
      </c>
      <c r="M136" s="232">
        <f>(SUM('1.  LRAMVA Summary'!H$52:H$75)+SUM('1.  LRAMVA Summary'!H$76:H$77)*(MONTH($E136)-1)/12)*$H136</f>
        <v>6.4147283200000002E-3</v>
      </c>
      <c r="N136" s="232">
        <f>(SUM('1.  LRAMVA Summary'!I$52:I$75)+SUM('1.  LRAMVA Summary'!I$76:I$77)*(MONTH($E136)-1)/12)*$H136</f>
        <v>9.5563861127397978</v>
      </c>
      <c r="O136" s="232">
        <f>(SUM('1.  LRAMVA Summary'!J$52:J$75)+SUM('1.  LRAMVA Summary'!J$76:J$77)*(MONTH($E136)-1)/12)*$H136</f>
        <v>0</v>
      </c>
      <c r="P136" s="232">
        <f>(SUM('1.  LRAMVA Summary'!K$52:K$75)+SUM('1.  LRAMVA Summary'!K$76:K$77)*(MONTH($E136)-1)/12)*$H136</f>
        <v>111.15816547175169</v>
      </c>
      <c r="Q136" s="232">
        <f>(SUM('1.  LRAMVA Summary'!L$52:L$75)+SUM('1.  LRAMVA Summary'!L$76:L$77)*(MONTH($E136)-1)/12)*$H136</f>
        <v>0.219458578932893</v>
      </c>
      <c r="R136" s="232">
        <f>(SUM('1.  LRAMVA Summary'!M$52:M$75)+SUM('1.  LRAMVA Summary'!M$76:M$77)*(MONTH($E136)-1)/12)*$H136</f>
        <v>0</v>
      </c>
      <c r="S136" s="232">
        <f>(SUM('1.  LRAMVA Summary'!N$52:N$75)+SUM('1.  LRAMVA Summary'!N$76:N$77)*(MONTH($E136)-1)/12)*$H136</f>
        <v>26.383845750565339</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2172.4768081679304</v>
      </c>
    </row>
    <row r="137" spans="2:23" s="9" customFormat="1">
      <c r="B137" s="68"/>
      <c r="E137" s="216">
        <v>43525</v>
      </c>
      <c r="F137" s="216" t="s">
        <v>165</v>
      </c>
      <c r="G137" s="217" t="s">
        <v>65</v>
      </c>
      <c r="H137" s="242">
        <f t="shared" si="75"/>
        <v>1.8083333333333335E-3</v>
      </c>
      <c r="I137" s="232">
        <f>(SUM('1.  LRAMVA Summary'!D$52:D$75)+SUM('1.  LRAMVA Summary'!D$76:D$77)*(MONTH($E137)-1)/12)*$H137</f>
        <v>1079.6487790188314</v>
      </c>
      <c r="J137" s="232">
        <f>(SUM('1.  LRAMVA Summary'!E$52:E$75)+SUM('1.  LRAMVA Summary'!E$76:E$77)*(MONTH($E137)-1)/12)*$H137</f>
        <v>166.04584174532155</v>
      </c>
      <c r="K137" s="232">
        <f>(SUM('1.  LRAMVA Summary'!F$52:F$75)+SUM('1.  LRAMVA Summary'!F$76:F$77)*(MONTH($E137)-1)/12)*$H137</f>
        <v>598.24818140295247</v>
      </c>
      <c r="L137" s="232">
        <f>(SUM('1.  LRAMVA Summary'!G$52:G$75)+SUM('1.  LRAMVA Summary'!G$76:G$77)*(MONTH($E137)-1)/12)*$H137</f>
        <v>181.20973535851516</v>
      </c>
      <c r="M137" s="232">
        <f>(SUM('1.  LRAMVA Summary'!H$52:H$75)+SUM('1.  LRAMVA Summary'!H$76:H$77)*(MONTH($E137)-1)/12)*$H137</f>
        <v>6.4147283200000002E-3</v>
      </c>
      <c r="N137" s="232">
        <f>(SUM('1.  LRAMVA Summary'!I$52:I$75)+SUM('1.  LRAMVA Summary'!I$76:I$77)*(MONTH($E137)-1)/12)*$H137</f>
        <v>9.5563861127397978</v>
      </c>
      <c r="O137" s="232">
        <f>(SUM('1.  LRAMVA Summary'!J$52:J$75)+SUM('1.  LRAMVA Summary'!J$76:J$77)*(MONTH($E137)-1)/12)*$H137</f>
        <v>0</v>
      </c>
      <c r="P137" s="232">
        <f>(SUM('1.  LRAMVA Summary'!K$52:K$75)+SUM('1.  LRAMVA Summary'!K$76:K$77)*(MONTH($E137)-1)/12)*$H137</f>
        <v>111.15816547175169</v>
      </c>
      <c r="Q137" s="232">
        <f>(SUM('1.  LRAMVA Summary'!L$52:L$75)+SUM('1.  LRAMVA Summary'!L$76:L$77)*(MONTH($E137)-1)/12)*$H137</f>
        <v>0.219458578932893</v>
      </c>
      <c r="R137" s="232">
        <f>(SUM('1.  LRAMVA Summary'!M$52:M$75)+SUM('1.  LRAMVA Summary'!M$76:M$77)*(MONTH($E137)-1)/12)*$H137</f>
        <v>0</v>
      </c>
      <c r="S137" s="232">
        <f>(SUM('1.  LRAMVA Summary'!N$52:N$75)+SUM('1.  LRAMVA Summary'!N$76:N$77)*(MONTH($E137)-1)/12)*$H137</f>
        <v>26.383845750565339</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2172.4768081679304</v>
      </c>
    </row>
    <row r="138" spans="2:23" s="8" customFormat="1">
      <c r="B138" s="241"/>
      <c r="E138" s="216">
        <v>43556</v>
      </c>
      <c r="F138" s="216" t="s">
        <v>165</v>
      </c>
      <c r="G138" s="217" t="s">
        <v>66</v>
      </c>
      <c r="H138" s="242">
        <f>$C$48/12</f>
        <v>1.8083333333333335E-3</v>
      </c>
      <c r="I138" s="232">
        <f>(SUM('1.  LRAMVA Summary'!D$52:D$75)+SUM('1.  LRAMVA Summary'!D$76:D$77)*(MONTH($E138)-1)/12)*$H138</f>
        <v>1079.6487790188314</v>
      </c>
      <c r="J138" s="232">
        <f>(SUM('1.  LRAMVA Summary'!E$52:E$75)+SUM('1.  LRAMVA Summary'!E$76:E$77)*(MONTH($E138)-1)/12)*$H138</f>
        <v>166.04584174532155</v>
      </c>
      <c r="K138" s="232">
        <f>(SUM('1.  LRAMVA Summary'!F$52:F$75)+SUM('1.  LRAMVA Summary'!F$76:F$77)*(MONTH($E138)-1)/12)*$H138</f>
        <v>598.24818140295247</v>
      </c>
      <c r="L138" s="232">
        <f>(SUM('1.  LRAMVA Summary'!G$52:G$75)+SUM('1.  LRAMVA Summary'!G$76:G$77)*(MONTH($E138)-1)/12)*$H138</f>
        <v>181.20973535851516</v>
      </c>
      <c r="M138" s="232">
        <f>(SUM('1.  LRAMVA Summary'!H$52:H$75)+SUM('1.  LRAMVA Summary'!H$76:H$77)*(MONTH($E138)-1)/12)*$H138</f>
        <v>6.4147283200000002E-3</v>
      </c>
      <c r="N138" s="232">
        <f>(SUM('1.  LRAMVA Summary'!I$52:I$75)+SUM('1.  LRAMVA Summary'!I$76:I$77)*(MONTH($E138)-1)/12)*$H138</f>
        <v>9.5563861127397978</v>
      </c>
      <c r="O138" s="232">
        <f>(SUM('1.  LRAMVA Summary'!J$52:J$75)+SUM('1.  LRAMVA Summary'!J$76:J$77)*(MONTH($E138)-1)/12)*$H138</f>
        <v>0</v>
      </c>
      <c r="P138" s="232">
        <f>(SUM('1.  LRAMVA Summary'!K$52:K$75)+SUM('1.  LRAMVA Summary'!K$76:K$77)*(MONTH($E138)-1)/12)*$H138</f>
        <v>111.15816547175169</v>
      </c>
      <c r="Q138" s="232">
        <f>(SUM('1.  LRAMVA Summary'!L$52:L$75)+SUM('1.  LRAMVA Summary'!L$76:L$77)*(MONTH($E138)-1)/12)*$H138</f>
        <v>0.219458578932893</v>
      </c>
      <c r="R138" s="232">
        <f>(SUM('1.  LRAMVA Summary'!M$52:M$75)+SUM('1.  LRAMVA Summary'!M$76:M$77)*(MONTH($E138)-1)/12)*$H138</f>
        <v>0</v>
      </c>
      <c r="S138" s="232">
        <f>(SUM('1.  LRAMVA Summary'!N$52:N$75)+SUM('1.  LRAMVA Summary'!N$76:N$77)*(MONTH($E138)-1)/12)*$H138</f>
        <v>26.383845750565339</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2172.4768081679304</v>
      </c>
    </row>
    <row r="139" spans="2:23" s="9" customFormat="1">
      <c r="B139" s="68"/>
      <c r="E139" s="216">
        <v>43586</v>
      </c>
      <c r="F139" s="216" t="s">
        <v>165</v>
      </c>
      <c r="G139" s="217" t="s">
        <v>66</v>
      </c>
      <c r="H139" s="864">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165</v>
      </c>
      <c r="G140" s="217" t="s">
        <v>66</v>
      </c>
      <c r="H140" s="864">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165</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165</v>
      </c>
      <c r="G142" s="217" t="s">
        <v>68</v>
      </c>
      <c r="H142" s="242">
        <f t="shared" ref="H142" si="77">$C$49/12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165</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165</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165</v>
      </c>
      <c r="G145" s="217" t="s">
        <v>69</v>
      </c>
      <c r="H145" s="242">
        <f t="shared" ref="H145:H146" si="78">$C$50/12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165</v>
      </c>
      <c r="G146" s="217" t="s">
        <v>69</v>
      </c>
      <c r="H146" s="242">
        <f t="shared" si="78"/>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443</v>
      </c>
      <c r="F147" s="218"/>
      <c r="G147" s="219"/>
      <c r="H147" s="220"/>
      <c r="I147" s="221">
        <f>SUM(I134:I146)</f>
        <v>21374.792397689122</v>
      </c>
      <c r="J147" s="221">
        <f>SUM(J134:J146)</f>
        <v>3414.908994770984</v>
      </c>
      <c r="K147" s="221">
        <f t="shared" ref="K147:O147" si="79">SUM(K134:K146)</f>
        <v>11796.304095501881</v>
      </c>
      <c r="L147" s="221">
        <f t="shared" si="79"/>
        <v>3733.4139366981249</v>
      </c>
      <c r="M147" s="221">
        <f t="shared" si="79"/>
        <v>0.11256813568000004</v>
      </c>
      <c r="N147" s="221">
        <f t="shared" si="79"/>
        <v>197.10498707082391</v>
      </c>
      <c r="O147" s="221">
        <f t="shared" si="79"/>
        <v>0</v>
      </c>
      <c r="P147" s="221">
        <f t="shared" ref="P147:V147" si="80">SUM(P134:P146)</f>
        <v>2352.2634094857999</v>
      </c>
      <c r="Q147" s="221">
        <f t="shared" si="80"/>
        <v>4.5287277768461367</v>
      </c>
      <c r="R147" s="221">
        <f t="shared" si="80"/>
        <v>0</v>
      </c>
      <c r="S147" s="221">
        <f t="shared" si="80"/>
        <v>513.03312905010137</v>
      </c>
      <c r="T147" s="221">
        <f t="shared" si="80"/>
        <v>0</v>
      </c>
      <c r="U147" s="221">
        <f t="shared" si="80"/>
        <v>0</v>
      </c>
      <c r="V147" s="221">
        <f t="shared" si="80"/>
        <v>0</v>
      </c>
      <c r="W147" s="221">
        <f>SUM(W134:W146)</f>
        <v>43386.462246179348</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407</v>
      </c>
      <c r="F149" s="227"/>
      <c r="G149" s="228"/>
      <c r="H149" s="229"/>
      <c r="I149" s="230">
        <f>I147+I148</f>
        <v>21374.792397689122</v>
      </c>
      <c r="J149" s="230">
        <f t="shared" ref="J149" si="81">J147+J148</f>
        <v>3414.908994770984</v>
      </c>
      <c r="K149" s="230">
        <f t="shared" ref="K149" si="82">K147+K148</f>
        <v>11796.304095501881</v>
      </c>
      <c r="L149" s="230">
        <f t="shared" ref="L149" si="83">L147+L148</f>
        <v>3733.4139366981249</v>
      </c>
      <c r="M149" s="230">
        <f t="shared" ref="M149" si="84">M147+M148</f>
        <v>0.11256813568000004</v>
      </c>
      <c r="N149" s="230">
        <f t="shared" ref="N149" si="85">N147+N148</f>
        <v>197.10498707082391</v>
      </c>
      <c r="O149" s="230">
        <f t="shared" ref="O149:V149" si="86">O147+O148</f>
        <v>0</v>
      </c>
      <c r="P149" s="230">
        <f t="shared" si="86"/>
        <v>2352.2634094857999</v>
      </c>
      <c r="Q149" s="230">
        <f t="shared" si="86"/>
        <v>4.5287277768461367</v>
      </c>
      <c r="R149" s="230">
        <f t="shared" si="86"/>
        <v>0</v>
      </c>
      <c r="S149" s="230">
        <f t="shared" si="86"/>
        <v>513.03312905010137</v>
      </c>
      <c r="T149" s="230">
        <f t="shared" si="86"/>
        <v>0</v>
      </c>
      <c r="U149" s="230">
        <f t="shared" si="86"/>
        <v>0</v>
      </c>
      <c r="V149" s="230">
        <f t="shared" si="86"/>
        <v>0</v>
      </c>
      <c r="W149" s="230">
        <f>W147+W148</f>
        <v>43386.462246179348</v>
      </c>
    </row>
    <row r="150" spans="2:23" s="9" customFormat="1">
      <c r="B150" s="68"/>
      <c r="E150" s="216">
        <v>43831</v>
      </c>
      <c r="F150" s="216" t="s">
        <v>166</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166</v>
      </c>
      <c r="G151" s="217" t="s">
        <v>65</v>
      </c>
      <c r="H151" s="242">
        <f t="shared" ref="H151:H152" si="87">$C$51/12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8">SUM(I151:V151)</f>
        <v>0</v>
      </c>
    </row>
    <row r="152" spans="2:23" s="9" customFormat="1">
      <c r="B152" s="68"/>
      <c r="E152" s="216">
        <v>43891</v>
      </c>
      <c r="F152" s="216" t="s">
        <v>166</v>
      </c>
      <c r="G152" s="217" t="s">
        <v>65</v>
      </c>
      <c r="H152" s="242">
        <f t="shared" si="87"/>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8"/>
        <v>0</v>
      </c>
    </row>
    <row r="153" spans="2:23" s="9" customFormat="1">
      <c r="B153" s="68"/>
      <c r="E153" s="216">
        <v>43922</v>
      </c>
      <c r="F153" s="216" t="s">
        <v>166</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8"/>
        <v>0</v>
      </c>
    </row>
    <row r="154" spans="2:23" s="9" customFormat="1">
      <c r="B154" s="68"/>
      <c r="E154" s="216">
        <v>43952</v>
      </c>
      <c r="F154" s="216" t="s">
        <v>166</v>
      </c>
      <c r="G154" s="217" t="s">
        <v>66</v>
      </c>
      <c r="H154" s="242">
        <f t="shared" ref="H154:H155" si="89">$C$52/12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8"/>
        <v>0</v>
      </c>
    </row>
    <row r="155" spans="2:23" s="9" customFormat="1">
      <c r="B155" s="68"/>
      <c r="E155" s="216">
        <v>43983</v>
      </c>
      <c r="F155" s="216" t="s">
        <v>166</v>
      </c>
      <c r="G155" s="217" t="s">
        <v>66</v>
      </c>
      <c r="H155" s="242">
        <f t="shared" si="89"/>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8"/>
        <v>0</v>
      </c>
    </row>
    <row r="156" spans="2:23" s="9" customFormat="1">
      <c r="B156" s="68"/>
      <c r="E156" s="216">
        <v>44013</v>
      </c>
      <c r="F156" s="216" t="s">
        <v>166</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8"/>
        <v>0</v>
      </c>
    </row>
    <row r="157" spans="2:23" s="9" customFormat="1">
      <c r="B157" s="68"/>
      <c r="E157" s="216">
        <v>44044</v>
      </c>
      <c r="F157" s="216" t="s">
        <v>166</v>
      </c>
      <c r="G157" s="217" t="s">
        <v>68</v>
      </c>
      <c r="H157" s="242">
        <f t="shared" ref="H157:H158" si="90">$C$53/12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8"/>
        <v>0</v>
      </c>
    </row>
    <row r="158" spans="2:23" s="9" customFormat="1">
      <c r="B158" s="68"/>
      <c r="E158" s="216">
        <v>44075</v>
      </c>
      <c r="F158" s="216" t="s">
        <v>166</v>
      </c>
      <c r="G158" s="217" t="s">
        <v>68</v>
      </c>
      <c r="H158" s="242">
        <f t="shared" si="90"/>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8"/>
        <v>0</v>
      </c>
    </row>
    <row r="159" spans="2:23" s="9" customFormat="1">
      <c r="B159" s="68"/>
      <c r="E159" s="216">
        <v>44105</v>
      </c>
      <c r="F159" s="216" t="s">
        <v>166</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8"/>
        <v>0</v>
      </c>
    </row>
    <row r="160" spans="2:23" s="9" customFormat="1">
      <c r="B160" s="68"/>
      <c r="E160" s="216">
        <v>44136</v>
      </c>
      <c r="F160" s="216" t="s">
        <v>166</v>
      </c>
      <c r="G160" s="217" t="s">
        <v>69</v>
      </c>
      <c r="H160" s="242">
        <f t="shared" ref="H160:H161" si="91">$C$54/12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8"/>
        <v>0</v>
      </c>
    </row>
    <row r="161" spans="2:23" s="9" customFormat="1">
      <c r="B161" s="68"/>
      <c r="E161" s="216">
        <v>44166</v>
      </c>
      <c r="F161" s="216" t="s">
        <v>166</v>
      </c>
      <c r="G161" s="217" t="s">
        <v>69</v>
      </c>
      <c r="H161" s="242">
        <f t="shared" si="91"/>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444</v>
      </c>
      <c r="F162" s="218"/>
      <c r="G162" s="219"/>
      <c r="H162" s="220"/>
      <c r="I162" s="221">
        <f>SUM(I149:I161)</f>
        <v>21374.792397689122</v>
      </c>
      <c r="J162" s="221">
        <f>SUM(J149:J161)</f>
        <v>3414.908994770984</v>
      </c>
      <c r="K162" s="221">
        <f t="shared" ref="K162:O162" si="92">SUM(K149:K161)</f>
        <v>11796.304095501881</v>
      </c>
      <c r="L162" s="221">
        <f t="shared" si="92"/>
        <v>3733.4139366981249</v>
      </c>
      <c r="M162" s="221">
        <f t="shared" si="92"/>
        <v>0.11256813568000004</v>
      </c>
      <c r="N162" s="221">
        <f t="shared" si="92"/>
        <v>197.10498707082391</v>
      </c>
      <c r="O162" s="221">
        <f t="shared" si="92"/>
        <v>0</v>
      </c>
      <c r="P162" s="221">
        <f t="shared" ref="P162:V162" si="93">SUM(P149:P161)</f>
        <v>2352.2634094857999</v>
      </c>
      <c r="Q162" s="221">
        <f t="shared" si="93"/>
        <v>4.5287277768461367</v>
      </c>
      <c r="R162" s="221">
        <f t="shared" si="93"/>
        <v>0</v>
      </c>
      <c r="S162" s="221">
        <f t="shared" si="93"/>
        <v>513.03312905010137</v>
      </c>
      <c r="T162" s="221">
        <f t="shared" si="93"/>
        <v>0</v>
      </c>
      <c r="U162" s="221">
        <f t="shared" si="93"/>
        <v>0</v>
      </c>
      <c r="V162" s="221">
        <f t="shared" si="93"/>
        <v>0</v>
      </c>
      <c r="W162" s="221">
        <f>SUM(W149:W161)</f>
        <v>43386.462246179348</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0" t="s">
        <v>500</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5" zoomScale="90" zoomScaleNormal="90" workbookViewId="0">
      <selection activeCell="A22" sqref="A22"/>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6"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150</v>
      </c>
      <c r="D12" s="128" t="s">
        <v>154</v>
      </c>
      <c r="E12" s="17"/>
      <c r="F12" s="179"/>
      <c r="G12" s="180"/>
      <c r="H12" s="181"/>
      <c r="K12" s="181"/>
      <c r="L12" s="179"/>
      <c r="M12" s="179"/>
      <c r="N12" s="179"/>
      <c r="O12" s="179"/>
      <c r="P12" s="179"/>
      <c r="Q12" s="182"/>
    </row>
    <row r="13" spans="2:73" s="9" customFormat="1" ht="25.5" customHeight="1" outlineLevel="1" thickBot="1">
      <c r="B13" s="542"/>
      <c r="D13" s="628" t="s">
        <v>381</v>
      </c>
      <c r="E13" s="17"/>
      <c r="F13" s="179"/>
      <c r="G13" s="180"/>
      <c r="H13" s="181"/>
      <c r="K13" s="181"/>
      <c r="L13" s="179"/>
      <c r="M13" s="179"/>
      <c r="N13" s="179"/>
      <c r="O13" s="179"/>
      <c r="P13" s="179"/>
      <c r="Q13" s="182"/>
    </row>
    <row r="14" spans="2:73" ht="30" customHeight="1" outlineLevel="1" thickBot="1">
      <c r="B14" s="92"/>
      <c r="D14" s="601" t="s">
        <v>525</v>
      </c>
      <c r="I14" s="12"/>
      <c r="J14" s="12"/>
      <c r="BU14" s="12"/>
    </row>
    <row r="15" spans="2:73" ht="26.25" customHeight="1" outlineLevel="1">
      <c r="C15" s="92"/>
      <c r="I15" s="12"/>
      <c r="J15" s="12"/>
    </row>
    <row r="16" spans="2:73" ht="23.25" customHeight="1" outlineLevel="1">
      <c r="B16" s="118" t="s">
        <v>479</v>
      </c>
      <c r="C16" s="92"/>
      <c r="D16" s="606" t="s">
        <v>592</v>
      </c>
      <c r="E16" s="596"/>
      <c r="F16" s="596"/>
      <c r="G16" s="607"/>
      <c r="H16" s="596"/>
      <c r="I16" s="596"/>
      <c r="J16" s="596"/>
      <c r="K16" s="631"/>
      <c r="L16" s="596"/>
      <c r="M16" s="596"/>
      <c r="N16" s="596"/>
      <c r="O16" s="596"/>
      <c r="P16" s="596"/>
      <c r="Q16" s="596"/>
      <c r="R16" s="596"/>
      <c r="S16" s="596"/>
      <c r="T16" s="596"/>
      <c r="U16" s="596"/>
      <c r="V16" s="596"/>
      <c r="W16" s="596"/>
      <c r="X16" s="596"/>
      <c r="Y16" s="596"/>
      <c r="Z16" s="596"/>
      <c r="AA16" s="596"/>
      <c r="AB16" s="596"/>
      <c r="AC16" s="596"/>
      <c r="AD16" s="596"/>
      <c r="AE16" s="596"/>
      <c r="AF16" s="596"/>
      <c r="AG16" s="596"/>
    </row>
    <row r="17" spans="2:73" ht="23.25" customHeight="1" outlineLevel="1">
      <c r="B17" s="681" t="s">
        <v>586</v>
      </c>
      <c r="C17" s="92"/>
      <c r="D17" s="602" t="s">
        <v>564</v>
      </c>
      <c r="E17" s="596"/>
      <c r="F17" s="596"/>
      <c r="G17" s="607"/>
      <c r="H17" s="596"/>
      <c r="I17" s="596"/>
      <c r="J17" s="596"/>
      <c r="K17" s="631"/>
      <c r="L17" s="596"/>
      <c r="M17" s="596"/>
      <c r="N17" s="596"/>
      <c r="O17" s="596"/>
      <c r="P17" s="596"/>
      <c r="Q17" s="596"/>
      <c r="R17" s="596"/>
      <c r="S17" s="596"/>
      <c r="T17" s="596"/>
      <c r="U17" s="596"/>
      <c r="V17" s="596"/>
      <c r="W17" s="596"/>
      <c r="X17" s="596"/>
      <c r="Y17" s="596"/>
      <c r="Z17" s="596"/>
      <c r="AA17" s="596"/>
      <c r="AB17" s="596"/>
      <c r="AC17" s="596"/>
      <c r="AD17" s="596"/>
      <c r="AE17" s="596"/>
      <c r="AF17" s="596"/>
      <c r="AG17" s="596"/>
    </row>
    <row r="18" spans="2:73" ht="23.25" customHeight="1" outlineLevel="1">
      <c r="C18" s="92"/>
      <c r="D18" s="602" t="s">
        <v>601</v>
      </c>
      <c r="E18" s="596"/>
      <c r="F18" s="596"/>
      <c r="G18" s="607"/>
      <c r="H18" s="596"/>
      <c r="I18" s="596"/>
      <c r="J18" s="596"/>
      <c r="K18" s="631"/>
      <c r="L18" s="596"/>
      <c r="M18" s="596"/>
      <c r="N18" s="596"/>
      <c r="O18" s="596"/>
      <c r="P18" s="596"/>
      <c r="Q18" s="596"/>
      <c r="R18" s="596"/>
      <c r="S18" s="596"/>
      <c r="T18" s="596"/>
      <c r="U18" s="596"/>
      <c r="V18" s="596"/>
      <c r="W18" s="596"/>
      <c r="X18" s="596"/>
      <c r="Y18" s="596"/>
      <c r="Z18" s="596"/>
      <c r="AA18" s="596"/>
      <c r="AB18" s="596"/>
      <c r="AC18" s="596"/>
      <c r="AD18" s="596"/>
      <c r="AE18" s="596"/>
      <c r="AF18" s="596"/>
      <c r="AG18" s="596"/>
    </row>
    <row r="19" spans="2:73" ht="23.25" customHeight="1" outlineLevel="1">
      <c r="C19" s="92"/>
      <c r="D19" s="602" t="s">
        <v>600</v>
      </c>
      <c r="E19" s="596"/>
      <c r="F19" s="596"/>
      <c r="G19" s="607"/>
      <c r="H19" s="596"/>
      <c r="I19" s="596"/>
      <c r="J19" s="596"/>
      <c r="K19" s="631"/>
      <c r="L19" s="596"/>
      <c r="M19" s="596"/>
      <c r="N19" s="596"/>
      <c r="O19" s="596"/>
      <c r="P19" s="596"/>
      <c r="Q19" s="596"/>
      <c r="R19" s="596"/>
      <c r="S19" s="596"/>
      <c r="T19" s="596"/>
      <c r="U19" s="596"/>
      <c r="V19" s="596"/>
      <c r="W19" s="596"/>
      <c r="X19" s="596"/>
      <c r="Y19" s="596"/>
      <c r="Z19" s="596"/>
      <c r="AA19" s="596"/>
      <c r="AB19" s="596"/>
      <c r="AC19" s="596"/>
      <c r="AD19" s="596"/>
      <c r="AE19" s="596"/>
      <c r="AF19" s="596"/>
      <c r="AG19" s="596"/>
    </row>
    <row r="20" spans="2:73" ht="23.25" customHeight="1" outlineLevel="1">
      <c r="C20" s="92"/>
      <c r="D20" s="602" t="s">
        <v>602</v>
      </c>
      <c r="E20" s="596"/>
      <c r="F20" s="596"/>
      <c r="G20" s="607"/>
      <c r="H20" s="596"/>
      <c r="I20" s="596"/>
      <c r="J20" s="596"/>
      <c r="K20" s="631"/>
      <c r="L20" s="596"/>
      <c r="M20" s="596"/>
      <c r="N20" s="596"/>
      <c r="O20" s="596"/>
      <c r="P20" s="596"/>
      <c r="Q20" s="596"/>
      <c r="R20" s="596"/>
      <c r="S20" s="596"/>
      <c r="T20" s="596"/>
      <c r="U20" s="596"/>
      <c r="V20" s="596"/>
      <c r="W20" s="596"/>
      <c r="X20" s="596"/>
      <c r="Y20" s="596"/>
      <c r="Z20" s="596"/>
      <c r="AA20" s="596"/>
      <c r="AB20" s="596"/>
      <c r="AC20" s="596"/>
      <c r="AD20" s="596"/>
      <c r="AE20" s="596"/>
      <c r="AF20" s="596"/>
      <c r="AG20" s="596"/>
    </row>
    <row r="21" spans="2:73" ht="23.25" customHeight="1" outlineLevel="1">
      <c r="C21" s="92"/>
      <c r="D21" s="710" t="s">
        <v>613</v>
      </c>
      <c r="E21" s="596"/>
      <c r="F21" s="596"/>
      <c r="G21" s="607"/>
      <c r="H21" s="596"/>
      <c r="I21" s="596"/>
      <c r="J21" s="596"/>
      <c r="K21" s="631"/>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73">
      <c r="I22" s="12"/>
      <c r="J22" s="12"/>
    </row>
    <row r="23" spans="2:73" ht="15.75">
      <c r="B23" s="184" t="s">
        <v>569</v>
      </c>
      <c r="H23" s="10"/>
      <c r="I23" s="10"/>
      <c r="J23" s="10"/>
    </row>
    <row r="24" spans="2:73" s="661" customFormat="1" ht="21" customHeight="1">
      <c r="B24" s="693" t="s">
        <v>573</v>
      </c>
      <c r="C24" s="937" t="s">
        <v>574</v>
      </c>
      <c r="D24" s="937"/>
      <c r="E24" s="937"/>
      <c r="F24" s="937"/>
      <c r="G24" s="937"/>
      <c r="H24" s="669" t="s">
        <v>571</v>
      </c>
      <c r="I24" s="669" t="s">
        <v>570</v>
      </c>
      <c r="J24" s="669" t="s">
        <v>572</v>
      </c>
      <c r="K24" s="660"/>
      <c r="L24" s="661" t="s">
        <v>574</v>
      </c>
      <c r="AQ24" s="661" t="s">
        <v>574</v>
      </c>
      <c r="BU24" s="660"/>
    </row>
    <row r="25" spans="2:73" s="252" customFormat="1" ht="49.5" customHeight="1">
      <c r="B25" s="247" t="s">
        <v>447</v>
      </c>
      <c r="C25" s="247" t="s">
        <v>190</v>
      </c>
      <c r="D25" s="619" t="s">
        <v>448</v>
      </c>
      <c r="E25" s="247" t="s">
        <v>187</v>
      </c>
      <c r="F25" s="247" t="s">
        <v>449</v>
      </c>
      <c r="G25" s="247" t="s">
        <v>450</v>
      </c>
      <c r="H25" s="619" t="s">
        <v>451</v>
      </c>
      <c r="I25" s="627" t="s">
        <v>562</v>
      </c>
      <c r="J25" s="634" t="s">
        <v>563</v>
      </c>
      <c r="K25" s="632"/>
      <c r="L25" s="248" t="s">
        <v>452</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453</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2"/>
      <c r="I26" s="625"/>
      <c r="J26" s="625"/>
      <c r="K26" s="633"/>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3"/>
      <c r="C27" s="683"/>
      <c r="D27" s="683"/>
      <c r="E27" s="683"/>
      <c r="F27" s="683"/>
      <c r="G27" s="683"/>
      <c r="H27" s="683"/>
      <c r="I27" s="635"/>
      <c r="J27" s="635"/>
      <c r="K27" s="624"/>
      <c r="L27" s="687"/>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9"/>
      <c r="AP27" s="624"/>
      <c r="AQ27" s="694"/>
      <c r="AR27" s="695"/>
      <c r="AS27" s="696"/>
      <c r="AT27" s="695"/>
      <c r="AU27" s="696"/>
      <c r="AV27" s="695"/>
      <c r="AW27" s="696"/>
      <c r="AX27" s="695"/>
      <c r="AY27" s="696"/>
      <c r="AZ27" s="695"/>
      <c r="BA27" s="696"/>
      <c r="BB27" s="695"/>
      <c r="BC27" s="696"/>
      <c r="BD27" s="695"/>
      <c r="BE27" s="696"/>
      <c r="BF27" s="695"/>
      <c r="BG27" s="696"/>
      <c r="BH27" s="695"/>
      <c r="BI27" s="696"/>
      <c r="BJ27" s="695"/>
      <c r="BK27" s="696"/>
      <c r="BL27" s="695"/>
      <c r="BM27" s="696"/>
      <c r="BN27" s="695"/>
      <c r="BO27" s="696"/>
      <c r="BP27" s="695"/>
      <c r="BQ27" s="696"/>
      <c r="BR27" s="695"/>
      <c r="BS27" s="696"/>
      <c r="BT27" s="697"/>
      <c r="BU27" s="16"/>
    </row>
    <row r="28" spans="2:73" s="17" customFormat="1" ht="15.75">
      <c r="B28" s="683"/>
      <c r="C28" s="683"/>
      <c r="D28" s="683"/>
      <c r="E28" s="683"/>
      <c r="F28" s="683"/>
      <c r="G28" s="683"/>
      <c r="H28" s="683"/>
      <c r="I28" s="635"/>
      <c r="J28" s="635"/>
      <c r="K28" s="624"/>
      <c r="L28" s="687"/>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9"/>
      <c r="AP28" s="624"/>
      <c r="AQ28" s="698"/>
      <c r="AR28" s="699"/>
      <c r="AS28" s="700"/>
      <c r="AT28" s="699"/>
      <c r="AU28" s="700"/>
      <c r="AV28" s="699"/>
      <c r="AW28" s="700"/>
      <c r="AX28" s="699"/>
      <c r="AY28" s="700"/>
      <c r="AZ28" s="699"/>
      <c r="BA28" s="700"/>
      <c r="BB28" s="699"/>
      <c r="BC28" s="700"/>
      <c r="BD28" s="699"/>
      <c r="BE28" s="700"/>
      <c r="BF28" s="699"/>
      <c r="BG28" s="700"/>
      <c r="BH28" s="699"/>
      <c r="BI28" s="700"/>
      <c r="BJ28" s="699"/>
      <c r="BK28" s="700"/>
      <c r="BL28" s="699"/>
      <c r="BM28" s="700"/>
      <c r="BN28" s="699"/>
      <c r="BO28" s="700"/>
      <c r="BP28" s="699"/>
      <c r="BQ28" s="700"/>
      <c r="BR28" s="699"/>
      <c r="BS28" s="700"/>
      <c r="BT28" s="701"/>
      <c r="BU28" s="16"/>
    </row>
    <row r="29" spans="2:73" s="17" customFormat="1" ht="16.5" customHeight="1">
      <c r="B29" s="683"/>
      <c r="C29" s="683"/>
      <c r="D29" s="683"/>
      <c r="E29" s="683"/>
      <c r="F29" s="683"/>
      <c r="G29" s="683"/>
      <c r="H29" s="683"/>
      <c r="I29" s="635"/>
      <c r="J29" s="635"/>
      <c r="K29" s="624"/>
      <c r="L29" s="687"/>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9"/>
      <c r="AP29" s="624"/>
      <c r="AQ29" s="702"/>
      <c r="AR29" s="703"/>
      <c r="AS29" s="704"/>
      <c r="AT29" s="703"/>
      <c r="AU29" s="704"/>
      <c r="AV29" s="703"/>
      <c r="AW29" s="704"/>
      <c r="AX29" s="703"/>
      <c r="AY29" s="704"/>
      <c r="AZ29" s="703"/>
      <c r="BA29" s="704"/>
      <c r="BB29" s="703"/>
      <c r="BC29" s="704"/>
      <c r="BD29" s="703"/>
      <c r="BE29" s="704"/>
      <c r="BF29" s="703"/>
      <c r="BG29" s="704"/>
      <c r="BH29" s="703"/>
      <c r="BI29" s="704"/>
      <c r="BJ29" s="703"/>
      <c r="BK29" s="704"/>
      <c r="BL29" s="703"/>
      <c r="BM29" s="704"/>
      <c r="BN29" s="703"/>
      <c r="BO29" s="704"/>
      <c r="BP29" s="703"/>
      <c r="BQ29" s="704"/>
      <c r="BR29" s="703"/>
      <c r="BS29" s="704"/>
      <c r="BT29" s="705"/>
      <c r="BU29" s="16"/>
    </row>
    <row r="30" spans="2:73" s="17" customFormat="1" ht="15.75">
      <c r="B30" s="683"/>
      <c r="C30" s="683"/>
      <c r="D30" s="683"/>
      <c r="E30" s="683"/>
      <c r="F30" s="683"/>
      <c r="G30" s="683"/>
      <c r="H30" s="683"/>
      <c r="I30" s="635"/>
      <c r="J30" s="635"/>
      <c r="K30" s="624"/>
      <c r="L30" s="687"/>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688"/>
      <c r="AN30" s="688"/>
      <c r="AO30" s="689"/>
      <c r="AP30" s="624"/>
      <c r="AQ30" s="698"/>
      <c r="AR30" s="699"/>
      <c r="AS30" s="700"/>
      <c r="AT30" s="699"/>
      <c r="AU30" s="700"/>
      <c r="AV30" s="699"/>
      <c r="AW30" s="700"/>
      <c r="AX30" s="699"/>
      <c r="AY30" s="700"/>
      <c r="AZ30" s="699"/>
      <c r="BA30" s="700"/>
      <c r="BB30" s="699"/>
      <c r="BC30" s="700"/>
      <c r="BD30" s="699"/>
      <c r="BE30" s="700"/>
      <c r="BF30" s="699"/>
      <c r="BG30" s="700"/>
      <c r="BH30" s="699"/>
      <c r="BI30" s="700"/>
      <c r="BJ30" s="699"/>
      <c r="BK30" s="700"/>
      <c r="BL30" s="699"/>
      <c r="BM30" s="700"/>
      <c r="BN30" s="699"/>
      <c r="BO30" s="700"/>
      <c r="BP30" s="699"/>
      <c r="BQ30" s="700"/>
      <c r="BR30" s="699"/>
      <c r="BS30" s="700"/>
      <c r="BT30" s="701"/>
      <c r="BU30" s="16"/>
    </row>
    <row r="31" spans="2:73" s="17" customFormat="1" ht="15.75">
      <c r="B31" s="683"/>
      <c r="C31" s="683"/>
      <c r="D31" s="683"/>
      <c r="E31" s="683"/>
      <c r="F31" s="683"/>
      <c r="G31" s="683"/>
      <c r="H31" s="683"/>
      <c r="I31" s="635"/>
      <c r="J31" s="635"/>
      <c r="K31" s="624"/>
      <c r="L31" s="687"/>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9"/>
      <c r="AP31" s="624"/>
      <c r="AQ31" s="702"/>
      <c r="AR31" s="703"/>
      <c r="AS31" s="704"/>
      <c r="AT31" s="703"/>
      <c r="AU31" s="704"/>
      <c r="AV31" s="703"/>
      <c r="AW31" s="704"/>
      <c r="AX31" s="703"/>
      <c r="AY31" s="704"/>
      <c r="AZ31" s="703"/>
      <c r="BA31" s="704"/>
      <c r="BB31" s="703"/>
      <c r="BC31" s="704"/>
      <c r="BD31" s="703"/>
      <c r="BE31" s="704"/>
      <c r="BF31" s="703"/>
      <c r="BG31" s="704"/>
      <c r="BH31" s="703"/>
      <c r="BI31" s="704"/>
      <c r="BJ31" s="703"/>
      <c r="BK31" s="704"/>
      <c r="BL31" s="703"/>
      <c r="BM31" s="704"/>
      <c r="BN31" s="703"/>
      <c r="BO31" s="704"/>
      <c r="BP31" s="703"/>
      <c r="BQ31" s="704"/>
      <c r="BR31" s="703"/>
      <c r="BS31" s="704"/>
      <c r="BT31" s="705"/>
      <c r="BU31" s="16"/>
    </row>
    <row r="32" spans="2:73" s="17" customFormat="1" ht="15.75">
      <c r="B32" s="683"/>
      <c r="C32" s="683"/>
      <c r="D32" s="683"/>
      <c r="E32" s="683"/>
      <c r="F32" s="683"/>
      <c r="G32" s="683"/>
      <c r="H32" s="683"/>
      <c r="I32" s="635"/>
      <c r="J32" s="635"/>
      <c r="K32" s="624"/>
      <c r="L32" s="687"/>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689"/>
      <c r="AP32" s="624"/>
      <c r="AQ32" s="706"/>
      <c r="AR32" s="707"/>
      <c r="AS32" s="708"/>
      <c r="AT32" s="707"/>
      <c r="AU32" s="708"/>
      <c r="AV32" s="707"/>
      <c r="AW32" s="708"/>
      <c r="AX32" s="707"/>
      <c r="AY32" s="708"/>
      <c r="AZ32" s="707"/>
      <c r="BA32" s="708"/>
      <c r="BB32" s="707"/>
      <c r="BC32" s="708"/>
      <c r="BD32" s="707"/>
      <c r="BE32" s="708"/>
      <c r="BF32" s="707"/>
      <c r="BG32" s="708"/>
      <c r="BH32" s="707"/>
      <c r="BI32" s="708"/>
      <c r="BJ32" s="707"/>
      <c r="BK32" s="708"/>
      <c r="BL32" s="707"/>
      <c r="BM32" s="708"/>
      <c r="BN32" s="707"/>
      <c r="BO32" s="708"/>
      <c r="BP32" s="707"/>
      <c r="BQ32" s="708"/>
      <c r="BR32" s="707"/>
      <c r="BS32" s="708"/>
      <c r="BT32" s="709"/>
      <c r="BU32" s="16"/>
    </row>
    <row r="33" spans="2:73" s="17" customFormat="1" ht="15.75">
      <c r="B33" s="683"/>
      <c r="C33" s="683"/>
      <c r="D33" s="683"/>
      <c r="E33" s="683"/>
      <c r="F33" s="683"/>
      <c r="G33" s="683"/>
      <c r="H33" s="683"/>
      <c r="I33" s="635"/>
      <c r="J33" s="635"/>
      <c r="K33" s="624"/>
      <c r="L33" s="687"/>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9"/>
      <c r="AP33" s="624"/>
      <c r="AQ33" s="694"/>
      <c r="AR33" s="695"/>
      <c r="AS33" s="696"/>
      <c r="AT33" s="695"/>
      <c r="AU33" s="696"/>
      <c r="AV33" s="695"/>
      <c r="AW33" s="696"/>
      <c r="AX33" s="695"/>
      <c r="AY33" s="696"/>
      <c r="AZ33" s="695"/>
      <c r="BA33" s="696"/>
      <c r="BB33" s="695"/>
      <c r="BC33" s="696"/>
      <c r="BD33" s="695"/>
      <c r="BE33" s="696"/>
      <c r="BF33" s="695"/>
      <c r="BG33" s="696"/>
      <c r="BH33" s="695"/>
      <c r="BI33" s="696"/>
      <c r="BJ33" s="695"/>
      <c r="BK33" s="696"/>
      <c r="BL33" s="695"/>
      <c r="BM33" s="696"/>
      <c r="BN33" s="695"/>
      <c r="BO33" s="696"/>
      <c r="BP33" s="695"/>
      <c r="BQ33" s="696"/>
      <c r="BR33" s="695"/>
      <c r="BS33" s="696"/>
      <c r="BT33" s="697"/>
      <c r="BU33" s="16"/>
    </row>
    <row r="34" spans="2:73" s="17" customFormat="1" ht="15.75">
      <c r="B34" s="683"/>
      <c r="C34" s="683"/>
      <c r="D34" s="683"/>
      <c r="E34" s="683"/>
      <c r="F34" s="683"/>
      <c r="G34" s="683"/>
      <c r="H34" s="683"/>
      <c r="I34" s="635"/>
      <c r="J34" s="635"/>
      <c r="K34" s="624"/>
      <c r="L34" s="687"/>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9"/>
      <c r="AP34" s="624"/>
      <c r="AQ34" s="698"/>
      <c r="AR34" s="699"/>
      <c r="AS34" s="700"/>
      <c r="AT34" s="699"/>
      <c r="AU34" s="700"/>
      <c r="AV34" s="699"/>
      <c r="AW34" s="700"/>
      <c r="AX34" s="699"/>
      <c r="AY34" s="700"/>
      <c r="AZ34" s="699"/>
      <c r="BA34" s="700"/>
      <c r="BB34" s="699"/>
      <c r="BC34" s="700"/>
      <c r="BD34" s="699"/>
      <c r="BE34" s="700"/>
      <c r="BF34" s="699"/>
      <c r="BG34" s="700"/>
      <c r="BH34" s="699"/>
      <c r="BI34" s="700"/>
      <c r="BJ34" s="699"/>
      <c r="BK34" s="700"/>
      <c r="BL34" s="699"/>
      <c r="BM34" s="700"/>
      <c r="BN34" s="699"/>
      <c r="BO34" s="700"/>
      <c r="BP34" s="699"/>
      <c r="BQ34" s="700"/>
      <c r="BR34" s="699"/>
      <c r="BS34" s="700"/>
      <c r="BT34" s="701"/>
      <c r="BU34" s="16"/>
    </row>
    <row r="35" spans="2:73" s="17" customFormat="1" ht="15.75">
      <c r="B35" s="683"/>
      <c r="C35" s="683"/>
      <c r="D35" s="683"/>
      <c r="E35" s="683"/>
      <c r="F35" s="683"/>
      <c r="G35" s="683"/>
      <c r="H35" s="683"/>
      <c r="I35" s="635"/>
      <c r="J35" s="635"/>
      <c r="K35" s="624"/>
      <c r="L35" s="687"/>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8"/>
      <c r="AM35" s="688"/>
      <c r="AN35" s="688"/>
      <c r="AO35" s="689"/>
      <c r="AP35" s="624"/>
      <c r="AQ35" s="702"/>
      <c r="AR35" s="703"/>
      <c r="AS35" s="704"/>
      <c r="AT35" s="703"/>
      <c r="AU35" s="704"/>
      <c r="AV35" s="703"/>
      <c r="AW35" s="704"/>
      <c r="AX35" s="703"/>
      <c r="AY35" s="704"/>
      <c r="AZ35" s="703"/>
      <c r="BA35" s="704"/>
      <c r="BB35" s="703"/>
      <c r="BC35" s="704"/>
      <c r="BD35" s="703"/>
      <c r="BE35" s="704"/>
      <c r="BF35" s="703"/>
      <c r="BG35" s="704"/>
      <c r="BH35" s="703"/>
      <c r="BI35" s="704"/>
      <c r="BJ35" s="703"/>
      <c r="BK35" s="704"/>
      <c r="BL35" s="703"/>
      <c r="BM35" s="704"/>
      <c r="BN35" s="703"/>
      <c r="BO35" s="704"/>
      <c r="BP35" s="703"/>
      <c r="BQ35" s="704"/>
      <c r="BR35" s="703"/>
      <c r="BS35" s="704"/>
      <c r="BT35" s="705"/>
      <c r="BU35" s="16"/>
    </row>
    <row r="36" spans="2:73" s="17" customFormat="1" ht="15.75">
      <c r="B36" s="683"/>
      <c r="C36" s="683"/>
      <c r="D36" s="683"/>
      <c r="E36" s="683"/>
      <c r="F36" s="683"/>
      <c r="G36" s="683"/>
      <c r="H36" s="683"/>
      <c r="I36" s="635"/>
      <c r="J36" s="635"/>
      <c r="K36" s="624"/>
      <c r="L36" s="687"/>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9"/>
      <c r="AP36" s="624"/>
      <c r="AQ36" s="702"/>
      <c r="AR36" s="703"/>
      <c r="AS36" s="704"/>
      <c r="AT36" s="703"/>
      <c r="AU36" s="704"/>
      <c r="AV36" s="703"/>
      <c r="AW36" s="704"/>
      <c r="AX36" s="703"/>
      <c r="AY36" s="704"/>
      <c r="AZ36" s="703"/>
      <c r="BA36" s="704"/>
      <c r="BB36" s="703"/>
      <c r="BC36" s="704"/>
      <c r="BD36" s="703"/>
      <c r="BE36" s="704"/>
      <c r="BF36" s="703"/>
      <c r="BG36" s="704"/>
      <c r="BH36" s="703"/>
      <c r="BI36" s="704"/>
      <c r="BJ36" s="703"/>
      <c r="BK36" s="704"/>
      <c r="BL36" s="703"/>
      <c r="BM36" s="704"/>
      <c r="BN36" s="703"/>
      <c r="BO36" s="704"/>
      <c r="BP36" s="703"/>
      <c r="BQ36" s="704"/>
      <c r="BR36" s="703"/>
      <c r="BS36" s="704"/>
      <c r="BT36" s="705"/>
      <c r="BU36" s="16"/>
    </row>
    <row r="37" spans="2:73" s="17" customFormat="1" ht="15.75">
      <c r="B37" s="683"/>
      <c r="C37" s="683"/>
      <c r="D37" s="683"/>
      <c r="E37" s="683"/>
      <c r="F37" s="683"/>
      <c r="G37" s="683"/>
      <c r="H37" s="683"/>
      <c r="I37" s="635"/>
      <c r="J37" s="635"/>
      <c r="K37" s="624"/>
      <c r="L37" s="687"/>
      <c r="M37" s="688"/>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8"/>
      <c r="AK37" s="688"/>
      <c r="AL37" s="688"/>
      <c r="AM37" s="688"/>
      <c r="AN37" s="688"/>
      <c r="AO37" s="689"/>
      <c r="AP37" s="624"/>
      <c r="AQ37" s="698"/>
      <c r="AR37" s="699"/>
      <c r="AS37" s="700"/>
      <c r="AT37" s="699"/>
      <c r="AU37" s="700"/>
      <c r="AV37" s="699"/>
      <c r="AW37" s="700"/>
      <c r="AX37" s="699"/>
      <c r="AY37" s="700"/>
      <c r="AZ37" s="699"/>
      <c r="BA37" s="700"/>
      <c r="BB37" s="699"/>
      <c r="BC37" s="700"/>
      <c r="BD37" s="699"/>
      <c r="BE37" s="700"/>
      <c r="BF37" s="699"/>
      <c r="BG37" s="700"/>
      <c r="BH37" s="699"/>
      <c r="BI37" s="700"/>
      <c r="BJ37" s="699"/>
      <c r="BK37" s="700"/>
      <c r="BL37" s="699"/>
      <c r="BM37" s="700"/>
      <c r="BN37" s="699"/>
      <c r="BO37" s="700"/>
      <c r="BP37" s="699"/>
      <c r="BQ37" s="700"/>
      <c r="BR37" s="699"/>
      <c r="BS37" s="700"/>
      <c r="BT37" s="701"/>
      <c r="BU37" s="16"/>
    </row>
    <row r="38" spans="2:73" s="17" customFormat="1" ht="15.75">
      <c r="B38" s="683"/>
      <c r="C38" s="683"/>
      <c r="D38" s="683"/>
      <c r="E38" s="683"/>
      <c r="F38" s="683"/>
      <c r="G38" s="683"/>
      <c r="H38" s="683"/>
      <c r="I38" s="635"/>
      <c r="J38" s="635"/>
      <c r="K38" s="624"/>
      <c r="L38" s="687"/>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8"/>
      <c r="AO38" s="689"/>
      <c r="AP38" s="624"/>
      <c r="AQ38" s="702"/>
      <c r="AR38" s="703"/>
      <c r="AS38" s="704"/>
      <c r="AT38" s="703"/>
      <c r="AU38" s="704"/>
      <c r="AV38" s="703"/>
      <c r="AW38" s="704"/>
      <c r="AX38" s="703"/>
      <c r="AY38" s="704"/>
      <c r="AZ38" s="703"/>
      <c r="BA38" s="704"/>
      <c r="BB38" s="703"/>
      <c r="BC38" s="704"/>
      <c r="BD38" s="703"/>
      <c r="BE38" s="704"/>
      <c r="BF38" s="703"/>
      <c r="BG38" s="704"/>
      <c r="BH38" s="703"/>
      <c r="BI38" s="704"/>
      <c r="BJ38" s="703"/>
      <c r="BK38" s="704"/>
      <c r="BL38" s="703"/>
      <c r="BM38" s="704"/>
      <c r="BN38" s="703"/>
      <c r="BO38" s="704"/>
      <c r="BP38" s="703"/>
      <c r="BQ38" s="704"/>
      <c r="BR38" s="703"/>
      <c r="BS38" s="704"/>
      <c r="BT38" s="705"/>
      <c r="BU38" s="16"/>
    </row>
    <row r="39" spans="2:73" s="17" customFormat="1" ht="15.75">
      <c r="B39" s="683"/>
      <c r="C39" s="683"/>
      <c r="D39" s="683"/>
      <c r="E39" s="683"/>
      <c r="F39" s="683"/>
      <c r="G39" s="683"/>
      <c r="H39" s="683"/>
      <c r="I39" s="635"/>
      <c r="J39" s="635"/>
      <c r="K39" s="624"/>
      <c r="L39" s="687"/>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9"/>
      <c r="AP39" s="624"/>
      <c r="AQ39" s="698"/>
      <c r="AR39" s="699"/>
      <c r="AS39" s="700"/>
      <c r="AT39" s="699"/>
      <c r="AU39" s="700"/>
      <c r="AV39" s="699"/>
      <c r="AW39" s="700"/>
      <c r="AX39" s="699"/>
      <c r="AY39" s="700"/>
      <c r="AZ39" s="699"/>
      <c r="BA39" s="700"/>
      <c r="BB39" s="699"/>
      <c r="BC39" s="700"/>
      <c r="BD39" s="699"/>
      <c r="BE39" s="700"/>
      <c r="BF39" s="699"/>
      <c r="BG39" s="700"/>
      <c r="BH39" s="699"/>
      <c r="BI39" s="700"/>
      <c r="BJ39" s="699"/>
      <c r="BK39" s="700"/>
      <c r="BL39" s="699"/>
      <c r="BM39" s="700"/>
      <c r="BN39" s="699"/>
      <c r="BO39" s="700"/>
      <c r="BP39" s="699"/>
      <c r="BQ39" s="700"/>
      <c r="BR39" s="699"/>
      <c r="BS39" s="700"/>
      <c r="BT39" s="701"/>
      <c r="BU39" s="16"/>
    </row>
    <row r="40" spans="2:73" s="17" customFormat="1" ht="15.75">
      <c r="B40" s="683"/>
      <c r="C40" s="683"/>
      <c r="D40" s="683"/>
      <c r="E40" s="683"/>
      <c r="F40" s="683"/>
      <c r="G40" s="683"/>
      <c r="H40" s="683"/>
      <c r="I40" s="635"/>
      <c r="J40" s="635"/>
      <c r="K40" s="624"/>
      <c r="L40" s="687"/>
      <c r="M40" s="688"/>
      <c r="N40" s="688"/>
      <c r="O40" s="688"/>
      <c r="P40" s="688"/>
      <c r="Q40" s="688"/>
      <c r="R40" s="688"/>
      <c r="S40" s="688"/>
      <c r="T40" s="688"/>
      <c r="U40" s="688"/>
      <c r="V40" s="688"/>
      <c r="W40" s="688"/>
      <c r="X40" s="688"/>
      <c r="Y40" s="688"/>
      <c r="Z40" s="688"/>
      <c r="AA40" s="688"/>
      <c r="AB40" s="688"/>
      <c r="AC40" s="688"/>
      <c r="AD40" s="688"/>
      <c r="AE40" s="688"/>
      <c r="AF40" s="688"/>
      <c r="AG40" s="688"/>
      <c r="AH40" s="688"/>
      <c r="AI40" s="688"/>
      <c r="AJ40" s="688"/>
      <c r="AK40" s="688"/>
      <c r="AL40" s="688"/>
      <c r="AM40" s="688"/>
      <c r="AN40" s="688"/>
      <c r="AO40" s="689"/>
      <c r="AP40" s="624"/>
      <c r="AQ40" s="702"/>
      <c r="AR40" s="703"/>
      <c r="AS40" s="704"/>
      <c r="AT40" s="703"/>
      <c r="AU40" s="704"/>
      <c r="AV40" s="703"/>
      <c r="AW40" s="704"/>
      <c r="AX40" s="703"/>
      <c r="AY40" s="704"/>
      <c r="AZ40" s="703"/>
      <c r="BA40" s="704"/>
      <c r="BB40" s="703"/>
      <c r="BC40" s="704"/>
      <c r="BD40" s="703"/>
      <c r="BE40" s="704"/>
      <c r="BF40" s="703"/>
      <c r="BG40" s="704"/>
      <c r="BH40" s="703"/>
      <c r="BI40" s="704"/>
      <c r="BJ40" s="703"/>
      <c r="BK40" s="704"/>
      <c r="BL40" s="703"/>
      <c r="BM40" s="704"/>
      <c r="BN40" s="703"/>
      <c r="BO40" s="704"/>
      <c r="BP40" s="703"/>
      <c r="BQ40" s="704"/>
      <c r="BR40" s="703"/>
      <c r="BS40" s="704"/>
      <c r="BT40" s="705"/>
      <c r="BU40" s="16"/>
    </row>
    <row r="41" spans="2:73" s="17" customFormat="1" ht="15.75">
      <c r="B41" s="683"/>
      <c r="C41" s="683"/>
      <c r="D41" s="683"/>
      <c r="E41" s="683"/>
      <c r="F41" s="683"/>
      <c r="G41" s="683"/>
      <c r="H41" s="683"/>
      <c r="I41" s="635"/>
      <c r="J41" s="635"/>
      <c r="K41" s="624"/>
      <c r="L41" s="687"/>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9"/>
      <c r="AP41" s="624"/>
      <c r="AQ41" s="698"/>
      <c r="AR41" s="699"/>
      <c r="AS41" s="700"/>
      <c r="AT41" s="699"/>
      <c r="AU41" s="700"/>
      <c r="AV41" s="699"/>
      <c r="AW41" s="700"/>
      <c r="AX41" s="699"/>
      <c r="AY41" s="700"/>
      <c r="AZ41" s="699"/>
      <c r="BA41" s="700"/>
      <c r="BB41" s="699"/>
      <c r="BC41" s="700"/>
      <c r="BD41" s="699"/>
      <c r="BE41" s="700"/>
      <c r="BF41" s="699"/>
      <c r="BG41" s="700"/>
      <c r="BH41" s="699"/>
      <c r="BI41" s="700"/>
      <c r="BJ41" s="699"/>
      <c r="BK41" s="700"/>
      <c r="BL41" s="699"/>
      <c r="BM41" s="700"/>
      <c r="BN41" s="699"/>
      <c r="BO41" s="700"/>
      <c r="BP41" s="699"/>
      <c r="BQ41" s="700"/>
      <c r="BR41" s="699"/>
      <c r="BS41" s="700"/>
      <c r="BT41" s="701"/>
      <c r="BU41" s="16"/>
    </row>
    <row r="42" spans="2:73" s="17" customFormat="1" ht="15.75">
      <c r="B42" s="683"/>
      <c r="C42" s="683"/>
      <c r="D42" s="683"/>
      <c r="E42" s="683"/>
      <c r="F42" s="683"/>
      <c r="G42" s="683"/>
      <c r="H42" s="683"/>
      <c r="I42" s="635"/>
      <c r="J42" s="635"/>
      <c r="K42" s="624"/>
      <c r="L42" s="687"/>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8"/>
      <c r="AM42" s="688"/>
      <c r="AN42" s="688"/>
      <c r="AO42" s="689"/>
      <c r="AP42" s="624"/>
      <c r="AQ42" s="702"/>
      <c r="AR42" s="703"/>
      <c r="AS42" s="704"/>
      <c r="AT42" s="703"/>
      <c r="AU42" s="704"/>
      <c r="AV42" s="703"/>
      <c r="AW42" s="704"/>
      <c r="AX42" s="703"/>
      <c r="AY42" s="704"/>
      <c r="AZ42" s="703"/>
      <c r="BA42" s="704"/>
      <c r="BB42" s="703"/>
      <c r="BC42" s="704"/>
      <c r="BD42" s="703"/>
      <c r="BE42" s="704"/>
      <c r="BF42" s="703"/>
      <c r="BG42" s="704"/>
      <c r="BH42" s="703"/>
      <c r="BI42" s="704"/>
      <c r="BJ42" s="703"/>
      <c r="BK42" s="704"/>
      <c r="BL42" s="703"/>
      <c r="BM42" s="704"/>
      <c r="BN42" s="703"/>
      <c r="BO42" s="704"/>
      <c r="BP42" s="703"/>
      <c r="BQ42" s="704"/>
      <c r="BR42" s="703"/>
      <c r="BS42" s="704"/>
      <c r="BT42" s="705"/>
      <c r="BU42" s="16"/>
    </row>
    <row r="43" spans="2:73" s="17" customFormat="1" ht="15.75">
      <c r="B43" s="683"/>
      <c r="C43" s="683"/>
      <c r="D43" s="683"/>
      <c r="E43" s="683"/>
      <c r="F43" s="683"/>
      <c r="G43" s="683"/>
      <c r="H43" s="683"/>
      <c r="I43" s="635"/>
      <c r="J43" s="635"/>
      <c r="K43" s="624"/>
      <c r="L43" s="687"/>
      <c r="M43" s="688"/>
      <c r="N43" s="688"/>
      <c r="O43" s="688"/>
      <c r="P43" s="688"/>
      <c r="Q43" s="688"/>
      <c r="R43" s="688"/>
      <c r="S43" s="688"/>
      <c r="T43" s="688"/>
      <c r="U43" s="688"/>
      <c r="V43" s="688"/>
      <c r="W43" s="688"/>
      <c r="X43" s="688"/>
      <c r="Y43" s="688"/>
      <c r="Z43" s="688"/>
      <c r="AA43" s="688"/>
      <c r="AB43" s="688"/>
      <c r="AC43" s="688"/>
      <c r="AD43" s="688"/>
      <c r="AE43" s="688"/>
      <c r="AF43" s="688"/>
      <c r="AG43" s="688"/>
      <c r="AH43" s="688"/>
      <c r="AI43" s="688"/>
      <c r="AJ43" s="688"/>
      <c r="AK43" s="688"/>
      <c r="AL43" s="688"/>
      <c r="AM43" s="688"/>
      <c r="AN43" s="688"/>
      <c r="AO43" s="689"/>
      <c r="AP43" s="624"/>
      <c r="AQ43" s="706"/>
      <c r="AR43" s="707"/>
      <c r="AS43" s="708"/>
      <c r="AT43" s="707"/>
      <c r="AU43" s="708"/>
      <c r="AV43" s="707"/>
      <c r="AW43" s="708"/>
      <c r="AX43" s="707"/>
      <c r="AY43" s="708"/>
      <c r="AZ43" s="707"/>
      <c r="BA43" s="708"/>
      <c r="BB43" s="707"/>
      <c r="BC43" s="708"/>
      <c r="BD43" s="707"/>
      <c r="BE43" s="708"/>
      <c r="BF43" s="707"/>
      <c r="BG43" s="708"/>
      <c r="BH43" s="707"/>
      <c r="BI43" s="708"/>
      <c r="BJ43" s="707"/>
      <c r="BK43" s="708"/>
      <c r="BL43" s="707"/>
      <c r="BM43" s="708"/>
      <c r="BN43" s="707"/>
      <c r="BO43" s="708"/>
      <c r="BP43" s="707"/>
      <c r="BQ43" s="708"/>
      <c r="BR43" s="707"/>
      <c r="BS43" s="708"/>
      <c r="BT43" s="709"/>
      <c r="BU43" s="16"/>
    </row>
    <row r="44" spans="2:73" s="17" customFormat="1" ht="15.75">
      <c r="B44" s="683"/>
      <c r="C44" s="683"/>
      <c r="D44" s="683"/>
      <c r="E44" s="683"/>
      <c r="F44" s="683"/>
      <c r="G44" s="683"/>
      <c r="H44" s="683"/>
      <c r="I44" s="635"/>
      <c r="J44" s="635"/>
      <c r="K44" s="624"/>
      <c r="L44" s="687"/>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9"/>
      <c r="AP44" s="624"/>
      <c r="AQ44" s="687"/>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9"/>
      <c r="BU44" s="16"/>
    </row>
    <row r="45" spans="2:73" s="17" customFormat="1" ht="15.75">
      <c r="B45" s="683"/>
      <c r="C45" s="683"/>
      <c r="D45" s="683"/>
      <c r="E45" s="683"/>
      <c r="F45" s="683"/>
      <c r="G45" s="683"/>
      <c r="H45" s="683"/>
      <c r="I45" s="635"/>
      <c r="J45" s="635"/>
      <c r="K45" s="624"/>
      <c r="L45" s="687"/>
      <c r="M45" s="688"/>
      <c r="N45" s="688"/>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9"/>
      <c r="AP45" s="624"/>
      <c r="AQ45" s="687"/>
      <c r="AR45" s="688"/>
      <c r="AS45" s="688"/>
      <c r="AT45" s="688"/>
      <c r="AU45" s="688"/>
      <c r="AV45" s="688"/>
      <c r="AW45" s="688"/>
      <c r="AX45" s="688"/>
      <c r="AY45" s="688"/>
      <c r="AZ45" s="688"/>
      <c r="BA45" s="688"/>
      <c r="BB45" s="688"/>
      <c r="BC45" s="688"/>
      <c r="BD45" s="688"/>
      <c r="BE45" s="688"/>
      <c r="BF45" s="688"/>
      <c r="BG45" s="688"/>
      <c r="BH45" s="688"/>
      <c r="BI45" s="688"/>
      <c r="BJ45" s="688"/>
      <c r="BK45" s="688"/>
      <c r="BL45" s="688"/>
      <c r="BM45" s="688"/>
      <c r="BN45" s="688"/>
      <c r="BO45" s="688"/>
      <c r="BP45" s="688"/>
      <c r="BQ45" s="688"/>
      <c r="BR45" s="688"/>
      <c r="BS45" s="688"/>
      <c r="BT45" s="689"/>
      <c r="BU45" s="16"/>
    </row>
    <row r="46" spans="2:73" s="17" customFormat="1" ht="15.75">
      <c r="B46" s="683"/>
      <c r="C46" s="683"/>
      <c r="D46" s="683"/>
      <c r="E46" s="683"/>
      <c r="F46" s="683"/>
      <c r="G46" s="683"/>
      <c r="H46" s="683"/>
      <c r="I46" s="635"/>
      <c r="J46" s="635"/>
      <c r="K46" s="624"/>
      <c r="L46" s="687"/>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689"/>
      <c r="AP46" s="624"/>
      <c r="AQ46" s="687"/>
      <c r="AR46" s="688"/>
      <c r="AS46" s="688"/>
      <c r="AT46" s="688"/>
      <c r="AU46" s="688"/>
      <c r="AV46" s="688"/>
      <c r="AW46" s="688"/>
      <c r="AX46" s="688"/>
      <c r="AY46" s="688"/>
      <c r="AZ46" s="688"/>
      <c r="BA46" s="688"/>
      <c r="BB46" s="688"/>
      <c r="BC46" s="688"/>
      <c r="BD46" s="688"/>
      <c r="BE46" s="688"/>
      <c r="BF46" s="688"/>
      <c r="BG46" s="688"/>
      <c r="BH46" s="688"/>
      <c r="BI46" s="688"/>
      <c r="BJ46" s="688"/>
      <c r="BK46" s="688"/>
      <c r="BL46" s="688"/>
      <c r="BM46" s="688"/>
      <c r="BN46" s="688"/>
      <c r="BO46" s="688"/>
      <c r="BP46" s="688"/>
      <c r="BQ46" s="688"/>
      <c r="BR46" s="688"/>
      <c r="BS46" s="688"/>
      <c r="BT46" s="689"/>
      <c r="BU46" s="16"/>
    </row>
    <row r="47" spans="2:73" s="17" customFormat="1" ht="15.75">
      <c r="B47" s="683"/>
      <c r="C47" s="683"/>
      <c r="D47" s="683"/>
      <c r="E47" s="683"/>
      <c r="F47" s="683"/>
      <c r="G47" s="683"/>
      <c r="H47" s="683"/>
      <c r="I47" s="635"/>
      <c r="J47" s="635"/>
      <c r="K47" s="624"/>
      <c r="L47" s="687"/>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9"/>
      <c r="AP47" s="624"/>
      <c r="AQ47" s="687"/>
      <c r="AR47" s="688"/>
      <c r="AS47" s="688"/>
      <c r="AT47" s="688"/>
      <c r="AU47" s="688"/>
      <c r="AV47" s="688"/>
      <c r="AW47" s="688"/>
      <c r="AX47" s="688"/>
      <c r="AY47" s="688"/>
      <c r="AZ47" s="688"/>
      <c r="BA47" s="688"/>
      <c r="BB47" s="688"/>
      <c r="BC47" s="688"/>
      <c r="BD47" s="688"/>
      <c r="BE47" s="688"/>
      <c r="BF47" s="688"/>
      <c r="BG47" s="688"/>
      <c r="BH47" s="688"/>
      <c r="BI47" s="688"/>
      <c r="BJ47" s="688"/>
      <c r="BK47" s="688"/>
      <c r="BL47" s="688"/>
      <c r="BM47" s="688"/>
      <c r="BN47" s="688"/>
      <c r="BO47" s="688"/>
      <c r="BP47" s="688"/>
      <c r="BQ47" s="688"/>
      <c r="BR47" s="688"/>
      <c r="BS47" s="688"/>
      <c r="BT47" s="689"/>
      <c r="BU47" s="16"/>
    </row>
    <row r="48" spans="2:73" s="17" customFormat="1" ht="15.75">
      <c r="B48" s="683"/>
      <c r="C48" s="683"/>
      <c r="D48" s="683"/>
      <c r="E48" s="683"/>
      <c r="F48" s="683"/>
      <c r="G48" s="683"/>
      <c r="H48" s="683"/>
      <c r="I48" s="635"/>
      <c r="J48" s="635"/>
      <c r="K48" s="624"/>
      <c r="L48" s="687"/>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9"/>
      <c r="AP48" s="624"/>
      <c r="AQ48" s="687"/>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9"/>
      <c r="BU48" s="16"/>
    </row>
    <row r="49" spans="2:73" s="17" customFormat="1" ht="15.75">
      <c r="B49" s="683"/>
      <c r="C49" s="683"/>
      <c r="D49" s="683"/>
      <c r="E49" s="683"/>
      <c r="F49" s="683"/>
      <c r="G49" s="683"/>
      <c r="H49" s="683"/>
      <c r="I49" s="635"/>
      <c r="J49" s="635"/>
      <c r="K49" s="624"/>
      <c r="L49" s="687"/>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9"/>
      <c r="AP49" s="624"/>
      <c r="AQ49" s="687"/>
      <c r="AR49" s="688"/>
      <c r="AS49" s="688"/>
      <c r="AT49" s="688"/>
      <c r="AU49" s="688"/>
      <c r="AV49" s="688"/>
      <c r="AW49" s="688"/>
      <c r="AX49" s="688"/>
      <c r="AY49" s="688"/>
      <c r="AZ49" s="688"/>
      <c r="BA49" s="688"/>
      <c r="BB49" s="688"/>
      <c r="BC49" s="688"/>
      <c r="BD49" s="688"/>
      <c r="BE49" s="688"/>
      <c r="BF49" s="688"/>
      <c r="BG49" s="688"/>
      <c r="BH49" s="688"/>
      <c r="BI49" s="688"/>
      <c r="BJ49" s="688"/>
      <c r="BK49" s="688"/>
      <c r="BL49" s="688"/>
      <c r="BM49" s="688"/>
      <c r="BN49" s="688"/>
      <c r="BO49" s="688"/>
      <c r="BP49" s="688"/>
      <c r="BQ49" s="688"/>
      <c r="BR49" s="688"/>
      <c r="BS49" s="688"/>
      <c r="BT49" s="689"/>
      <c r="BU49" s="16"/>
    </row>
    <row r="50" spans="2:73" s="17" customFormat="1" ht="15.75">
      <c r="B50" s="683"/>
      <c r="C50" s="683"/>
      <c r="D50" s="683"/>
      <c r="E50" s="683"/>
      <c r="F50" s="683"/>
      <c r="G50" s="683"/>
      <c r="H50" s="683"/>
      <c r="I50" s="635"/>
      <c r="J50" s="635"/>
      <c r="K50" s="624"/>
      <c r="L50" s="687"/>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c r="AN50" s="688"/>
      <c r="AO50" s="689"/>
      <c r="AP50" s="624"/>
      <c r="AQ50" s="687"/>
      <c r="AR50" s="688"/>
      <c r="AS50" s="688"/>
      <c r="AT50" s="688"/>
      <c r="AU50" s="688"/>
      <c r="AV50" s="688"/>
      <c r="AW50" s="688"/>
      <c r="AX50" s="688"/>
      <c r="AY50" s="688"/>
      <c r="AZ50" s="688"/>
      <c r="BA50" s="688"/>
      <c r="BB50" s="688"/>
      <c r="BC50" s="688"/>
      <c r="BD50" s="688"/>
      <c r="BE50" s="688"/>
      <c r="BF50" s="688"/>
      <c r="BG50" s="688"/>
      <c r="BH50" s="688"/>
      <c r="BI50" s="688"/>
      <c r="BJ50" s="688"/>
      <c r="BK50" s="688"/>
      <c r="BL50" s="688"/>
      <c r="BM50" s="688"/>
      <c r="BN50" s="688"/>
      <c r="BO50" s="688"/>
      <c r="BP50" s="688"/>
      <c r="BQ50" s="688"/>
      <c r="BR50" s="688"/>
      <c r="BS50" s="688"/>
      <c r="BT50" s="689"/>
      <c r="BU50" s="16"/>
    </row>
    <row r="51" spans="2:73" s="17" customFormat="1" ht="15.75">
      <c r="B51" s="683"/>
      <c r="C51" s="683"/>
      <c r="D51" s="683"/>
      <c r="E51" s="683"/>
      <c r="F51" s="683"/>
      <c r="G51" s="683"/>
      <c r="H51" s="683"/>
      <c r="I51" s="635"/>
      <c r="J51" s="635"/>
      <c r="K51" s="624"/>
      <c r="L51" s="687"/>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9"/>
      <c r="AP51" s="624"/>
      <c r="AQ51" s="687"/>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9"/>
      <c r="BU51" s="16"/>
    </row>
    <row r="52" spans="2:73" s="17" customFormat="1" ht="15.75">
      <c r="B52" s="683"/>
      <c r="C52" s="683"/>
      <c r="D52" s="683"/>
      <c r="E52" s="683"/>
      <c r="F52" s="683"/>
      <c r="G52" s="683"/>
      <c r="H52" s="683"/>
      <c r="I52" s="635"/>
      <c r="J52" s="635"/>
      <c r="K52" s="624"/>
      <c r="L52" s="687"/>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89"/>
      <c r="AP52" s="624"/>
      <c r="AQ52" s="687"/>
      <c r="AR52" s="688"/>
      <c r="AS52" s="688"/>
      <c r="AT52" s="688"/>
      <c r="AU52" s="688"/>
      <c r="AV52" s="688"/>
      <c r="AW52" s="688"/>
      <c r="AX52" s="688"/>
      <c r="AY52" s="688"/>
      <c r="AZ52" s="688"/>
      <c r="BA52" s="688"/>
      <c r="BB52" s="688"/>
      <c r="BC52" s="688"/>
      <c r="BD52" s="688"/>
      <c r="BE52" s="688"/>
      <c r="BF52" s="688"/>
      <c r="BG52" s="688"/>
      <c r="BH52" s="688"/>
      <c r="BI52" s="688"/>
      <c r="BJ52" s="688"/>
      <c r="BK52" s="688"/>
      <c r="BL52" s="688"/>
      <c r="BM52" s="688"/>
      <c r="BN52" s="688"/>
      <c r="BO52" s="688"/>
      <c r="BP52" s="688"/>
      <c r="BQ52" s="688"/>
      <c r="BR52" s="688"/>
      <c r="BS52" s="688"/>
      <c r="BT52" s="689"/>
      <c r="BU52" s="16"/>
    </row>
    <row r="53" spans="2:73">
      <c r="B53" s="683"/>
      <c r="C53" s="683"/>
      <c r="D53" s="683"/>
      <c r="E53" s="683"/>
      <c r="F53" s="683"/>
      <c r="G53" s="683"/>
      <c r="H53" s="683"/>
      <c r="I53" s="635"/>
      <c r="J53" s="635"/>
      <c r="K53" s="624"/>
      <c r="L53" s="687"/>
      <c r="M53" s="688"/>
      <c r="N53" s="688"/>
      <c r="O53" s="688"/>
      <c r="P53" s="688"/>
      <c r="Q53" s="688"/>
      <c r="R53" s="688"/>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9"/>
      <c r="AP53" s="624"/>
      <c r="AQ53" s="687"/>
      <c r="AR53" s="688"/>
      <c r="AS53" s="688"/>
      <c r="AT53" s="688"/>
      <c r="AU53" s="688"/>
      <c r="AV53" s="688"/>
      <c r="AW53" s="688"/>
      <c r="AX53" s="688"/>
      <c r="AY53" s="688"/>
      <c r="AZ53" s="688"/>
      <c r="BA53" s="688"/>
      <c r="BB53" s="688"/>
      <c r="BC53" s="688"/>
      <c r="BD53" s="688"/>
      <c r="BE53" s="688"/>
      <c r="BF53" s="688"/>
      <c r="BG53" s="688"/>
      <c r="BH53" s="688"/>
      <c r="BI53" s="688"/>
      <c r="BJ53" s="688"/>
      <c r="BK53" s="688"/>
      <c r="BL53" s="688"/>
      <c r="BM53" s="688"/>
      <c r="BN53" s="688"/>
      <c r="BO53" s="688"/>
      <c r="BP53" s="688"/>
      <c r="BQ53" s="688"/>
      <c r="BR53" s="688"/>
      <c r="BS53" s="688"/>
      <c r="BT53" s="689"/>
    </row>
    <row r="54" spans="2:73">
      <c r="B54" s="683"/>
      <c r="C54" s="683"/>
      <c r="D54" s="683"/>
      <c r="E54" s="683"/>
      <c r="F54" s="683"/>
      <c r="G54" s="683"/>
      <c r="H54" s="683"/>
      <c r="I54" s="635"/>
      <c r="J54" s="635"/>
      <c r="K54" s="624"/>
      <c r="L54" s="687"/>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9"/>
      <c r="AP54" s="624"/>
      <c r="AQ54" s="687"/>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9"/>
    </row>
    <row r="55" spans="2:73">
      <c r="B55" s="683"/>
      <c r="C55" s="683"/>
      <c r="D55" s="683"/>
      <c r="E55" s="683"/>
      <c r="F55" s="683"/>
      <c r="G55" s="683"/>
      <c r="H55" s="683"/>
      <c r="I55" s="635"/>
      <c r="J55" s="635"/>
      <c r="K55" s="624"/>
      <c r="L55" s="687"/>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8"/>
      <c r="AL55" s="688"/>
      <c r="AM55" s="688"/>
      <c r="AN55" s="688"/>
      <c r="AO55" s="689"/>
      <c r="AP55" s="624"/>
      <c r="AQ55" s="687"/>
      <c r="AR55" s="688"/>
      <c r="AS55" s="688"/>
      <c r="AT55" s="688"/>
      <c r="AU55" s="688"/>
      <c r="AV55" s="688"/>
      <c r="AW55" s="688"/>
      <c r="AX55" s="688"/>
      <c r="AY55" s="688"/>
      <c r="AZ55" s="688"/>
      <c r="BA55" s="688"/>
      <c r="BB55" s="688"/>
      <c r="BC55" s="688"/>
      <c r="BD55" s="688"/>
      <c r="BE55" s="688"/>
      <c r="BF55" s="688"/>
      <c r="BG55" s="688"/>
      <c r="BH55" s="688"/>
      <c r="BI55" s="688"/>
      <c r="BJ55" s="688"/>
      <c r="BK55" s="688"/>
      <c r="BL55" s="688"/>
      <c r="BM55" s="688"/>
      <c r="BN55" s="688"/>
      <c r="BO55" s="688"/>
      <c r="BP55" s="688"/>
      <c r="BQ55" s="688"/>
      <c r="BR55" s="688"/>
      <c r="BS55" s="688"/>
      <c r="BT55" s="689"/>
    </row>
    <row r="56" spans="2:73">
      <c r="B56" s="683"/>
      <c r="C56" s="683"/>
      <c r="D56" s="683"/>
      <c r="E56" s="683"/>
      <c r="F56" s="683"/>
      <c r="G56" s="683"/>
      <c r="H56" s="683"/>
      <c r="I56" s="635"/>
      <c r="J56" s="635"/>
      <c r="K56" s="624"/>
      <c r="L56" s="687"/>
      <c r="M56" s="688"/>
      <c r="N56" s="688"/>
      <c r="O56" s="688"/>
      <c r="P56" s="688"/>
      <c r="Q56" s="688"/>
      <c r="R56" s="688"/>
      <c r="S56" s="688"/>
      <c r="T56" s="688"/>
      <c r="U56" s="688"/>
      <c r="V56" s="688"/>
      <c r="W56" s="688"/>
      <c r="X56" s="688"/>
      <c r="Y56" s="688"/>
      <c r="Z56" s="688"/>
      <c r="AA56" s="688"/>
      <c r="AB56" s="688"/>
      <c r="AC56" s="688"/>
      <c r="AD56" s="688"/>
      <c r="AE56" s="688"/>
      <c r="AF56" s="688"/>
      <c r="AG56" s="688"/>
      <c r="AH56" s="688"/>
      <c r="AI56" s="688"/>
      <c r="AJ56" s="688"/>
      <c r="AK56" s="688"/>
      <c r="AL56" s="688"/>
      <c r="AM56" s="688"/>
      <c r="AN56" s="688"/>
      <c r="AO56" s="689"/>
      <c r="AP56" s="624"/>
      <c r="AQ56" s="687"/>
      <c r="AR56" s="688"/>
      <c r="AS56" s="688"/>
      <c r="AT56" s="688"/>
      <c r="AU56" s="688"/>
      <c r="AV56" s="688"/>
      <c r="AW56" s="688"/>
      <c r="AX56" s="688"/>
      <c r="AY56" s="688"/>
      <c r="AZ56" s="688"/>
      <c r="BA56" s="688"/>
      <c r="BB56" s="688"/>
      <c r="BC56" s="688"/>
      <c r="BD56" s="688"/>
      <c r="BE56" s="688"/>
      <c r="BF56" s="688"/>
      <c r="BG56" s="688"/>
      <c r="BH56" s="688"/>
      <c r="BI56" s="688"/>
      <c r="BJ56" s="688"/>
      <c r="BK56" s="688"/>
      <c r="BL56" s="688"/>
      <c r="BM56" s="688"/>
      <c r="BN56" s="688"/>
      <c r="BO56" s="688"/>
      <c r="BP56" s="688"/>
      <c r="BQ56" s="688"/>
      <c r="BR56" s="688"/>
      <c r="BS56" s="688"/>
      <c r="BT56" s="689"/>
    </row>
    <row r="57" spans="2:73">
      <c r="B57" s="683"/>
      <c r="C57" s="683"/>
      <c r="D57" s="683"/>
      <c r="E57" s="683"/>
      <c r="F57" s="683"/>
      <c r="G57" s="683"/>
      <c r="H57" s="683"/>
      <c r="I57" s="635"/>
      <c r="J57" s="635"/>
      <c r="K57" s="624"/>
      <c r="L57" s="687"/>
      <c r="M57" s="688"/>
      <c r="N57" s="688"/>
      <c r="O57" s="688"/>
      <c r="P57" s="688"/>
      <c r="Q57" s="688"/>
      <c r="R57" s="688"/>
      <c r="S57" s="688"/>
      <c r="T57" s="688"/>
      <c r="U57" s="688"/>
      <c r="V57" s="688"/>
      <c r="W57" s="688"/>
      <c r="X57" s="688"/>
      <c r="Y57" s="688"/>
      <c r="Z57" s="688"/>
      <c r="AA57" s="688"/>
      <c r="AB57" s="688"/>
      <c r="AC57" s="688"/>
      <c r="AD57" s="688"/>
      <c r="AE57" s="688"/>
      <c r="AF57" s="688"/>
      <c r="AG57" s="688"/>
      <c r="AH57" s="688"/>
      <c r="AI57" s="688"/>
      <c r="AJ57" s="688"/>
      <c r="AK57" s="688"/>
      <c r="AL57" s="688"/>
      <c r="AM57" s="688"/>
      <c r="AN57" s="688"/>
      <c r="AO57" s="689"/>
      <c r="AP57" s="624"/>
      <c r="AQ57" s="687"/>
      <c r="AR57" s="688"/>
      <c r="AS57" s="688"/>
      <c r="AT57" s="688"/>
      <c r="AU57" s="688"/>
      <c r="AV57" s="688"/>
      <c r="AW57" s="688"/>
      <c r="AX57" s="688"/>
      <c r="AY57" s="688"/>
      <c r="AZ57" s="688"/>
      <c r="BA57" s="688"/>
      <c r="BB57" s="688"/>
      <c r="BC57" s="688"/>
      <c r="BD57" s="688"/>
      <c r="BE57" s="688"/>
      <c r="BF57" s="688"/>
      <c r="BG57" s="688"/>
      <c r="BH57" s="688"/>
      <c r="BI57" s="688"/>
      <c r="BJ57" s="688"/>
      <c r="BK57" s="688"/>
      <c r="BL57" s="688"/>
      <c r="BM57" s="688"/>
      <c r="BN57" s="688"/>
      <c r="BO57" s="688"/>
      <c r="BP57" s="688"/>
      <c r="BQ57" s="688"/>
      <c r="BR57" s="688"/>
      <c r="BS57" s="688"/>
      <c r="BT57" s="689"/>
    </row>
    <row r="58" spans="2:73">
      <c r="B58" s="683"/>
      <c r="C58" s="683"/>
      <c r="D58" s="683"/>
      <c r="E58" s="683"/>
      <c r="F58" s="683"/>
      <c r="G58" s="683"/>
      <c r="H58" s="683"/>
      <c r="I58" s="635"/>
      <c r="J58" s="635"/>
      <c r="K58" s="624"/>
      <c r="L58" s="687"/>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689"/>
      <c r="AP58" s="624"/>
      <c r="AQ58" s="687"/>
      <c r="AR58" s="688"/>
      <c r="AS58" s="688"/>
      <c r="AT58" s="688"/>
      <c r="AU58" s="688"/>
      <c r="AV58" s="688"/>
      <c r="AW58" s="688"/>
      <c r="AX58" s="688"/>
      <c r="AY58" s="688"/>
      <c r="AZ58" s="688"/>
      <c r="BA58" s="688"/>
      <c r="BB58" s="688"/>
      <c r="BC58" s="688"/>
      <c r="BD58" s="688"/>
      <c r="BE58" s="688"/>
      <c r="BF58" s="688"/>
      <c r="BG58" s="688"/>
      <c r="BH58" s="688"/>
      <c r="BI58" s="688"/>
      <c r="BJ58" s="688"/>
      <c r="BK58" s="688"/>
      <c r="BL58" s="688"/>
      <c r="BM58" s="688"/>
      <c r="BN58" s="688"/>
      <c r="BO58" s="688"/>
      <c r="BP58" s="688"/>
      <c r="BQ58" s="688"/>
      <c r="BR58" s="688"/>
      <c r="BS58" s="688"/>
      <c r="BT58" s="689"/>
    </row>
    <row r="59" spans="2:73">
      <c r="B59" s="683"/>
      <c r="C59" s="683"/>
      <c r="D59" s="683"/>
      <c r="E59" s="683"/>
      <c r="F59" s="683"/>
      <c r="G59" s="683"/>
      <c r="H59" s="683"/>
      <c r="I59" s="635"/>
      <c r="J59" s="635"/>
      <c r="K59" s="624"/>
      <c r="L59" s="687"/>
      <c r="M59" s="688"/>
      <c r="N59" s="688"/>
      <c r="O59" s="688"/>
      <c r="P59" s="688"/>
      <c r="Q59" s="688"/>
      <c r="R59" s="688"/>
      <c r="S59" s="688"/>
      <c r="T59" s="688"/>
      <c r="U59" s="688"/>
      <c r="V59" s="688"/>
      <c r="W59" s="688"/>
      <c r="X59" s="688"/>
      <c r="Y59" s="688"/>
      <c r="Z59" s="688"/>
      <c r="AA59" s="688"/>
      <c r="AB59" s="688"/>
      <c r="AC59" s="688"/>
      <c r="AD59" s="688"/>
      <c r="AE59" s="688"/>
      <c r="AF59" s="688"/>
      <c r="AG59" s="688"/>
      <c r="AH59" s="688"/>
      <c r="AI59" s="688"/>
      <c r="AJ59" s="688"/>
      <c r="AK59" s="688"/>
      <c r="AL59" s="688"/>
      <c r="AM59" s="688"/>
      <c r="AN59" s="688"/>
      <c r="AO59" s="689"/>
      <c r="AP59" s="624"/>
      <c r="AQ59" s="687"/>
      <c r="AR59" s="688"/>
      <c r="AS59" s="688"/>
      <c r="AT59" s="688"/>
      <c r="AU59" s="688"/>
      <c r="AV59" s="688"/>
      <c r="AW59" s="688"/>
      <c r="AX59" s="688"/>
      <c r="AY59" s="688"/>
      <c r="AZ59" s="688"/>
      <c r="BA59" s="688"/>
      <c r="BB59" s="688"/>
      <c r="BC59" s="688"/>
      <c r="BD59" s="688"/>
      <c r="BE59" s="688"/>
      <c r="BF59" s="688"/>
      <c r="BG59" s="688"/>
      <c r="BH59" s="688"/>
      <c r="BI59" s="688"/>
      <c r="BJ59" s="688"/>
      <c r="BK59" s="688"/>
      <c r="BL59" s="688"/>
      <c r="BM59" s="688"/>
      <c r="BN59" s="688"/>
      <c r="BO59" s="688"/>
      <c r="BP59" s="688"/>
      <c r="BQ59" s="688"/>
      <c r="BR59" s="688"/>
      <c r="BS59" s="688"/>
      <c r="BT59" s="689"/>
    </row>
    <row r="60" spans="2:73" ht="15.75">
      <c r="B60" s="683"/>
      <c r="C60" s="683"/>
      <c r="D60" s="683"/>
      <c r="E60" s="683"/>
      <c r="F60" s="683"/>
      <c r="G60" s="683"/>
      <c r="H60" s="683"/>
      <c r="I60" s="635"/>
      <c r="J60" s="635"/>
      <c r="K60" s="624"/>
      <c r="L60" s="687"/>
      <c r="M60" s="688"/>
      <c r="N60" s="688"/>
      <c r="O60" s="688"/>
      <c r="P60" s="688"/>
      <c r="Q60" s="688"/>
      <c r="R60" s="688"/>
      <c r="S60" s="688"/>
      <c r="T60" s="688"/>
      <c r="U60" s="688"/>
      <c r="V60" s="688"/>
      <c r="W60" s="688"/>
      <c r="X60" s="688"/>
      <c r="Y60" s="688"/>
      <c r="Z60" s="688"/>
      <c r="AA60" s="688"/>
      <c r="AB60" s="688"/>
      <c r="AC60" s="688"/>
      <c r="AD60" s="688"/>
      <c r="AE60" s="688"/>
      <c r="AF60" s="688"/>
      <c r="AG60" s="688"/>
      <c r="AH60" s="688"/>
      <c r="AI60" s="688"/>
      <c r="AJ60" s="688"/>
      <c r="AK60" s="688"/>
      <c r="AL60" s="688"/>
      <c r="AM60" s="688"/>
      <c r="AN60" s="688"/>
      <c r="AO60" s="689"/>
      <c r="AP60" s="624"/>
      <c r="AQ60" s="687"/>
      <c r="AR60" s="688"/>
      <c r="AS60" s="688"/>
      <c r="AT60" s="688"/>
      <c r="AU60" s="688"/>
      <c r="AV60" s="688"/>
      <c r="AW60" s="688"/>
      <c r="AX60" s="688"/>
      <c r="AY60" s="688"/>
      <c r="AZ60" s="688"/>
      <c r="BA60" s="688"/>
      <c r="BB60" s="688"/>
      <c r="BC60" s="688"/>
      <c r="BD60" s="688"/>
      <c r="BE60" s="688"/>
      <c r="BF60" s="688"/>
      <c r="BG60" s="688"/>
      <c r="BH60" s="688"/>
      <c r="BI60" s="688"/>
      <c r="BJ60" s="688"/>
      <c r="BK60" s="688"/>
      <c r="BL60" s="688"/>
      <c r="BM60" s="688"/>
      <c r="BN60" s="688"/>
      <c r="BO60" s="688"/>
      <c r="BP60" s="688"/>
      <c r="BQ60" s="688"/>
      <c r="BR60" s="688"/>
      <c r="BS60" s="688"/>
      <c r="BT60" s="689"/>
      <c r="BU60" s="165"/>
    </row>
    <row r="61" spans="2:73">
      <c r="B61" s="683"/>
      <c r="C61" s="683"/>
      <c r="D61" s="683"/>
      <c r="E61" s="683"/>
      <c r="F61" s="683"/>
      <c r="G61" s="683"/>
      <c r="H61" s="683"/>
      <c r="I61" s="635"/>
      <c r="J61" s="635"/>
      <c r="K61" s="624"/>
      <c r="L61" s="687"/>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9"/>
      <c r="AP61" s="624"/>
      <c r="AQ61" s="687"/>
      <c r="AR61" s="688"/>
      <c r="AS61" s="688"/>
      <c r="AT61" s="688"/>
      <c r="AU61" s="688"/>
      <c r="AV61" s="688"/>
      <c r="AW61" s="688"/>
      <c r="AX61" s="688"/>
      <c r="AY61" s="688"/>
      <c r="AZ61" s="688"/>
      <c r="BA61" s="688"/>
      <c r="BB61" s="688"/>
      <c r="BC61" s="688"/>
      <c r="BD61" s="688"/>
      <c r="BE61" s="688"/>
      <c r="BF61" s="688"/>
      <c r="BG61" s="688"/>
      <c r="BH61" s="688"/>
      <c r="BI61" s="688"/>
      <c r="BJ61" s="688"/>
      <c r="BK61" s="688"/>
      <c r="BL61" s="688"/>
      <c r="BM61" s="688"/>
      <c r="BN61" s="688"/>
      <c r="BO61" s="688"/>
      <c r="BP61" s="688"/>
      <c r="BQ61" s="688"/>
      <c r="BR61" s="688"/>
      <c r="BS61" s="688"/>
      <c r="BT61" s="689"/>
    </row>
    <row r="62" spans="2:73">
      <c r="B62" s="683"/>
      <c r="C62" s="683"/>
      <c r="D62" s="683"/>
      <c r="E62" s="683"/>
      <c r="F62" s="683"/>
      <c r="G62" s="683"/>
      <c r="H62" s="683"/>
      <c r="I62" s="635"/>
      <c r="J62" s="635"/>
      <c r="K62" s="624"/>
      <c r="L62" s="687"/>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9"/>
      <c r="AP62" s="624"/>
      <c r="AQ62" s="687"/>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9"/>
    </row>
    <row r="63" spans="2:73">
      <c r="B63" s="683"/>
      <c r="C63" s="683"/>
      <c r="D63" s="683"/>
      <c r="E63" s="683"/>
      <c r="F63" s="683"/>
      <c r="G63" s="683"/>
      <c r="H63" s="683"/>
      <c r="I63" s="635"/>
      <c r="J63" s="635"/>
      <c r="K63" s="624"/>
      <c r="L63" s="687"/>
      <c r="M63" s="688"/>
      <c r="N63" s="688"/>
      <c r="O63" s="688"/>
      <c r="P63" s="688"/>
      <c r="Q63" s="688"/>
      <c r="R63" s="688"/>
      <c r="S63" s="688"/>
      <c r="T63" s="688"/>
      <c r="U63" s="688"/>
      <c r="V63" s="688"/>
      <c r="W63" s="688"/>
      <c r="X63" s="688"/>
      <c r="Y63" s="688"/>
      <c r="Z63" s="688"/>
      <c r="AA63" s="688"/>
      <c r="AB63" s="688"/>
      <c r="AC63" s="688"/>
      <c r="AD63" s="688"/>
      <c r="AE63" s="688"/>
      <c r="AF63" s="688"/>
      <c r="AG63" s="688"/>
      <c r="AH63" s="688"/>
      <c r="AI63" s="688"/>
      <c r="AJ63" s="688"/>
      <c r="AK63" s="688"/>
      <c r="AL63" s="688"/>
      <c r="AM63" s="688"/>
      <c r="AN63" s="688"/>
      <c r="AO63" s="689"/>
      <c r="AP63" s="624"/>
      <c r="AQ63" s="687"/>
      <c r="AR63" s="688"/>
      <c r="AS63" s="688"/>
      <c r="AT63" s="688"/>
      <c r="AU63" s="688"/>
      <c r="AV63" s="688"/>
      <c r="AW63" s="688"/>
      <c r="AX63" s="688"/>
      <c r="AY63" s="688"/>
      <c r="AZ63" s="688"/>
      <c r="BA63" s="688"/>
      <c r="BB63" s="688"/>
      <c r="BC63" s="688"/>
      <c r="BD63" s="688"/>
      <c r="BE63" s="688"/>
      <c r="BF63" s="688"/>
      <c r="BG63" s="688"/>
      <c r="BH63" s="688"/>
      <c r="BI63" s="688"/>
      <c r="BJ63" s="688"/>
      <c r="BK63" s="688"/>
      <c r="BL63" s="688"/>
      <c r="BM63" s="688"/>
      <c r="BN63" s="688"/>
      <c r="BO63" s="688"/>
      <c r="BP63" s="688"/>
      <c r="BQ63" s="688"/>
      <c r="BR63" s="688"/>
      <c r="BS63" s="688"/>
      <c r="BT63" s="689"/>
    </row>
    <row r="64" spans="2:73">
      <c r="B64" s="683"/>
      <c r="C64" s="683"/>
      <c r="D64" s="683"/>
      <c r="E64" s="683"/>
      <c r="F64" s="683"/>
      <c r="G64" s="683"/>
      <c r="H64" s="683"/>
      <c r="I64" s="635"/>
      <c r="J64" s="635"/>
      <c r="K64" s="624"/>
      <c r="L64" s="687"/>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9"/>
      <c r="AP64" s="624"/>
      <c r="AQ64" s="687"/>
      <c r="AR64" s="688"/>
      <c r="AS64" s="688"/>
      <c r="AT64" s="688"/>
      <c r="AU64" s="688"/>
      <c r="AV64" s="688"/>
      <c r="AW64" s="688"/>
      <c r="AX64" s="688"/>
      <c r="AY64" s="688"/>
      <c r="AZ64" s="688"/>
      <c r="BA64" s="688"/>
      <c r="BB64" s="688"/>
      <c r="BC64" s="688"/>
      <c r="BD64" s="688"/>
      <c r="BE64" s="688"/>
      <c r="BF64" s="688"/>
      <c r="BG64" s="688"/>
      <c r="BH64" s="688"/>
      <c r="BI64" s="688"/>
      <c r="BJ64" s="688"/>
      <c r="BK64" s="688"/>
      <c r="BL64" s="688"/>
      <c r="BM64" s="688"/>
      <c r="BN64" s="688"/>
      <c r="BO64" s="688"/>
      <c r="BP64" s="688"/>
      <c r="BQ64" s="688"/>
      <c r="BR64" s="688"/>
      <c r="BS64" s="688"/>
      <c r="BT64" s="689"/>
    </row>
    <row r="65" spans="2:73">
      <c r="B65" s="683"/>
      <c r="C65" s="683"/>
      <c r="D65" s="683"/>
      <c r="E65" s="683"/>
      <c r="F65" s="683"/>
      <c r="G65" s="683"/>
      <c r="H65" s="683"/>
      <c r="I65" s="635"/>
      <c r="J65" s="635"/>
      <c r="K65" s="624"/>
      <c r="L65" s="687"/>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c r="AN65" s="688"/>
      <c r="AO65" s="689"/>
      <c r="AP65" s="624"/>
      <c r="AQ65" s="687"/>
      <c r="AR65" s="688"/>
      <c r="AS65" s="688"/>
      <c r="AT65" s="688"/>
      <c r="AU65" s="688"/>
      <c r="AV65" s="688"/>
      <c r="AW65" s="688"/>
      <c r="AX65" s="688"/>
      <c r="AY65" s="688"/>
      <c r="AZ65" s="688"/>
      <c r="BA65" s="688"/>
      <c r="BB65" s="688"/>
      <c r="BC65" s="688"/>
      <c r="BD65" s="688"/>
      <c r="BE65" s="688"/>
      <c r="BF65" s="688"/>
      <c r="BG65" s="688"/>
      <c r="BH65" s="688"/>
      <c r="BI65" s="688"/>
      <c r="BJ65" s="688"/>
      <c r="BK65" s="688"/>
      <c r="BL65" s="688"/>
      <c r="BM65" s="688"/>
      <c r="BN65" s="688"/>
      <c r="BO65" s="688"/>
      <c r="BP65" s="688"/>
      <c r="BQ65" s="688"/>
      <c r="BR65" s="688"/>
      <c r="BS65" s="688"/>
      <c r="BT65" s="689"/>
    </row>
    <row r="66" spans="2:73">
      <c r="B66" s="683"/>
      <c r="C66" s="683"/>
      <c r="D66" s="683"/>
      <c r="E66" s="683"/>
      <c r="F66" s="683"/>
      <c r="G66" s="683"/>
      <c r="H66" s="683"/>
      <c r="I66" s="635"/>
      <c r="J66" s="635"/>
      <c r="K66" s="624"/>
      <c r="L66" s="687"/>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c r="AN66" s="688"/>
      <c r="AO66" s="689"/>
      <c r="AP66" s="624"/>
      <c r="AQ66" s="687"/>
      <c r="AR66" s="688"/>
      <c r="AS66" s="688"/>
      <c r="AT66" s="688"/>
      <c r="AU66" s="688"/>
      <c r="AV66" s="688"/>
      <c r="AW66" s="688"/>
      <c r="AX66" s="688"/>
      <c r="AY66" s="688"/>
      <c r="AZ66" s="688"/>
      <c r="BA66" s="688"/>
      <c r="BB66" s="688"/>
      <c r="BC66" s="688"/>
      <c r="BD66" s="688"/>
      <c r="BE66" s="688"/>
      <c r="BF66" s="688"/>
      <c r="BG66" s="688"/>
      <c r="BH66" s="688"/>
      <c r="BI66" s="688"/>
      <c r="BJ66" s="688"/>
      <c r="BK66" s="688"/>
      <c r="BL66" s="688"/>
      <c r="BM66" s="688"/>
      <c r="BN66" s="688"/>
      <c r="BO66" s="688"/>
      <c r="BP66" s="688"/>
      <c r="BQ66" s="688"/>
      <c r="BR66" s="688"/>
      <c r="BS66" s="688"/>
      <c r="BT66" s="689"/>
    </row>
    <row r="67" spans="2:73">
      <c r="B67" s="683"/>
      <c r="C67" s="683"/>
      <c r="D67" s="683"/>
      <c r="E67" s="683"/>
      <c r="F67" s="683"/>
      <c r="G67" s="683"/>
      <c r="H67" s="683"/>
      <c r="I67" s="635"/>
      <c r="J67" s="635"/>
      <c r="K67" s="624"/>
      <c r="L67" s="687"/>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c r="AN67" s="688"/>
      <c r="AO67" s="689"/>
      <c r="AP67" s="624"/>
      <c r="AQ67" s="687"/>
      <c r="AR67" s="688"/>
      <c r="AS67" s="688"/>
      <c r="AT67" s="688"/>
      <c r="AU67" s="688"/>
      <c r="AV67" s="688"/>
      <c r="AW67" s="688"/>
      <c r="AX67" s="688"/>
      <c r="AY67" s="688"/>
      <c r="AZ67" s="688"/>
      <c r="BA67" s="688"/>
      <c r="BB67" s="688"/>
      <c r="BC67" s="688"/>
      <c r="BD67" s="688"/>
      <c r="BE67" s="688"/>
      <c r="BF67" s="688"/>
      <c r="BG67" s="688"/>
      <c r="BH67" s="688"/>
      <c r="BI67" s="688"/>
      <c r="BJ67" s="688"/>
      <c r="BK67" s="688"/>
      <c r="BL67" s="688"/>
      <c r="BM67" s="688"/>
      <c r="BN67" s="688"/>
      <c r="BO67" s="688"/>
      <c r="BP67" s="688"/>
      <c r="BQ67" s="688"/>
      <c r="BR67" s="688"/>
      <c r="BS67" s="688"/>
      <c r="BT67" s="689"/>
    </row>
    <row r="68" spans="2:73">
      <c r="B68" s="683"/>
      <c r="C68" s="683"/>
      <c r="D68" s="683"/>
      <c r="E68" s="683"/>
      <c r="F68" s="683"/>
      <c r="G68" s="683"/>
      <c r="H68" s="683"/>
      <c r="I68" s="635"/>
      <c r="J68" s="635"/>
      <c r="K68" s="624"/>
      <c r="L68" s="687"/>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9"/>
      <c r="AP68" s="624"/>
      <c r="AQ68" s="687"/>
      <c r="AR68" s="688"/>
      <c r="AS68" s="688"/>
      <c r="AT68" s="688"/>
      <c r="AU68" s="688"/>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9"/>
    </row>
    <row r="69" spans="2:73">
      <c r="B69" s="683"/>
      <c r="C69" s="683"/>
      <c r="D69" s="683"/>
      <c r="E69" s="683"/>
      <c r="F69" s="683"/>
      <c r="G69" s="683"/>
      <c r="H69" s="683"/>
      <c r="I69" s="635"/>
      <c r="J69" s="635"/>
      <c r="K69" s="624"/>
      <c r="L69" s="687"/>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c r="AN69" s="688"/>
      <c r="AO69" s="689"/>
      <c r="AP69" s="624"/>
      <c r="AQ69" s="687"/>
      <c r="AR69" s="688"/>
      <c r="AS69" s="688"/>
      <c r="AT69" s="688"/>
      <c r="AU69" s="688"/>
      <c r="AV69" s="688"/>
      <c r="AW69" s="688"/>
      <c r="AX69" s="688"/>
      <c r="AY69" s="688"/>
      <c r="AZ69" s="688"/>
      <c r="BA69" s="688"/>
      <c r="BB69" s="688"/>
      <c r="BC69" s="688"/>
      <c r="BD69" s="688"/>
      <c r="BE69" s="688"/>
      <c r="BF69" s="688"/>
      <c r="BG69" s="688"/>
      <c r="BH69" s="688"/>
      <c r="BI69" s="688"/>
      <c r="BJ69" s="688"/>
      <c r="BK69" s="688"/>
      <c r="BL69" s="688"/>
      <c r="BM69" s="688"/>
      <c r="BN69" s="688"/>
      <c r="BO69" s="688"/>
      <c r="BP69" s="688"/>
      <c r="BQ69" s="688"/>
      <c r="BR69" s="688"/>
      <c r="BS69" s="688"/>
      <c r="BT69" s="689"/>
    </row>
    <row r="70" spans="2:73">
      <c r="B70" s="683"/>
      <c r="C70" s="683"/>
      <c r="D70" s="683"/>
      <c r="E70" s="683"/>
      <c r="F70" s="683"/>
      <c r="G70" s="683"/>
      <c r="H70" s="683"/>
      <c r="I70" s="635"/>
      <c r="J70" s="635"/>
      <c r="K70" s="624"/>
      <c r="L70" s="687"/>
      <c r="M70" s="688"/>
      <c r="N70" s="688"/>
      <c r="O70" s="688"/>
      <c r="P70" s="688"/>
      <c r="Q70" s="688"/>
      <c r="R70" s="688"/>
      <c r="S70" s="688"/>
      <c r="T70" s="688"/>
      <c r="U70" s="688"/>
      <c r="V70" s="688"/>
      <c r="W70" s="688"/>
      <c r="X70" s="688"/>
      <c r="Y70" s="688"/>
      <c r="Z70" s="688"/>
      <c r="AA70" s="688"/>
      <c r="AB70" s="688"/>
      <c r="AC70" s="688"/>
      <c r="AD70" s="688"/>
      <c r="AE70" s="688"/>
      <c r="AF70" s="688"/>
      <c r="AG70" s="688"/>
      <c r="AH70" s="688"/>
      <c r="AI70" s="688"/>
      <c r="AJ70" s="688"/>
      <c r="AK70" s="688"/>
      <c r="AL70" s="688"/>
      <c r="AM70" s="688"/>
      <c r="AN70" s="688"/>
      <c r="AO70" s="689"/>
      <c r="AP70" s="624"/>
      <c r="AQ70" s="687"/>
      <c r="AR70" s="688"/>
      <c r="AS70" s="688"/>
      <c r="AT70" s="688"/>
      <c r="AU70" s="688"/>
      <c r="AV70" s="688"/>
      <c r="AW70" s="688"/>
      <c r="AX70" s="688"/>
      <c r="AY70" s="688"/>
      <c r="AZ70" s="688"/>
      <c r="BA70" s="688"/>
      <c r="BB70" s="688"/>
      <c r="BC70" s="688"/>
      <c r="BD70" s="688"/>
      <c r="BE70" s="688"/>
      <c r="BF70" s="688"/>
      <c r="BG70" s="688"/>
      <c r="BH70" s="688"/>
      <c r="BI70" s="688"/>
      <c r="BJ70" s="688"/>
      <c r="BK70" s="688"/>
      <c r="BL70" s="688"/>
      <c r="BM70" s="688"/>
      <c r="BN70" s="688"/>
      <c r="BO70" s="688"/>
      <c r="BP70" s="688"/>
      <c r="BQ70" s="688"/>
      <c r="BR70" s="688"/>
      <c r="BS70" s="688"/>
      <c r="BT70" s="689"/>
    </row>
    <row r="71" spans="2:73">
      <c r="B71" s="683"/>
      <c r="C71" s="683"/>
      <c r="D71" s="683"/>
      <c r="E71" s="683"/>
      <c r="F71" s="683"/>
      <c r="G71" s="683"/>
      <c r="H71" s="683"/>
      <c r="I71" s="635"/>
      <c r="J71" s="635"/>
      <c r="K71" s="624"/>
      <c r="L71" s="687"/>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9"/>
      <c r="AP71" s="624"/>
      <c r="AQ71" s="690"/>
      <c r="AR71" s="691"/>
      <c r="AS71" s="691"/>
      <c r="AT71" s="691"/>
      <c r="AU71" s="691"/>
      <c r="AV71" s="691"/>
      <c r="AW71" s="691"/>
      <c r="AX71" s="691"/>
      <c r="AY71" s="691"/>
      <c r="AZ71" s="691"/>
      <c r="BA71" s="691"/>
      <c r="BB71" s="691"/>
      <c r="BC71" s="691"/>
      <c r="BD71" s="691"/>
      <c r="BE71" s="691"/>
      <c r="BF71" s="691"/>
      <c r="BG71" s="691"/>
      <c r="BH71" s="691"/>
      <c r="BI71" s="691"/>
      <c r="BJ71" s="691"/>
      <c r="BK71" s="691"/>
      <c r="BL71" s="691"/>
      <c r="BM71" s="691"/>
      <c r="BN71" s="691"/>
      <c r="BO71" s="691"/>
      <c r="BP71" s="691"/>
      <c r="BQ71" s="691"/>
      <c r="BR71" s="691"/>
      <c r="BS71" s="691"/>
      <c r="BT71" s="692"/>
    </row>
    <row r="72" spans="2:73">
      <c r="B72" s="683"/>
      <c r="C72" s="683"/>
      <c r="D72" s="683"/>
      <c r="E72" s="683"/>
      <c r="F72" s="683"/>
      <c r="G72" s="683"/>
      <c r="H72" s="683"/>
      <c r="I72" s="635"/>
      <c r="J72" s="635"/>
      <c r="K72" s="624"/>
      <c r="L72" s="687"/>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9"/>
      <c r="AP72" s="624"/>
      <c r="AQ72" s="684"/>
      <c r="AR72" s="685"/>
      <c r="AS72" s="685"/>
      <c r="AT72" s="685"/>
      <c r="AU72" s="685"/>
      <c r="AV72" s="685"/>
      <c r="AW72" s="685"/>
      <c r="AX72" s="685"/>
      <c r="AY72" s="685"/>
      <c r="AZ72" s="685"/>
      <c r="BA72" s="685"/>
      <c r="BB72" s="685"/>
      <c r="BC72" s="685"/>
      <c r="BD72" s="685"/>
      <c r="BE72" s="685"/>
      <c r="BF72" s="685"/>
      <c r="BG72" s="685"/>
      <c r="BH72" s="685"/>
      <c r="BI72" s="685"/>
      <c r="BJ72" s="685"/>
      <c r="BK72" s="685"/>
      <c r="BL72" s="685"/>
      <c r="BM72" s="685"/>
      <c r="BN72" s="685"/>
      <c r="BO72" s="685"/>
      <c r="BP72" s="685"/>
      <c r="BQ72" s="685"/>
      <c r="BR72" s="685"/>
      <c r="BS72" s="685"/>
      <c r="BT72" s="686"/>
    </row>
    <row r="73" spans="2:73">
      <c r="B73" s="683"/>
      <c r="C73" s="683"/>
      <c r="D73" s="683"/>
      <c r="E73" s="683"/>
      <c r="F73" s="683"/>
      <c r="G73" s="683"/>
      <c r="H73" s="683"/>
      <c r="I73" s="635"/>
      <c r="J73" s="635"/>
      <c r="K73" s="624"/>
      <c r="L73" s="687"/>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9"/>
      <c r="AP73" s="624"/>
      <c r="AQ73" s="687"/>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688"/>
      <c r="BS73" s="688"/>
      <c r="BT73" s="689"/>
    </row>
    <row r="74" spans="2:73">
      <c r="B74" s="683"/>
      <c r="C74" s="683"/>
      <c r="D74" s="683"/>
      <c r="E74" s="683"/>
      <c r="F74" s="683"/>
      <c r="G74" s="683"/>
      <c r="H74" s="683"/>
      <c r="I74" s="635"/>
      <c r="J74" s="635"/>
      <c r="K74" s="624"/>
      <c r="L74" s="687"/>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9"/>
      <c r="AP74" s="624"/>
      <c r="AQ74" s="687"/>
      <c r="AR74" s="688"/>
      <c r="AS74" s="688"/>
      <c r="AT74" s="688"/>
      <c r="AU74" s="688"/>
      <c r="AV74" s="688"/>
      <c r="AW74" s="688"/>
      <c r="AX74" s="688"/>
      <c r="AY74" s="688"/>
      <c r="AZ74" s="688"/>
      <c r="BA74" s="688"/>
      <c r="BB74" s="688"/>
      <c r="BC74" s="688"/>
      <c r="BD74" s="688"/>
      <c r="BE74" s="688"/>
      <c r="BF74" s="688"/>
      <c r="BG74" s="688"/>
      <c r="BH74" s="688"/>
      <c r="BI74" s="688"/>
      <c r="BJ74" s="688"/>
      <c r="BK74" s="688"/>
      <c r="BL74" s="688"/>
      <c r="BM74" s="688"/>
      <c r="BN74" s="688"/>
      <c r="BO74" s="688"/>
      <c r="BP74" s="688"/>
      <c r="BQ74" s="688"/>
      <c r="BR74" s="688"/>
      <c r="BS74" s="688"/>
      <c r="BT74" s="689"/>
    </row>
    <row r="75" spans="2:73">
      <c r="B75" s="683"/>
      <c r="C75" s="683"/>
      <c r="D75" s="683"/>
      <c r="E75" s="683"/>
      <c r="F75" s="683"/>
      <c r="G75" s="683"/>
      <c r="H75" s="683"/>
      <c r="I75" s="635"/>
      <c r="J75" s="635"/>
      <c r="K75" s="624"/>
      <c r="L75" s="687"/>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9"/>
      <c r="AP75" s="624"/>
      <c r="AQ75" s="687"/>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9"/>
    </row>
    <row r="76" spans="2:73">
      <c r="B76" s="683"/>
      <c r="C76" s="683"/>
      <c r="D76" s="683"/>
      <c r="E76" s="683"/>
      <c r="F76" s="683"/>
      <c r="G76" s="683"/>
      <c r="H76" s="683"/>
      <c r="I76" s="635"/>
      <c r="J76" s="635"/>
      <c r="K76" s="624"/>
      <c r="L76" s="687"/>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88"/>
      <c r="AN76" s="688"/>
      <c r="AO76" s="689"/>
      <c r="AP76" s="624"/>
      <c r="AQ76" s="687"/>
      <c r="AR76" s="688"/>
      <c r="AS76" s="688"/>
      <c r="AT76" s="688"/>
      <c r="AU76" s="688"/>
      <c r="AV76" s="688"/>
      <c r="AW76" s="688"/>
      <c r="AX76" s="688"/>
      <c r="AY76" s="688"/>
      <c r="AZ76" s="688"/>
      <c r="BA76" s="688"/>
      <c r="BB76" s="688"/>
      <c r="BC76" s="688"/>
      <c r="BD76" s="688"/>
      <c r="BE76" s="688"/>
      <c r="BF76" s="688"/>
      <c r="BG76" s="688"/>
      <c r="BH76" s="688"/>
      <c r="BI76" s="688"/>
      <c r="BJ76" s="688"/>
      <c r="BK76" s="688"/>
      <c r="BL76" s="688"/>
      <c r="BM76" s="688"/>
      <c r="BN76" s="688"/>
      <c r="BO76" s="688"/>
      <c r="BP76" s="688"/>
      <c r="BQ76" s="688"/>
      <c r="BR76" s="688"/>
      <c r="BS76" s="688"/>
      <c r="BT76" s="689"/>
    </row>
    <row r="77" spans="2:73">
      <c r="B77" s="683"/>
      <c r="C77" s="683"/>
      <c r="D77" s="683"/>
      <c r="E77" s="683"/>
      <c r="F77" s="683"/>
      <c r="G77" s="683"/>
      <c r="H77" s="683"/>
      <c r="I77" s="635"/>
      <c r="J77" s="635"/>
      <c r="K77" s="624"/>
      <c r="L77" s="687"/>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9"/>
      <c r="AP77" s="624"/>
      <c r="AQ77" s="687"/>
      <c r="AR77" s="688"/>
      <c r="AS77" s="688"/>
      <c r="AT77" s="688"/>
      <c r="AU77" s="688"/>
      <c r="AV77" s="688"/>
      <c r="AW77" s="688"/>
      <c r="AX77" s="688"/>
      <c r="AY77" s="688"/>
      <c r="AZ77" s="688"/>
      <c r="BA77" s="688"/>
      <c r="BB77" s="688"/>
      <c r="BC77" s="688"/>
      <c r="BD77" s="688"/>
      <c r="BE77" s="688"/>
      <c r="BF77" s="688"/>
      <c r="BG77" s="688"/>
      <c r="BH77" s="688"/>
      <c r="BI77" s="688"/>
      <c r="BJ77" s="688"/>
      <c r="BK77" s="688"/>
      <c r="BL77" s="688"/>
      <c r="BM77" s="688"/>
      <c r="BN77" s="688"/>
      <c r="BO77" s="688"/>
      <c r="BP77" s="688"/>
      <c r="BQ77" s="688"/>
      <c r="BR77" s="688"/>
      <c r="BS77" s="688"/>
      <c r="BT77" s="689"/>
    </row>
    <row r="78" spans="2:73">
      <c r="B78" s="683"/>
      <c r="C78" s="683"/>
      <c r="D78" s="683"/>
      <c r="E78" s="683"/>
      <c r="F78" s="683"/>
      <c r="G78" s="683"/>
      <c r="H78" s="683"/>
      <c r="I78" s="635"/>
      <c r="J78" s="635"/>
      <c r="K78" s="624"/>
      <c r="L78" s="687"/>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8"/>
      <c r="AM78" s="688"/>
      <c r="AN78" s="688"/>
      <c r="AO78" s="689"/>
      <c r="AP78" s="624"/>
      <c r="AQ78" s="687"/>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9"/>
    </row>
    <row r="79" spans="2:73" ht="15.75">
      <c r="B79" s="683"/>
      <c r="C79" s="683"/>
      <c r="D79" s="683"/>
      <c r="E79" s="683"/>
      <c r="F79" s="683"/>
      <c r="G79" s="683"/>
      <c r="H79" s="683"/>
      <c r="I79" s="635"/>
      <c r="J79" s="635"/>
      <c r="K79" s="624"/>
      <c r="L79" s="687"/>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8"/>
      <c r="AM79" s="688"/>
      <c r="AN79" s="688"/>
      <c r="AO79" s="689"/>
      <c r="AP79" s="624"/>
      <c r="AQ79" s="687"/>
      <c r="AR79" s="688"/>
      <c r="AS79" s="688"/>
      <c r="AT79" s="688"/>
      <c r="AU79" s="688"/>
      <c r="AV79" s="688"/>
      <c r="AW79" s="688"/>
      <c r="AX79" s="688"/>
      <c r="AY79" s="688"/>
      <c r="AZ79" s="688"/>
      <c r="BA79" s="688"/>
      <c r="BB79" s="688"/>
      <c r="BC79" s="688"/>
      <c r="BD79" s="688"/>
      <c r="BE79" s="688"/>
      <c r="BF79" s="688"/>
      <c r="BG79" s="688"/>
      <c r="BH79" s="688"/>
      <c r="BI79" s="688"/>
      <c r="BJ79" s="688"/>
      <c r="BK79" s="688"/>
      <c r="BL79" s="688"/>
      <c r="BM79" s="688"/>
      <c r="BN79" s="688"/>
      <c r="BO79" s="688"/>
      <c r="BP79" s="688"/>
      <c r="BQ79" s="688"/>
      <c r="BR79" s="688"/>
      <c r="BS79" s="688"/>
      <c r="BT79" s="689"/>
      <c r="BU79" s="165"/>
    </row>
    <row r="80" spans="2:73" ht="15.75">
      <c r="B80" s="683"/>
      <c r="C80" s="683"/>
      <c r="D80" s="683"/>
      <c r="E80" s="683"/>
      <c r="F80" s="683"/>
      <c r="G80" s="683"/>
      <c r="H80" s="683"/>
      <c r="I80" s="635"/>
      <c r="J80" s="635"/>
      <c r="K80" s="624"/>
      <c r="L80" s="687"/>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9"/>
      <c r="AP80" s="624"/>
      <c r="AQ80" s="687"/>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9"/>
      <c r="BU80" s="165"/>
    </row>
    <row r="81" spans="2:73">
      <c r="B81" s="683"/>
      <c r="C81" s="683"/>
      <c r="D81" s="683"/>
      <c r="E81" s="683"/>
      <c r="F81" s="683"/>
      <c r="G81" s="683"/>
      <c r="H81" s="683"/>
      <c r="I81" s="635"/>
      <c r="J81" s="635"/>
      <c r="K81" s="624"/>
      <c r="L81" s="687"/>
      <c r="M81" s="688"/>
      <c r="N81" s="688"/>
      <c r="O81" s="688"/>
      <c r="P81" s="688"/>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8"/>
      <c r="AN81" s="688"/>
      <c r="AO81" s="689"/>
      <c r="AP81" s="624"/>
      <c r="AQ81" s="687"/>
      <c r="AR81" s="688"/>
      <c r="AS81" s="688"/>
      <c r="AT81" s="688"/>
      <c r="AU81" s="688"/>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9"/>
    </row>
    <row r="82" spans="2:73" ht="15.75">
      <c r="B82" s="683"/>
      <c r="C82" s="683"/>
      <c r="D82" s="683"/>
      <c r="E82" s="683"/>
      <c r="F82" s="683"/>
      <c r="G82" s="683"/>
      <c r="H82" s="683"/>
      <c r="I82" s="635"/>
      <c r="J82" s="635"/>
      <c r="K82" s="624"/>
      <c r="L82" s="687"/>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9"/>
      <c r="AP82" s="624"/>
      <c r="AQ82" s="687"/>
      <c r="AR82" s="688"/>
      <c r="AS82" s="688"/>
      <c r="AT82" s="688"/>
      <c r="AU82" s="688"/>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9"/>
      <c r="BU82" s="165"/>
    </row>
    <row r="83" spans="2:73" ht="15.75">
      <c r="B83" s="683"/>
      <c r="C83" s="683"/>
      <c r="D83" s="683"/>
      <c r="E83" s="683"/>
      <c r="F83" s="683"/>
      <c r="G83" s="683"/>
      <c r="H83" s="683"/>
      <c r="I83" s="635"/>
      <c r="J83" s="635"/>
      <c r="K83" s="624"/>
      <c r="L83" s="687"/>
      <c r="M83" s="688"/>
      <c r="N83" s="688"/>
      <c r="O83" s="688"/>
      <c r="P83" s="688"/>
      <c r="Q83" s="688"/>
      <c r="R83" s="688"/>
      <c r="S83" s="688"/>
      <c r="T83" s="688"/>
      <c r="U83" s="688"/>
      <c r="V83" s="688"/>
      <c r="W83" s="688"/>
      <c r="X83" s="688"/>
      <c r="Y83" s="688"/>
      <c r="Z83" s="688"/>
      <c r="AA83" s="688"/>
      <c r="AB83" s="688"/>
      <c r="AC83" s="688"/>
      <c r="AD83" s="688"/>
      <c r="AE83" s="688"/>
      <c r="AF83" s="688"/>
      <c r="AG83" s="688"/>
      <c r="AH83" s="688"/>
      <c r="AI83" s="688"/>
      <c r="AJ83" s="688"/>
      <c r="AK83" s="688"/>
      <c r="AL83" s="688"/>
      <c r="AM83" s="688"/>
      <c r="AN83" s="688"/>
      <c r="AO83" s="689"/>
      <c r="AP83" s="624"/>
      <c r="AQ83" s="687"/>
      <c r="AR83" s="688"/>
      <c r="AS83" s="688"/>
      <c r="AT83" s="688"/>
      <c r="AU83" s="688"/>
      <c r="AV83" s="688"/>
      <c r="AW83" s="688"/>
      <c r="AX83" s="688"/>
      <c r="AY83" s="688"/>
      <c r="AZ83" s="688"/>
      <c r="BA83" s="688"/>
      <c r="BB83" s="688"/>
      <c r="BC83" s="688"/>
      <c r="BD83" s="688"/>
      <c r="BE83" s="688"/>
      <c r="BF83" s="688"/>
      <c r="BG83" s="688"/>
      <c r="BH83" s="688"/>
      <c r="BI83" s="688"/>
      <c r="BJ83" s="688"/>
      <c r="BK83" s="688"/>
      <c r="BL83" s="688"/>
      <c r="BM83" s="688"/>
      <c r="BN83" s="688"/>
      <c r="BO83" s="688"/>
      <c r="BP83" s="688"/>
      <c r="BQ83" s="688"/>
      <c r="BR83" s="688"/>
      <c r="BS83" s="688"/>
      <c r="BT83" s="689"/>
      <c r="BU83" s="165"/>
    </row>
    <row r="84" spans="2:73" ht="15.75">
      <c r="B84" s="683"/>
      <c r="C84" s="683"/>
      <c r="D84" s="683"/>
      <c r="E84" s="683"/>
      <c r="F84" s="683"/>
      <c r="G84" s="683"/>
      <c r="H84" s="683"/>
      <c r="I84" s="635"/>
      <c r="J84" s="635"/>
      <c r="K84" s="624"/>
      <c r="L84" s="687"/>
      <c r="M84" s="688"/>
      <c r="N84" s="688"/>
      <c r="O84" s="688"/>
      <c r="P84" s="688"/>
      <c r="Q84" s="688"/>
      <c r="R84" s="688"/>
      <c r="S84" s="688"/>
      <c r="T84" s="688"/>
      <c r="U84" s="688"/>
      <c r="V84" s="688"/>
      <c r="W84" s="688"/>
      <c r="X84" s="688"/>
      <c r="Y84" s="688"/>
      <c r="Z84" s="688"/>
      <c r="AA84" s="688"/>
      <c r="AB84" s="688"/>
      <c r="AC84" s="688"/>
      <c r="AD84" s="688"/>
      <c r="AE84" s="688"/>
      <c r="AF84" s="688"/>
      <c r="AG84" s="688"/>
      <c r="AH84" s="688"/>
      <c r="AI84" s="688"/>
      <c r="AJ84" s="688"/>
      <c r="AK84" s="688"/>
      <c r="AL84" s="688"/>
      <c r="AM84" s="688"/>
      <c r="AN84" s="688"/>
      <c r="AO84" s="689"/>
      <c r="AP84" s="624"/>
      <c r="AQ84" s="687"/>
      <c r="AR84" s="688"/>
      <c r="AS84" s="688"/>
      <c r="AT84" s="688"/>
      <c r="AU84" s="688"/>
      <c r="AV84" s="688"/>
      <c r="AW84" s="688"/>
      <c r="AX84" s="688"/>
      <c r="AY84" s="688"/>
      <c r="AZ84" s="688"/>
      <c r="BA84" s="688"/>
      <c r="BB84" s="688"/>
      <c r="BC84" s="688"/>
      <c r="BD84" s="688"/>
      <c r="BE84" s="688"/>
      <c r="BF84" s="688"/>
      <c r="BG84" s="688"/>
      <c r="BH84" s="688"/>
      <c r="BI84" s="688"/>
      <c r="BJ84" s="688"/>
      <c r="BK84" s="688"/>
      <c r="BL84" s="688"/>
      <c r="BM84" s="688"/>
      <c r="BN84" s="688"/>
      <c r="BO84" s="688"/>
      <c r="BP84" s="688"/>
      <c r="BQ84" s="688"/>
      <c r="BR84" s="688"/>
      <c r="BS84" s="688"/>
      <c r="BT84" s="689"/>
      <c r="BU84" s="165"/>
    </row>
    <row r="85" spans="2:73">
      <c r="B85" s="683"/>
      <c r="C85" s="683"/>
      <c r="D85" s="683"/>
      <c r="E85" s="683"/>
      <c r="F85" s="683"/>
      <c r="G85" s="683"/>
      <c r="H85" s="683"/>
      <c r="I85" s="635"/>
      <c r="J85" s="635"/>
      <c r="K85" s="624"/>
      <c r="L85" s="687"/>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8"/>
      <c r="AM85" s="688"/>
      <c r="AN85" s="688"/>
      <c r="AO85" s="689"/>
      <c r="AP85" s="624"/>
      <c r="AQ85" s="687"/>
      <c r="AR85" s="688"/>
      <c r="AS85" s="688"/>
      <c r="AT85" s="688"/>
      <c r="AU85" s="688"/>
      <c r="AV85" s="688"/>
      <c r="AW85" s="688"/>
      <c r="AX85" s="688"/>
      <c r="AY85" s="688"/>
      <c r="AZ85" s="688"/>
      <c r="BA85" s="688"/>
      <c r="BB85" s="688"/>
      <c r="BC85" s="688"/>
      <c r="BD85" s="688"/>
      <c r="BE85" s="688"/>
      <c r="BF85" s="688"/>
      <c r="BG85" s="688"/>
      <c r="BH85" s="688"/>
      <c r="BI85" s="688"/>
      <c r="BJ85" s="688"/>
      <c r="BK85" s="688"/>
      <c r="BL85" s="688"/>
      <c r="BM85" s="688"/>
      <c r="BN85" s="688"/>
      <c r="BO85" s="688"/>
      <c r="BP85" s="688"/>
      <c r="BQ85" s="688"/>
      <c r="BR85" s="688"/>
      <c r="BS85" s="688"/>
      <c r="BT85" s="689"/>
    </row>
    <row r="86" spans="2:73">
      <c r="B86" s="683"/>
      <c r="C86" s="683"/>
      <c r="D86" s="683"/>
      <c r="E86" s="683"/>
      <c r="F86" s="683"/>
      <c r="G86" s="683"/>
      <c r="H86" s="683"/>
      <c r="I86" s="635"/>
      <c r="J86" s="635"/>
      <c r="K86" s="624"/>
      <c r="L86" s="687"/>
      <c r="M86" s="688"/>
      <c r="N86" s="688"/>
      <c r="O86" s="688"/>
      <c r="P86" s="688"/>
      <c r="Q86" s="688"/>
      <c r="R86" s="688"/>
      <c r="S86" s="688"/>
      <c r="T86" s="688"/>
      <c r="U86" s="688"/>
      <c r="V86" s="688"/>
      <c r="W86" s="688"/>
      <c r="X86" s="688"/>
      <c r="Y86" s="688"/>
      <c r="Z86" s="688"/>
      <c r="AA86" s="688"/>
      <c r="AB86" s="688"/>
      <c r="AC86" s="688"/>
      <c r="AD86" s="688"/>
      <c r="AE86" s="688"/>
      <c r="AF86" s="688"/>
      <c r="AG86" s="688"/>
      <c r="AH86" s="688"/>
      <c r="AI86" s="688"/>
      <c r="AJ86" s="688"/>
      <c r="AK86" s="688"/>
      <c r="AL86" s="688"/>
      <c r="AM86" s="688"/>
      <c r="AN86" s="688"/>
      <c r="AO86" s="689"/>
      <c r="AP86" s="624"/>
      <c r="AQ86" s="687"/>
      <c r="AR86" s="688"/>
      <c r="AS86" s="688"/>
      <c r="AT86" s="688"/>
      <c r="AU86" s="688"/>
      <c r="AV86" s="688"/>
      <c r="AW86" s="688"/>
      <c r="AX86" s="688"/>
      <c r="AY86" s="688"/>
      <c r="AZ86" s="688"/>
      <c r="BA86" s="688"/>
      <c r="BB86" s="688"/>
      <c r="BC86" s="688"/>
      <c r="BD86" s="688"/>
      <c r="BE86" s="688"/>
      <c r="BF86" s="688"/>
      <c r="BG86" s="688"/>
      <c r="BH86" s="688"/>
      <c r="BI86" s="688"/>
      <c r="BJ86" s="688"/>
      <c r="BK86" s="688"/>
      <c r="BL86" s="688"/>
      <c r="BM86" s="688"/>
      <c r="BN86" s="688"/>
      <c r="BO86" s="688"/>
      <c r="BP86" s="688"/>
      <c r="BQ86" s="688"/>
      <c r="BR86" s="688"/>
      <c r="BS86" s="688"/>
      <c r="BT86" s="689"/>
    </row>
    <row r="87" spans="2:73">
      <c r="B87" s="683"/>
      <c r="C87" s="683"/>
      <c r="D87" s="683"/>
      <c r="E87" s="683"/>
      <c r="F87" s="683"/>
      <c r="G87" s="683"/>
      <c r="H87" s="683"/>
      <c r="I87" s="635"/>
      <c r="J87" s="635"/>
      <c r="K87" s="624"/>
      <c r="L87" s="687"/>
      <c r="M87" s="688"/>
      <c r="N87" s="688"/>
      <c r="O87" s="688"/>
      <c r="P87" s="688"/>
      <c r="Q87" s="688"/>
      <c r="R87" s="688"/>
      <c r="S87" s="688"/>
      <c r="T87" s="688"/>
      <c r="U87" s="688"/>
      <c r="V87" s="688"/>
      <c r="W87" s="688"/>
      <c r="X87" s="688"/>
      <c r="Y87" s="688"/>
      <c r="Z87" s="688"/>
      <c r="AA87" s="688"/>
      <c r="AB87" s="688"/>
      <c r="AC87" s="688"/>
      <c r="AD87" s="688"/>
      <c r="AE87" s="688"/>
      <c r="AF87" s="688"/>
      <c r="AG87" s="688"/>
      <c r="AH87" s="688"/>
      <c r="AI87" s="688"/>
      <c r="AJ87" s="688"/>
      <c r="AK87" s="688"/>
      <c r="AL87" s="688"/>
      <c r="AM87" s="688"/>
      <c r="AN87" s="688"/>
      <c r="AO87" s="689"/>
      <c r="AP87" s="624"/>
      <c r="AQ87" s="687"/>
      <c r="AR87" s="688"/>
      <c r="AS87" s="688"/>
      <c r="AT87" s="688"/>
      <c r="AU87" s="688"/>
      <c r="AV87" s="688"/>
      <c r="AW87" s="688"/>
      <c r="AX87" s="688"/>
      <c r="AY87" s="688"/>
      <c r="AZ87" s="688"/>
      <c r="BA87" s="688"/>
      <c r="BB87" s="688"/>
      <c r="BC87" s="688"/>
      <c r="BD87" s="688"/>
      <c r="BE87" s="688"/>
      <c r="BF87" s="688"/>
      <c r="BG87" s="688"/>
      <c r="BH87" s="688"/>
      <c r="BI87" s="688"/>
      <c r="BJ87" s="688"/>
      <c r="BK87" s="688"/>
      <c r="BL87" s="688"/>
      <c r="BM87" s="688"/>
      <c r="BN87" s="688"/>
      <c r="BO87" s="688"/>
      <c r="BP87" s="688"/>
      <c r="BQ87" s="688"/>
      <c r="BR87" s="688"/>
      <c r="BS87" s="688"/>
      <c r="BT87" s="689"/>
    </row>
    <row r="88" spans="2:73">
      <c r="B88" s="683"/>
      <c r="C88" s="683"/>
      <c r="D88" s="683"/>
      <c r="E88" s="683"/>
      <c r="F88" s="683"/>
      <c r="G88" s="683"/>
      <c r="H88" s="683"/>
      <c r="I88" s="635"/>
      <c r="J88" s="635"/>
      <c r="K88" s="624"/>
      <c r="L88" s="687"/>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8"/>
      <c r="AM88" s="688"/>
      <c r="AN88" s="688"/>
      <c r="AO88" s="689"/>
      <c r="AP88" s="624"/>
      <c r="AQ88" s="690"/>
      <c r="AR88" s="691"/>
      <c r="AS88" s="691"/>
      <c r="AT88" s="691"/>
      <c r="AU88" s="691"/>
      <c r="AV88" s="691"/>
      <c r="AW88" s="691"/>
      <c r="AX88" s="691"/>
      <c r="AY88" s="691"/>
      <c r="AZ88" s="691"/>
      <c r="BA88" s="691"/>
      <c r="BB88" s="691"/>
      <c r="BC88" s="691"/>
      <c r="BD88" s="691"/>
      <c r="BE88" s="691"/>
      <c r="BF88" s="691"/>
      <c r="BG88" s="691"/>
      <c r="BH88" s="691"/>
      <c r="BI88" s="691"/>
      <c r="BJ88" s="691"/>
      <c r="BK88" s="691"/>
      <c r="BL88" s="691"/>
      <c r="BM88" s="691"/>
      <c r="BN88" s="691"/>
      <c r="BO88" s="691"/>
      <c r="BP88" s="691"/>
      <c r="BQ88" s="691"/>
      <c r="BR88" s="691"/>
      <c r="BS88" s="691"/>
      <c r="BT88" s="692"/>
    </row>
    <row r="89" spans="2:73">
      <c r="B89" s="683"/>
      <c r="C89" s="683"/>
      <c r="D89" s="683"/>
      <c r="E89" s="683"/>
      <c r="F89" s="683"/>
      <c r="G89" s="683"/>
      <c r="H89" s="683"/>
      <c r="I89" s="635"/>
      <c r="J89" s="635"/>
      <c r="K89" s="624"/>
      <c r="L89" s="687"/>
      <c r="M89" s="688"/>
      <c r="N89" s="688"/>
      <c r="O89" s="688"/>
      <c r="P89" s="688"/>
      <c r="Q89" s="688"/>
      <c r="R89" s="688"/>
      <c r="S89" s="688"/>
      <c r="T89" s="688"/>
      <c r="U89" s="688"/>
      <c r="V89" s="688"/>
      <c r="W89" s="688"/>
      <c r="X89" s="688"/>
      <c r="Y89" s="688"/>
      <c r="Z89" s="688"/>
      <c r="AA89" s="688"/>
      <c r="AB89" s="688"/>
      <c r="AC89" s="688"/>
      <c r="AD89" s="688"/>
      <c r="AE89" s="688"/>
      <c r="AF89" s="688"/>
      <c r="AG89" s="688"/>
      <c r="AH89" s="688"/>
      <c r="AI89" s="688"/>
      <c r="AJ89" s="688"/>
      <c r="AK89" s="688"/>
      <c r="AL89" s="688"/>
      <c r="AM89" s="688"/>
      <c r="AN89" s="688"/>
      <c r="AO89" s="689"/>
      <c r="AP89" s="624"/>
      <c r="AQ89" s="684"/>
      <c r="AR89" s="685"/>
      <c r="AS89" s="685"/>
      <c r="AT89" s="685"/>
      <c r="AU89" s="685"/>
      <c r="AV89" s="685"/>
      <c r="AW89" s="685"/>
      <c r="AX89" s="685"/>
      <c r="AY89" s="685"/>
      <c r="AZ89" s="685"/>
      <c r="BA89" s="685"/>
      <c r="BB89" s="685"/>
      <c r="BC89" s="685"/>
      <c r="BD89" s="685"/>
      <c r="BE89" s="685"/>
      <c r="BF89" s="685"/>
      <c r="BG89" s="685"/>
      <c r="BH89" s="685"/>
      <c r="BI89" s="685"/>
      <c r="BJ89" s="685"/>
      <c r="BK89" s="685"/>
      <c r="BL89" s="685"/>
      <c r="BM89" s="685"/>
      <c r="BN89" s="685"/>
      <c r="BO89" s="685"/>
      <c r="BP89" s="685"/>
      <c r="BQ89" s="685"/>
      <c r="BR89" s="685"/>
      <c r="BS89" s="685"/>
      <c r="BT89" s="686"/>
    </row>
    <row r="90" spans="2:73">
      <c r="B90" s="683"/>
      <c r="C90" s="683"/>
      <c r="D90" s="683"/>
      <c r="E90" s="683"/>
      <c r="F90" s="683"/>
      <c r="G90" s="683"/>
      <c r="H90" s="683"/>
      <c r="I90" s="635"/>
      <c r="J90" s="635"/>
      <c r="K90" s="624"/>
      <c r="L90" s="687"/>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8"/>
      <c r="AM90" s="688"/>
      <c r="AN90" s="688"/>
      <c r="AO90" s="689"/>
      <c r="AP90" s="624"/>
      <c r="AQ90" s="687"/>
      <c r="AR90" s="688"/>
      <c r="AS90" s="688"/>
      <c r="AT90" s="688"/>
      <c r="AU90" s="688"/>
      <c r="AV90" s="688"/>
      <c r="AW90" s="688"/>
      <c r="AX90" s="688"/>
      <c r="AY90" s="688"/>
      <c r="AZ90" s="688"/>
      <c r="BA90" s="688"/>
      <c r="BB90" s="688"/>
      <c r="BC90" s="688"/>
      <c r="BD90" s="688"/>
      <c r="BE90" s="688"/>
      <c r="BF90" s="688"/>
      <c r="BG90" s="688"/>
      <c r="BH90" s="688"/>
      <c r="BI90" s="688"/>
      <c r="BJ90" s="688"/>
      <c r="BK90" s="688"/>
      <c r="BL90" s="688"/>
      <c r="BM90" s="688"/>
      <c r="BN90" s="688"/>
      <c r="BO90" s="688"/>
      <c r="BP90" s="688"/>
      <c r="BQ90" s="688"/>
      <c r="BR90" s="688"/>
      <c r="BS90" s="688"/>
      <c r="BT90" s="689"/>
    </row>
    <row r="91" spans="2:73">
      <c r="B91" s="683"/>
      <c r="C91" s="683"/>
      <c r="D91" s="683"/>
      <c r="E91" s="683"/>
      <c r="F91" s="683"/>
      <c r="G91" s="683"/>
      <c r="H91" s="683"/>
      <c r="I91" s="635"/>
      <c r="J91" s="635"/>
      <c r="K91" s="624"/>
      <c r="L91" s="687"/>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688"/>
      <c r="AL91" s="688"/>
      <c r="AM91" s="688"/>
      <c r="AN91" s="688"/>
      <c r="AO91" s="689"/>
      <c r="AP91" s="624"/>
      <c r="AQ91" s="687"/>
      <c r="AR91" s="688"/>
      <c r="AS91" s="688"/>
      <c r="AT91" s="688"/>
      <c r="AU91" s="688"/>
      <c r="AV91" s="688"/>
      <c r="AW91" s="688"/>
      <c r="AX91" s="688"/>
      <c r="AY91" s="688"/>
      <c r="AZ91" s="688"/>
      <c r="BA91" s="688"/>
      <c r="BB91" s="688"/>
      <c r="BC91" s="688"/>
      <c r="BD91" s="688"/>
      <c r="BE91" s="688"/>
      <c r="BF91" s="688"/>
      <c r="BG91" s="688"/>
      <c r="BH91" s="688"/>
      <c r="BI91" s="688"/>
      <c r="BJ91" s="688"/>
      <c r="BK91" s="688"/>
      <c r="BL91" s="688"/>
      <c r="BM91" s="688"/>
      <c r="BN91" s="688"/>
      <c r="BO91" s="688"/>
      <c r="BP91" s="688"/>
      <c r="BQ91" s="688"/>
      <c r="BR91" s="688"/>
      <c r="BS91" s="688"/>
      <c r="BT91" s="689"/>
    </row>
    <row r="92" spans="2:73">
      <c r="B92" s="683"/>
      <c r="C92" s="683"/>
      <c r="D92" s="683"/>
      <c r="E92" s="683"/>
      <c r="F92" s="683"/>
      <c r="G92" s="683"/>
      <c r="H92" s="683"/>
      <c r="I92" s="635"/>
      <c r="J92" s="635"/>
      <c r="K92" s="624"/>
      <c r="L92" s="687"/>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688"/>
      <c r="AK92" s="688"/>
      <c r="AL92" s="688"/>
      <c r="AM92" s="688"/>
      <c r="AN92" s="688"/>
      <c r="AO92" s="689"/>
      <c r="AP92" s="624"/>
      <c r="AQ92" s="687"/>
      <c r="AR92" s="688"/>
      <c r="AS92" s="688"/>
      <c r="AT92" s="688"/>
      <c r="AU92" s="688"/>
      <c r="AV92" s="688"/>
      <c r="AW92" s="688"/>
      <c r="AX92" s="688"/>
      <c r="AY92" s="688"/>
      <c r="AZ92" s="688"/>
      <c r="BA92" s="688"/>
      <c r="BB92" s="688"/>
      <c r="BC92" s="688"/>
      <c r="BD92" s="688"/>
      <c r="BE92" s="688"/>
      <c r="BF92" s="688"/>
      <c r="BG92" s="688"/>
      <c r="BH92" s="688"/>
      <c r="BI92" s="688"/>
      <c r="BJ92" s="688"/>
      <c r="BK92" s="688"/>
      <c r="BL92" s="688"/>
      <c r="BM92" s="688"/>
      <c r="BN92" s="688"/>
      <c r="BO92" s="688"/>
      <c r="BP92" s="688"/>
      <c r="BQ92" s="688"/>
      <c r="BR92" s="688"/>
      <c r="BS92" s="688"/>
      <c r="BT92" s="689"/>
    </row>
    <row r="93" spans="2:73">
      <c r="B93" s="683"/>
      <c r="C93" s="683"/>
      <c r="D93" s="683"/>
      <c r="E93" s="683"/>
      <c r="F93" s="683"/>
      <c r="G93" s="683"/>
      <c r="H93" s="683"/>
      <c r="I93" s="635"/>
      <c r="J93" s="635"/>
      <c r="K93" s="624"/>
      <c r="L93" s="687"/>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8"/>
      <c r="AM93" s="688"/>
      <c r="AN93" s="688"/>
      <c r="AO93" s="689"/>
      <c r="AP93" s="624"/>
      <c r="AQ93" s="687"/>
      <c r="AR93" s="688"/>
      <c r="AS93" s="688"/>
      <c r="AT93" s="688"/>
      <c r="AU93" s="688"/>
      <c r="AV93" s="688"/>
      <c r="AW93" s="688"/>
      <c r="AX93" s="688"/>
      <c r="AY93" s="688"/>
      <c r="AZ93" s="688"/>
      <c r="BA93" s="688"/>
      <c r="BB93" s="688"/>
      <c r="BC93" s="688"/>
      <c r="BD93" s="688"/>
      <c r="BE93" s="688"/>
      <c r="BF93" s="688"/>
      <c r="BG93" s="688"/>
      <c r="BH93" s="688"/>
      <c r="BI93" s="688"/>
      <c r="BJ93" s="688"/>
      <c r="BK93" s="688"/>
      <c r="BL93" s="688"/>
      <c r="BM93" s="688"/>
      <c r="BN93" s="688"/>
      <c r="BO93" s="688"/>
      <c r="BP93" s="688"/>
      <c r="BQ93" s="688"/>
      <c r="BR93" s="688"/>
      <c r="BS93" s="688"/>
      <c r="BT93" s="689"/>
    </row>
    <row r="94" spans="2:73">
      <c r="B94" s="683"/>
      <c r="C94" s="683"/>
      <c r="D94" s="683"/>
      <c r="E94" s="683"/>
      <c r="F94" s="683"/>
      <c r="G94" s="683"/>
      <c r="H94" s="683"/>
      <c r="I94" s="635"/>
      <c r="J94" s="635"/>
      <c r="K94" s="624"/>
      <c r="L94" s="687"/>
      <c r="M94" s="688"/>
      <c r="N94" s="688"/>
      <c r="O94" s="688"/>
      <c r="P94" s="688"/>
      <c r="Q94" s="688"/>
      <c r="R94" s="688"/>
      <c r="S94" s="688"/>
      <c r="T94" s="688"/>
      <c r="U94" s="688"/>
      <c r="V94" s="688"/>
      <c r="W94" s="688"/>
      <c r="X94" s="688"/>
      <c r="Y94" s="688"/>
      <c r="Z94" s="688"/>
      <c r="AA94" s="688"/>
      <c r="AB94" s="688"/>
      <c r="AC94" s="688"/>
      <c r="AD94" s="688"/>
      <c r="AE94" s="688"/>
      <c r="AF94" s="688"/>
      <c r="AG94" s="688"/>
      <c r="AH94" s="688"/>
      <c r="AI94" s="688"/>
      <c r="AJ94" s="688"/>
      <c r="AK94" s="688"/>
      <c r="AL94" s="688"/>
      <c r="AM94" s="688"/>
      <c r="AN94" s="688"/>
      <c r="AO94" s="689"/>
      <c r="AP94" s="624"/>
      <c r="AQ94" s="687"/>
      <c r="AR94" s="688"/>
      <c r="AS94" s="688"/>
      <c r="AT94" s="688"/>
      <c r="AU94" s="688"/>
      <c r="AV94" s="688"/>
      <c r="AW94" s="688"/>
      <c r="AX94" s="688"/>
      <c r="AY94" s="688"/>
      <c r="AZ94" s="688"/>
      <c r="BA94" s="688"/>
      <c r="BB94" s="688"/>
      <c r="BC94" s="688"/>
      <c r="BD94" s="688"/>
      <c r="BE94" s="688"/>
      <c r="BF94" s="688"/>
      <c r="BG94" s="688"/>
      <c r="BH94" s="688"/>
      <c r="BI94" s="688"/>
      <c r="BJ94" s="688"/>
      <c r="BK94" s="688"/>
      <c r="BL94" s="688"/>
      <c r="BM94" s="688"/>
      <c r="BN94" s="688"/>
      <c r="BO94" s="688"/>
      <c r="BP94" s="688"/>
      <c r="BQ94" s="688"/>
      <c r="BR94" s="688"/>
      <c r="BS94" s="688"/>
      <c r="BT94" s="689"/>
    </row>
    <row r="95" spans="2:73">
      <c r="B95" s="683"/>
      <c r="C95" s="683"/>
      <c r="D95" s="683"/>
      <c r="E95" s="683"/>
      <c r="F95" s="683"/>
      <c r="G95" s="683"/>
      <c r="H95" s="683"/>
      <c r="I95" s="635"/>
      <c r="J95" s="635"/>
      <c r="K95" s="624"/>
      <c r="L95" s="687"/>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688"/>
      <c r="AK95" s="688"/>
      <c r="AL95" s="688"/>
      <c r="AM95" s="688"/>
      <c r="AN95" s="688"/>
      <c r="AO95" s="689"/>
      <c r="AP95" s="624"/>
      <c r="AQ95" s="687"/>
      <c r="AR95" s="688"/>
      <c r="AS95" s="688"/>
      <c r="AT95" s="688"/>
      <c r="AU95" s="688"/>
      <c r="AV95" s="688"/>
      <c r="AW95" s="688"/>
      <c r="AX95" s="688"/>
      <c r="AY95" s="688"/>
      <c r="AZ95" s="688"/>
      <c r="BA95" s="688"/>
      <c r="BB95" s="688"/>
      <c r="BC95" s="688"/>
      <c r="BD95" s="688"/>
      <c r="BE95" s="688"/>
      <c r="BF95" s="688"/>
      <c r="BG95" s="688"/>
      <c r="BH95" s="688"/>
      <c r="BI95" s="688"/>
      <c r="BJ95" s="688"/>
      <c r="BK95" s="688"/>
      <c r="BL95" s="688"/>
      <c r="BM95" s="688"/>
      <c r="BN95" s="688"/>
      <c r="BO95" s="688"/>
      <c r="BP95" s="688"/>
      <c r="BQ95" s="688"/>
      <c r="BR95" s="688"/>
      <c r="BS95" s="688"/>
      <c r="BT95" s="689"/>
    </row>
    <row r="96" spans="2:73">
      <c r="B96" s="683"/>
      <c r="C96" s="683"/>
      <c r="D96" s="683"/>
      <c r="E96" s="683"/>
      <c r="F96" s="683"/>
      <c r="G96" s="683"/>
      <c r="H96" s="683"/>
      <c r="I96" s="635"/>
      <c r="J96" s="635"/>
      <c r="K96" s="624"/>
      <c r="L96" s="687"/>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688"/>
      <c r="AK96" s="688"/>
      <c r="AL96" s="688"/>
      <c r="AM96" s="688"/>
      <c r="AN96" s="688"/>
      <c r="AO96" s="689"/>
      <c r="AP96" s="624"/>
      <c r="AQ96" s="687"/>
      <c r="AR96" s="688"/>
      <c r="AS96" s="688"/>
      <c r="AT96" s="688"/>
      <c r="AU96" s="688"/>
      <c r="AV96" s="688"/>
      <c r="AW96" s="688"/>
      <c r="AX96" s="688"/>
      <c r="AY96" s="688"/>
      <c r="AZ96" s="688"/>
      <c r="BA96" s="688"/>
      <c r="BB96" s="688"/>
      <c r="BC96" s="688"/>
      <c r="BD96" s="688"/>
      <c r="BE96" s="688"/>
      <c r="BF96" s="688"/>
      <c r="BG96" s="688"/>
      <c r="BH96" s="688"/>
      <c r="BI96" s="688"/>
      <c r="BJ96" s="688"/>
      <c r="BK96" s="688"/>
      <c r="BL96" s="688"/>
      <c r="BM96" s="688"/>
      <c r="BN96" s="688"/>
      <c r="BO96" s="688"/>
      <c r="BP96" s="688"/>
      <c r="BQ96" s="688"/>
      <c r="BR96" s="688"/>
      <c r="BS96" s="688"/>
      <c r="BT96" s="689"/>
    </row>
    <row r="97" spans="2:73">
      <c r="B97" s="683"/>
      <c r="C97" s="683"/>
      <c r="D97" s="683"/>
      <c r="E97" s="683"/>
      <c r="F97" s="683"/>
      <c r="G97" s="683"/>
      <c r="H97" s="683"/>
      <c r="I97" s="635"/>
      <c r="J97" s="635"/>
      <c r="K97" s="624"/>
      <c r="L97" s="687"/>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688"/>
      <c r="AJ97" s="688"/>
      <c r="AK97" s="688"/>
      <c r="AL97" s="688"/>
      <c r="AM97" s="688"/>
      <c r="AN97" s="688"/>
      <c r="AO97" s="689"/>
      <c r="AP97" s="624"/>
      <c r="AQ97" s="687"/>
      <c r="AR97" s="688"/>
      <c r="AS97" s="688"/>
      <c r="AT97" s="688"/>
      <c r="AU97" s="688"/>
      <c r="AV97" s="688"/>
      <c r="AW97" s="688"/>
      <c r="AX97" s="688"/>
      <c r="AY97" s="688"/>
      <c r="AZ97" s="688"/>
      <c r="BA97" s="688"/>
      <c r="BB97" s="688"/>
      <c r="BC97" s="688"/>
      <c r="BD97" s="688"/>
      <c r="BE97" s="688"/>
      <c r="BF97" s="688"/>
      <c r="BG97" s="688"/>
      <c r="BH97" s="688"/>
      <c r="BI97" s="688"/>
      <c r="BJ97" s="688"/>
      <c r="BK97" s="688"/>
      <c r="BL97" s="688"/>
      <c r="BM97" s="688"/>
      <c r="BN97" s="688"/>
      <c r="BO97" s="688"/>
      <c r="BP97" s="688"/>
      <c r="BQ97" s="688"/>
      <c r="BR97" s="688"/>
      <c r="BS97" s="688"/>
      <c r="BT97" s="689"/>
    </row>
    <row r="98" spans="2:73" ht="15.75">
      <c r="B98" s="683"/>
      <c r="C98" s="683"/>
      <c r="D98" s="683"/>
      <c r="E98" s="683"/>
      <c r="F98" s="683"/>
      <c r="G98" s="683"/>
      <c r="H98" s="683"/>
      <c r="I98" s="635"/>
      <c r="J98" s="635"/>
      <c r="K98" s="624"/>
      <c r="L98" s="687"/>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9"/>
      <c r="AP98" s="624"/>
      <c r="AQ98" s="687"/>
      <c r="AR98" s="688"/>
      <c r="AS98" s="688"/>
      <c r="AT98" s="688"/>
      <c r="AU98" s="688"/>
      <c r="AV98" s="688"/>
      <c r="AW98" s="688"/>
      <c r="AX98" s="688"/>
      <c r="AY98" s="688"/>
      <c r="AZ98" s="688"/>
      <c r="BA98" s="688"/>
      <c r="BB98" s="688"/>
      <c r="BC98" s="688"/>
      <c r="BD98" s="688"/>
      <c r="BE98" s="688"/>
      <c r="BF98" s="688"/>
      <c r="BG98" s="688"/>
      <c r="BH98" s="688"/>
      <c r="BI98" s="688"/>
      <c r="BJ98" s="688"/>
      <c r="BK98" s="688"/>
      <c r="BL98" s="688"/>
      <c r="BM98" s="688"/>
      <c r="BN98" s="688"/>
      <c r="BO98" s="688"/>
      <c r="BP98" s="688"/>
      <c r="BQ98" s="688"/>
      <c r="BR98" s="688"/>
      <c r="BS98" s="688"/>
      <c r="BT98" s="689"/>
      <c r="BU98" s="165"/>
    </row>
    <row r="99" spans="2:73" ht="15.75">
      <c r="B99" s="683"/>
      <c r="C99" s="683"/>
      <c r="D99" s="683"/>
      <c r="E99" s="683"/>
      <c r="F99" s="683"/>
      <c r="G99" s="683"/>
      <c r="H99" s="683"/>
      <c r="I99" s="635"/>
      <c r="J99" s="635"/>
      <c r="K99" s="624"/>
      <c r="L99" s="687"/>
      <c r="M99" s="688"/>
      <c r="N99" s="688"/>
      <c r="O99" s="688"/>
      <c r="P99" s="688"/>
      <c r="Q99" s="688"/>
      <c r="R99" s="688"/>
      <c r="S99" s="688"/>
      <c r="T99" s="688"/>
      <c r="U99" s="688"/>
      <c r="V99" s="688"/>
      <c r="W99" s="688"/>
      <c r="X99" s="688"/>
      <c r="Y99" s="688"/>
      <c r="Z99" s="688"/>
      <c r="AA99" s="688"/>
      <c r="AB99" s="688"/>
      <c r="AC99" s="688"/>
      <c r="AD99" s="688"/>
      <c r="AE99" s="688"/>
      <c r="AF99" s="688"/>
      <c r="AG99" s="688"/>
      <c r="AH99" s="688"/>
      <c r="AI99" s="688"/>
      <c r="AJ99" s="688"/>
      <c r="AK99" s="688"/>
      <c r="AL99" s="688"/>
      <c r="AM99" s="688"/>
      <c r="AN99" s="688"/>
      <c r="AO99" s="689"/>
      <c r="AP99" s="624"/>
      <c r="AQ99" s="687"/>
      <c r="AR99" s="688"/>
      <c r="AS99" s="688"/>
      <c r="AT99" s="688"/>
      <c r="AU99" s="688"/>
      <c r="AV99" s="688"/>
      <c r="AW99" s="688"/>
      <c r="AX99" s="688"/>
      <c r="AY99" s="688"/>
      <c r="AZ99" s="688"/>
      <c r="BA99" s="688"/>
      <c r="BB99" s="688"/>
      <c r="BC99" s="688"/>
      <c r="BD99" s="688"/>
      <c r="BE99" s="688"/>
      <c r="BF99" s="688"/>
      <c r="BG99" s="688"/>
      <c r="BH99" s="688"/>
      <c r="BI99" s="688"/>
      <c r="BJ99" s="688"/>
      <c r="BK99" s="688"/>
      <c r="BL99" s="688"/>
      <c r="BM99" s="688"/>
      <c r="BN99" s="688"/>
      <c r="BO99" s="688"/>
      <c r="BP99" s="688"/>
      <c r="BQ99" s="688"/>
      <c r="BR99" s="688"/>
      <c r="BS99" s="688"/>
      <c r="BT99" s="689"/>
      <c r="BU99" s="165"/>
    </row>
    <row r="100" spans="2:73" ht="15.75">
      <c r="B100" s="683"/>
      <c r="C100" s="683"/>
      <c r="D100" s="683"/>
      <c r="E100" s="683"/>
      <c r="F100" s="683"/>
      <c r="G100" s="683"/>
      <c r="H100" s="683"/>
      <c r="I100" s="635"/>
      <c r="J100" s="635"/>
      <c r="K100" s="624"/>
      <c r="L100" s="687"/>
      <c r="M100" s="688"/>
      <c r="N100" s="688"/>
      <c r="O100" s="688"/>
      <c r="P100" s="688"/>
      <c r="Q100" s="688"/>
      <c r="R100" s="688"/>
      <c r="S100" s="688"/>
      <c r="T100" s="688"/>
      <c r="U100" s="688"/>
      <c r="V100" s="688"/>
      <c r="W100" s="688"/>
      <c r="X100" s="688"/>
      <c r="Y100" s="688"/>
      <c r="Z100" s="688"/>
      <c r="AA100" s="688"/>
      <c r="AB100" s="688"/>
      <c r="AC100" s="688"/>
      <c r="AD100" s="688"/>
      <c r="AE100" s="688"/>
      <c r="AF100" s="688"/>
      <c r="AG100" s="688"/>
      <c r="AH100" s="688"/>
      <c r="AI100" s="688"/>
      <c r="AJ100" s="688"/>
      <c r="AK100" s="688"/>
      <c r="AL100" s="688"/>
      <c r="AM100" s="688"/>
      <c r="AN100" s="688"/>
      <c r="AO100" s="689"/>
      <c r="AP100" s="624"/>
      <c r="AQ100" s="687"/>
      <c r="AR100" s="688"/>
      <c r="AS100" s="688"/>
      <c r="AT100" s="688"/>
      <c r="AU100" s="688"/>
      <c r="AV100" s="688"/>
      <c r="AW100" s="688"/>
      <c r="AX100" s="688"/>
      <c r="AY100" s="688"/>
      <c r="AZ100" s="688"/>
      <c r="BA100" s="688"/>
      <c r="BB100" s="688"/>
      <c r="BC100" s="688"/>
      <c r="BD100" s="688"/>
      <c r="BE100" s="688"/>
      <c r="BF100" s="688"/>
      <c r="BG100" s="688"/>
      <c r="BH100" s="688"/>
      <c r="BI100" s="688"/>
      <c r="BJ100" s="688"/>
      <c r="BK100" s="688"/>
      <c r="BL100" s="688"/>
      <c r="BM100" s="688"/>
      <c r="BN100" s="688"/>
      <c r="BO100" s="688"/>
      <c r="BP100" s="688"/>
      <c r="BQ100" s="688"/>
      <c r="BR100" s="688"/>
      <c r="BS100" s="688"/>
      <c r="BT100" s="689"/>
      <c r="BU100" s="165"/>
    </row>
    <row r="101" spans="2:73">
      <c r="B101" s="683"/>
      <c r="C101" s="683"/>
      <c r="D101" s="683"/>
      <c r="E101" s="683"/>
      <c r="F101" s="683"/>
      <c r="G101" s="683"/>
      <c r="H101" s="683"/>
      <c r="I101" s="635"/>
      <c r="J101" s="635"/>
      <c r="K101" s="624"/>
      <c r="L101" s="687"/>
      <c r="M101" s="688"/>
      <c r="N101" s="688"/>
      <c r="O101" s="688"/>
      <c r="P101" s="688"/>
      <c r="Q101" s="688"/>
      <c r="R101" s="688"/>
      <c r="S101" s="688"/>
      <c r="T101" s="688"/>
      <c r="U101" s="688"/>
      <c r="V101" s="688"/>
      <c r="W101" s="688"/>
      <c r="X101" s="688"/>
      <c r="Y101" s="688"/>
      <c r="Z101" s="688"/>
      <c r="AA101" s="688"/>
      <c r="AB101" s="688"/>
      <c r="AC101" s="688"/>
      <c r="AD101" s="688"/>
      <c r="AE101" s="688"/>
      <c r="AF101" s="688"/>
      <c r="AG101" s="688"/>
      <c r="AH101" s="688"/>
      <c r="AI101" s="688"/>
      <c r="AJ101" s="688"/>
      <c r="AK101" s="688"/>
      <c r="AL101" s="688"/>
      <c r="AM101" s="688"/>
      <c r="AN101" s="688"/>
      <c r="AO101" s="689"/>
      <c r="AP101" s="624"/>
      <c r="AQ101" s="687"/>
      <c r="AR101" s="688"/>
      <c r="AS101" s="688"/>
      <c r="AT101" s="688"/>
      <c r="AU101" s="688"/>
      <c r="AV101" s="688"/>
      <c r="AW101" s="688"/>
      <c r="AX101" s="688"/>
      <c r="AY101" s="688"/>
      <c r="AZ101" s="688"/>
      <c r="BA101" s="688"/>
      <c r="BB101" s="688"/>
      <c r="BC101" s="688"/>
      <c r="BD101" s="688"/>
      <c r="BE101" s="688"/>
      <c r="BF101" s="688"/>
      <c r="BG101" s="688"/>
      <c r="BH101" s="688"/>
      <c r="BI101" s="688"/>
      <c r="BJ101" s="688"/>
      <c r="BK101" s="688"/>
      <c r="BL101" s="688"/>
      <c r="BM101" s="688"/>
      <c r="BN101" s="688"/>
      <c r="BO101" s="688"/>
      <c r="BP101" s="688"/>
      <c r="BQ101" s="688"/>
      <c r="BR101" s="688"/>
      <c r="BS101" s="688"/>
      <c r="BT101" s="689"/>
    </row>
    <row r="102" spans="2:73" ht="15.75">
      <c r="B102" s="683"/>
      <c r="C102" s="683"/>
      <c r="D102" s="683"/>
      <c r="E102" s="683"/>
      <c r="F102" s="683"/>
      <c r="G102" s="683"/>
      <c r="H102" s="683"/>
      <c r="I102" s="635"/>
      <c r="J102" s="635"/>
      <c r="K102" s="624"/>
      <c r="L102" s="687"/>
      <c r="M102" s="688"/>
      <c r="N102" s="688"/>
      <c r="O102" s="688"/>
      <c r="P102" s="688"/>
      <c r="Q102" s="688"/>
      <c r="R102" s="688"/>
      <c r="S102" s="688"/>
      <c r="T102" s="688"/>
      <c r="U102" s="688"/>
      <c r="V102" s="688"/>
      <c r="W102" s="688"/>
      <c r="X102" s="688"/>
      <c r="Y102" s="688"/>
      <c r="Z102" s="688"/>
      <c r="AA102" s="688"/>
      <c r="AB102" s="688"/>
      <c r="AC102" s="688"/>
      <c r="AD102" s="688"/>
      <c r="AE102" s="688"/>
      <c r="AF102" s="688"/>
      <c r="AG102" s="688"/>
      <c r="AH102" s="688"/>
      <c r="AI102" s="688"/>
      <c r="AJ102" s="688"/>
      <c r="AK102" s="688"/>
      <c r="AL102" s="688"/>
      <c r="AM102" s="688"/>
      <c r="AN102" s="688"/>
      <c r="AO102" s="689"/>
      <c r="AP102" s="624"/>
      <c r="AQ102" s="687"/>
      <c r="AR102" s="688"/>
      <c r="AS102" s="688"/>
      <c r="AT102" s="688"/>
      <c r="AU102" s="688"/>
      <c r="AV102" s="688"/>
      <c r="AW102" s="688"/>
      <c r="AX102" s="688"/>
      <c r="AY102" s="688"/>
      <c r="AZ102" s="688"/>
      <c r="BA102" s="688"/>
      <c r="BB102" s="688"/>
      <c r="BC102" s="688"/>
      <c r="BD102" s="688"/>
      <c r="BE102" s="688"/>
      <c r="BF102" s="688"/>
      <c r="BG102" s="688"/>
      <c r="BH102" s="688"/>
      <c r="BI102" s="688"/>
      <c r="BJ102" s="688"/>
      <c r="BK102" s="688"/>
      <c r="BL102" s="688"/>
      <c r="BM102" s="688"/>
      <c r="BN102" s="688"/>
      <c r="BO102" s="688"/>
      <c r="BP102" s="688"/>
      <c r="BQ102" s="688"/>
      <c r="BR102" s="688"/>
      <c r="BS102" s="688"/>
      <c r="BT102" s="689"/>
      <c r="BU102" s="165"/>
    </row>
    <row r="103" spans="2:73" ht="15.75">
      <c r="B103" s="683"/>
      <c r="C103" s="683"/>
      <c r="D103" s="683"/>
      <c r="E103" s="683"/>
      <c r="F103" s="683"/>
      <c r="G103" s="683"/>
      <c r="H103" s="683"/>
      <c r="I103" s="635"/>
      <c r="J103" s="635"/>
      <c r="K103" s="624"/>
      <c r="L103" s="687"/>
      <c r="M103" s="688"/>
      <c r="N103" s="688"/>
      <c r="O103" s="688"/>
      <c r="P103" s="688"/>
      <c r="Q103" s="688"/>
      <c r="R103" s="688"/>
      <c r="S103" s="688"/>
      <c r="T103" s="688"/>
      <c r="U103" s="688"/>
      <c r="V103" s="688"/>
      <c r="W103" s="688"/>
      <c r="X103" s="688"/>
      <c r="Y103" s="688"/>
      <c r="Z103" s="688"/>
      <c r="AA103" s="688"/>
      <c r="AB103" s="688"/>
      <c r="AC103" s="688"/>
      <c r="AD103" s="688"/>
      <c r="AE103" s="688"/>
      <c r="AF103" s="688"/>
      <c r="AG103" s="688"/>
      <c r="AH103" s="688"/>
      <c r="AI103" s="688"/>
      <c r="AJ103" s="688"/>
      <c r="AK103" s="688"/>
      <c r="AL103" s="688"/>
      <c r="AM103" s="688"/>
      <c r="AN103" s="688"/>
      <c r="AO103" s="689"/>
      <c r="AP103" s="624"/>
      <c r="AQ103" s="687"/>
      <c r="AR103" s="688"/>
      <c r="AS103" s="688"/>
      <c r="AT103" s="688"/>
      <c r="AU103" s="688"/>
      <c r="AV103" s="688"/>
      <c r="AW103" s="688"/>
      <c r="AX103" s="688"/>
      <c r="AY103" s="688"/>
      <c r="AZ103" s="688"/>
      <c r="BA103" s="688"/>
      <c r="BB103" s="688"/>
      <c r="BC103" s="688"/>
      <c r="BD103" s="688"/>
      <c r="BE103" s="688"/>
      <c r="BF103" s="688"/>
      <c r="BG103" s="688"/>
      <c r="BH103" s="688"/>
      <c r="BI103" s="688"/>
      <c r="BJ103" s="688"/>
      <c r="BK103" s="688"/>
      <c r="BL103" s="688"/>
      <c r="BM103" s="688"/>
      <c r="BN103" s="688"/>
      <c r="BO103" s="688"/>
      <c r="BP103" s="688"/>
      <c r="BQ103" s="688"/>
      <c r="BR103" s="688"/>
      <c r="BS103" s="688"/>
      <c r="BT103" s="689"/>
      <c r="BU103" s="165"/>
    </row>
    <row r="104" spans="2:73" ht="15.75">
      <c r="B104" s="683"/>
      <c r="C104" s="683"/>
      <c r="D104" s="683"/>
      <c r="E104" s="683"/>
      <c r="F104" s="683"/>
      <c r="G104" s="683"/>
      <c r="H104" s="683"/>
      <c r="I104" s="635"/>
      <c r="J104" s="635"/>
      <c r="K104" s="624"/>
      <c r="L104" s="687"/>
      <c r="M104" s="688"/>
      <c r="N104" s="688"/>
      <c r="O104" s="688"/>
      <c r="P104" s="688"/>
      <c r="Q104" s="688"/>
      <c r="R104" s="688"/>
      <c r="S104" s="688"/>
      <c r="T104" s="688"/>
      <c r="U104" s="688"/>
      <c r="V104" s="688"/>
      <c r="W104" s="688"/>
      <c r="X104" s="688"/>
      <c r="Y104" s="688"/>
      <c r="Z104" s="688"/>
      <c r="AA104" s="688"/>
      <c r="AB104" s="688"/>
      <c r="AC104" s="688"/>
      <c r="AD104" s="688"/>
      <c r="AE104" s="688"/>
      <c r="AF104" s="688"/>
      <c r="AG104" s="688"/>
      <c r="AH104" s="688"/>
      <c r="AI104" s="688"/>
      <c r="AJ104" s="688"/>
      <c r="AK104" s="688"/>
      <c r="AL104" s="688"/>
      <c r="AM104" s="688"/>
      <c r="AN104" s="688"/>
      <c r="AO104" s="689"/>
      <c r="AP104" s="624"/>
      <c r="AQ104" s="687"/>
      <c r="AR104" s="688"/>
      <c r="AS104" s="688"/>
      <c r="AT104" s="688"/>
      <c r="AU104" s="688"/>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688"/>
      <c r="BS104" s="688"/>
      <c r="BT104" s="689"/>
      <c r="BU104" s="165"/>
    </row>
    <row r="105" spans="2:73" ht="15.75">
      <c r="B105" s="683"/>
      <c r="C105" s="683"/>
      <c r="D105" s="683"/>
      <c r="E105" s="683"/>
      <c r="F105" s="683"/>
      <c r="G105" s="683"/>
      <c r="H105" s="683"/>
      <c r="I105" s="635"/>
      <c r="J105" s="635"/>
      <c r="K105" s="624"/>
      <c r="L105" s="687"/>
      <c r="M105" s="688"/>
      <c r="N105" s="688"/>
      <c r="O105" s="688"/>
      <c r="P105" s="688"/>
      <c r="Q105" s="688"/>
      <c r="R105" s="688"/>
      <c r="S105" s="688"/>
      <c r="T105" s="688"/>
      <c r="U105" s="688"/>
      <c r="V105" s="688"/>
      <c r="W105" s="688"/>
      <c r="X105" s="688"/>
      <c r="Y105" s="688"/>
      <c r="Z105" s="688"/>
      <c r="AA105" s="688"/>
      <c r="AB105" s="688"/>
      <c r="AC105" s="688"/>
      <c r="AD105" s="688"/>
      <c r="AE105" s="688"/>
      <c r="AF105" s="688"/>
      <c r="AG105" s="688"/>
      <c r="AH105" s="688"/>
      <c r="AI105" s="688"/>
      <c r="AJ105" s="688"/>
      <c r="AK105" s="688"/>
      <c r="AL105" s="688"/>
      <c r="AM105" s="688"/>
      <c r="AN105" s="688"/>
      <c r="AO105" s="689"/>
      <c r="AP105" s="624"/>
      <c r="AQ105" s="687"/>
      <c r="AR105" s="688"/>
      <c r="AS105" s="688"/>
      <c r="AT105" s="688"/>
      <c r="AU105" s="688"/>
      <c r="AV105" s="688"/>
      <c r="AW105" s="688"/>
      <c r="AX105" s="688"/>
      <c r="AY105" s="688"/>
      <c r="AZ105" s="688"/>
      <c r="BA105" s="688"/>
      <c r="BB105" s="688"/>
      <c r="BC105" s="688"/>
      <c r="BD105" s="688"/>
      <c r="BE105" s="688"/>
      <c r="BF105" s="688"/>
      <c r="BG105" s="688"/>
      <c r="BH105" s="688"/>
      <c r="BI105" s="688"/>
      <c r="BJ105" s="688"/>
      <c r="BK105" s="688"/>
      <c r="BL105" s="688"/>
      <c r="BM105" s="688"/>
      <c r="BN105" s="688"/>
      <c r="BO105" s="688"/>
      <c r="BP105" s="688"/>
      <c r="BQ105" s="688"/>
      <c r="BR105" s="688"/>
      <c r="BS105" s="688"/>
      <c r="BT105" s="689"/>
      <c r="BU105" s="165"/>
    </row>
    <row r="106" spans="2:73" ht="15.75">
      <c r="B106" s="683"/>
      <c r="C106" s="683"/>
      <c r="D106" s="683"/>
      <c r="E106" s="683"/>
      <c r="F106" s="683"/>
      <c r="G106" s="683"/>
      <c r="H106" s="683"/>
      <c r="I106" s="635"/>
      <c r="J106" s="635"/>
      <c r="K106" s="624"/>
      <c r="L106" s="687"/>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c r="AH106" s="688"/>
      <c r="AI106" s="688"/>
      <c r="AJ106" s="688"/>
      <c r="AK106" s="688"/>
      <c r="AL106" s="688"/>
      <c r="AM106" s="688"/>
      <c r="AN106" s="688"/>
      <c r="AO106" s="689"/>
      <c r="AP106" s="624"/>
      <c r="AQ106" s="687"/>
      <c r="AR106" s="688"/>
      <c r="AS106" s="688"/>
      <c r="AT106" s="688"/>
      <c r="AU106" s="688"/>
      <c r="AV106" s="688"/>
      <c r="AW106" s="688"/>
      <c r="AX106" s="688"/>
      <c r="AY106" s="688"/>
      <c r="AZ106" s="688"/>
      <c r="BA106" s="688"/>
      <c r="BB106" s="688"/>
      <c r="BC106" s="688"/>
      <c r="BD106" s="688"/>
      <c r="BE106" s="688"/>
      <c r="BF106" s="688"/>
      <c r="BG106" s="688"/>
      <c r="BH106" s="688"/>
      <c r="BI106" s="688"/>
      <c r="BJ106" s="688"/>
      <c r="BK106" s="688"/>
      <c r="BL106" s="688"/>
      <c r="BM106" s="688"/>
      <c r="BN106" s="688"/>
      <c r="BO106" s="688"/>
      <c r="BP106" s="688"/>
      <c r="BQ106" s="688"/>
      <c r="BR106" s="688"/>
      <c r="BS106" s="688"/>
      <c r="BT106" s="689"/>
      <c r="BU106" s="165"/>
    </row>
    <row r="107" spans="2:73" ht="15.75">
      <c r="B107" s="683"/>
      <c r="C107" s="683"/>
      <c r="D107" s="683"/>
      <c r="E107" s="683"/>
      <c r="F107" s="683"/>
      <c r="G107" s="683"/>
      <c r="H107" s="683"/>
      <c r="I107" s="635"/>
      <c r="J107" s="635"/>
      <c r="K107" s="624"/>
      <c r="L107" s="687"/>
      <c r="M107" s="688"/>
      <c r="N107" s="688"/>
      <c r="O107" s="688"/>
      <c r="P107" s="688"/>
      <c r="Q107" s="688"/>
      <c r="R107" s="688"/>
      <c r="S107" s="688"/>
      <c r="T107" s="688"/>
      <c r="U107" s="688"/>
      <c r="V107" s="688"/>
      <c r="W107" s="688"/>
      <c r="X107" s="688"/>
      <c r="Y107" s="688"/>
      <c r="Z107" s="688"/>
      <c r="AA107" s="688"/>
      <c r="AB107" s="688"/>
      <c r="AC107" s="688"/>
      <c r="AD107" s="688"/>
      <c r="AE107" s="688"/>
      <c r="AF107" s="688"/>
      <c r="AG107" s="688"/>
      <c r="AH107" s="688"/>
      <c r="AI107" s="688"/>
      <c r="AJ107" s="688"/>
      <c r="AK107" s="688"/>
      <c r="AL107" s="688"/>
      <c r="AM107" s="688"/>
      <c r="AN107" s="688"/>
      <c r="AO107" s="689"/>
      <c r="AP107" s="624"/>
      <c r="AQ107" s="690"/>
      <c r="AR107" s="691"/>
      <c r="AS107" s="691"/>
      <c r="AT107" s="691"/>
      <c r="AU107" s="691"/>
      <c r="AV107" s="691"/>
      <c r="AW107" s="691"/>
      <c r="AX107" s="691"/>
      <c r="AY107" s="691"/>
      <c r="AZ107" s="691"/>
      <c r="BA107" s="691"/>
      <c r="BB107" s="691"/>
      <c r="BC107" s="691"/>
      <c r="BD107" s="691"/>
      <c r="BE107" s="691"/>
      <c r="BF107" s="691"/>
      <c r="BG107" s="691"/>
      <c r="BH107" s="691"/>
      <c r="BI107" s="691"/>
      <c r="BJ107" s="691"/>
      <c r="BK107" s="691"/>
      <c r="BL107" s="691"/>
      <c r="BM107" s="691"/>
      <c r="BN107" s="691"/>
      <c r="BO107" s="691"/>
      <c r="BP107" s="691"/>
      <c r="BQ107" s="691"/>
      <c r="BR107" s="691"/>
      <c r="BS107" s="691"/>
      <c r="BT107" s="692"/>
      <c r="BU107" s="165"/>
    </row>
    <row r="108" spans="2:73" ht="15.75">
      <c r="B108" s="683"/>
      <c r="C108" s="683"/>
      <c r="D108" s="683"/>
      <c r="E108" s="683"/>
      <c r="F108" s="683"/>
      <c r="G108" s="683"/>
      <c r="H108" s="683"/>
      <c r="I108" s="635"/>
      <c r="J108" s="635"/>
      <c r="K108" s="624"/>
      <c r="L108" s="687"/>
      <c r="M108" s="688"/>
      <c r="N108" s="688"/>
      <c r="O108" s="688"/>
      <c r="P108" s="688"/>
      <c r="Q108" s="688"/>
      <c r="R108" s="688"/>
      <c r="S108" s="688"/>
      <c r="T108" s="688"/>
      <c r="U108" s="688"/>
      <c r="V108" s="688"/>
      <c r="W108" s="688"/>
      <c r="X108" s="688"/>
      <c r="Y108" s="688"/>
      <c r="Z108" s="688"/>
      <c r="AA108" s="688"/>
      <c r="AB108" s="688"/>
      <c r="AC108" s="688"/>
      <c r="AD108" s="688"/>
      <c r="AE108" s="688"/>
      <c r="AF108" s="688"/>
      <c r="AG108" s="688"/>
      <c r="AH108" s="688"/>
      <c r="AI108" s="688"/>
      <c r="AJ108" s="688"/>
      <c r="AK108" s="688"/>
      <c r="AL108" s="688"/>
      <c r="AM108" s="688"/>
      <c r="AN108" s="688"/>
      <c r="AO108" s="689"/>
      <c r="AP108" s="624"/>
      <c r="AQ108" s="684"/>
      <c r="AR108" s="685"/>
      <c r="AS108" s="685"/>
      <c r="AT108" s="685"/>
      <c r="AU108" s="685"/>
      <c r="AV108" s="685"/>
      <c r="AW108" s="685"/>
      <c r="AX108" s="685"/>
      <c r="AY108" s="685"/>
      <c r="AZ108" s="685"/>
      <c r="BA108" s="685"/>
      <c r="BB108" s="685"/>
      <c r="BC108" s="685"/>
      <c r="BD108" s="685"/>
      <c r="BE108" s="685"/>
      <c r="BF108" s="685"/>
      <c r="BG108" s="685"/>
      <c r="BH108" s="685"/>
      <c r="BI108" s="685"/>
      <c r="BJ108" s="685"/>
      <c r="BK108" s="685"/>
      <c r="BL108" s="685"/>
      <c r="BM108" s="685"/>
      <c r="BN108" s="685"/>
      <c r="BO108" s="685"/>
      <c r="BP108" s="685"/>
      <c r="BQ108" s="685"/>
      <c r="BR108" s="685"/>
      <c r="BS108" s="685"/>
      <c r="BT108" s="686"/>
      <c r="BU108" s="165"/>
    </row>
    <row r="109" spans="2:73" ht="15.75">
      <c r="B109" s="683"/>
      <c r="C109" s="683"/>
      <c r="D109" s="683"/>
      <c r="E109" s="683"/>
      <c r="F109" s="683"/>
      <c r="G109" s="683"/>
      <c r="H109" s="683"/>
      <c r="I109" s="635"/>
      <c r="J109" s="635"/>
      <c r="K109" s="624"/>
      <c r="L109" s="687"/>
      <c r="M109" s="688"/>
      <c r="N109" s="688"/>
      <c r="O109" s="688"/>
      <c r="P109" s="688"/>
      <c r="Q109" s="688"/>
      <c r="R109" s="688"/>
      <c r="S109" s="688"/>
      <c r="T109" s="688"/>
      <c r="U109" s="688"/>
      <c r="V109" s="688"/>
      <c r="W109" s="688"/>
      <c r="X109" s="688"/>
      <c r="Y109" s="688"/>
      <c r="Z109" s="688"/>
      <c r="AA109" s="688"/>
      <c r="AB109" s="688"/>
      <c r="AC109" s="688"/>
      <c r="AD109" s="688"/>
      <c r="AE109" s="688"/>
      <c r="AF109" s="688"/>
      <c r="AG109" s="688"/>
      <c r="AH109" s="688"/>
      <c r="AI109" s="688"/>
      <c r="AJ109" s="688"/>
      <c r="AK109" s="688"/>
      <c r="AL109" s="688"/>
      <c r="AM109" s="688"/>
      <c r="AN109" s="688"/>
      <c r="AO109" s="689"/>
      <c r="AP109" s="624"/>
      <c r="AQ109" s="687"/>
      <c r="AR109" s="688"/>
      <c r="AS109" s="688"/>
      <c r="AT109" s="688"/>
      <c r="AU109" s="688"/>
      <c r="AV109" s="688"/>
      <c r="AW109" s="688"/>
      <c r="AX109" s="688"/>
      <c r="AY109" s="688"/>
      <c r="AZ109" s="688"/>
      <c r="BA109" s="688"/>
      <c r="BB109" s="688"/>
      <c r="BC109" s="688"/>
      <c r="BD109" s="688"/>
      <c r="BE109" s="688"/>
      <c r="BF109" s="688"/>
      <c r="BG109" s="688"/>
      <c r="BH109" s="688"/>
      <c r="BI109" s="688"/>
      <c r="BJ109" s="688"/>
      <c r="BK109" s="688"/>
      <c r="BL109" s="688"/>
      <c r="BM109" s="688"/>
      <c r="BN109" s="688"/>
      <c r="BO109" s="688"/>
      <c r="BP109" s="688"/>
      <c r="BQ109" s="688"/>
      <c r="BR109" s="688"/>
      <c r="BS109" s="688"/>
      <c r="BT109" s="689"/>
      <c r="BU109" s="165"/>
    </row>
    <row r="110" spans="2:73" ht="15.75">
      <c r="B110" s="683"/>
      <c r="C110" s="683"/>
      <c r="D110" s="683"/>
      <c r="E110" s="683"/>
      <c r="F110" s="683"/>
      <c r="G110" s="683"/>
      <c r="H110" s="683"/>
      <c r="I110" s="635"/>
      <c r="J110" s="635"/>
      <c r="K110" s="624"/>
      <c r="L110" s="687"/>
      <c r="M110" s="688"/>
      <c r="N110" s="688"/>
      <c r="O110" s="688"/>
      <c r="P110" s="688"/>
      <c r="Q110" s="688"/>
      <c r="R110" s="688"/>
      <c r="S110" s="688"/>
      <c r="T110" s="688"/>
      <c r="U110" s="688"/>
      <c r="V110" s="688"/>
      <c r="W110" s="688"/>
      <c r="X110" s="688"/>
      <c r="Y110" s="688"/>
      <c r="Z110" s="688"/>
      <c r="AA110" s="688"/>
      <c r="AB110" s="688"/>
      <c r="AC110" s="688"/>
      <c r="AD110" s="688"/>
      <c r="AE110" s="688"/>
      <c r="AF110" s="688"/>
      <c r="AG110" s="688"/>
      <c r="AH110" s="688"/>
      <c r="AI110" s="688"/>
      <c r="AJ110" s="688"/>
      <c r="AK110" s="688"/>
      <c r="AL110" s="688"/>
      <c r="AM110" s="688"/>
      <c r="AN110" s="688"/>
      <c r="AO110" s="689"/>
      <c r="AP110" s="624"/>
      <c r="AQ110" s="687"/>
      <c r="AR110" s="688"/>
      <c r="AS110" s="688"/>
      <c r="AT110" s="688"/>
      <c r="AU110" s="688"/>
      <c r="AV110" s="688"/>
      <c r="AW110" s="688"/>
      <c r="AX110" s="688"/>
      <c r="AY110" s="688"/>
      <c r="AZ110" s="688"/>
      <c r="BA110" s="688"/>
      <c r="BB110" s="688"/>
      <c r="BC110" s="688"/>
      <c r="BD110" s="688"/>
      <c r="BE110" s="688"/>
      <c r="BF110" s="688"/>
      <c r="BG110" s="688"/>
      <c r="BH110" s="688"/>
      <c r="BI110" s="688"/>
      <c r="BJ110" s="688"/>
      <c r="BK110" s="688"/>
      <c r="BL110" s="688"/>
      <c r="BM110" s="688"/>
      <c r="BN110" s="688"/>
      <c r="BO110" s="688"/>
      <c r="BP110" s="688"/>
      <c r="BQ110" s="688"/>
      <c r="BR110" s="688"/>
      <c r="BS110" s="688"/>
      <c r="BT110" s="689"/>
      <c r="BU110" s="165"/>
    </row>
    <row r="111" spans="2:73" ht="15.75">
      <c r="B111" s="683"/>
      <c r="C111" s="683"/>
      <c r="D111" s="683"/>
      <c r="E111" s="683"/>
      <c r="F111" s="683"/>
      <c r="G111" s="683"/>
      <c r="H111" s="683"/>
      <c r="I111" s="635"/>
      <c r="J111" s="635"/>
      <c r="K111" s="624"/>
      <c r="L111" s="687"/>
      <c r="M111" s="688"/>
      <c r="N111" s="688"/>
      <c r="O111" s="688"/>
      <c r="P111" s="688"/>
      <c r="Q111" s="688"/>
      <c r="R111" s="688"/>
      <c r="S111" s="688"/>
      <c r="T111" s="688"/>
      <c r="U111" s="688"/>
      <c r="V111" s="688"/>
      <c r="W111" s="688"/>
      <c r="X111" s="688"/>
      <c r="Y111" s="688"/>
      <c r="Z111" s="688"/>
      <c r="AA111" s="688"/>
      <c r="AB111" s="688"/>
      <c r="AC111" s="688"/>
      <c r="AD111" s="688"/>
      <c r="AE111" s="688"/>
      <c r="AF111" s="688"/>
      <c r="AG111" s="688"/>
      <c r="AH111" s="688"/>
      <c r="AI111" s="688"/>
      <c r="AJ111" s="688"/>
      <c r="AK111" s="688"/>
      <c r="AL111" s="688"/>
      <c r="AM111" s="688"/>
      <c r="AN111" s="688"/>
      <c r="AO111" s="689"/>
      <c r="AP111" s="624"/>
      <c r="AQ111" s="687"/>
      <c r="AR111" s="688"/>
      <c r="AS111" s="688"/>
      <c r="AT111" s="688"/>
      <c r="AU111" s="688"/>
      <c r="AV111" s="688"/>
      <c r="AW111" s="688"/>
      <c r="AX111" s="688"/>
      <c r="AY111" s="688"/>
      <c r="AZ111" s="688"/>
      <c r="BA111" s="688"/>
      <c r="BB111" s="688"/>
      <c r="BC111" s="688"/>
      <c r="BD111" s="688"/>
      <c r="BE111" s="688"/>
      <c r="BF111" s="688"/>
      <c r="BG111" s="688"/>
      <c r="BH111" s="688"/>
      <c r="BI111" s="688"/>
      <c r="BJ111" s="688"/>
      <c r="BK111" s="688"/>
      <c r="BL111" s="688"/>
      <c r="BM111" s="688"/>
      <c r="BN111" s="688"/>
      <c r="BO111" s="688"/>
      <c r="BP111" s="688"/>
      <c r="BQ111" s="688"/>
      <c r="BR111" s="688"/>
      <c r="BS111" s="688"/>
      <c r="BT111" s="689"/>
      <c r="BU111" s="165"/>
    </row>
    <row r="112" spans="2:73">
      <c r="B112" s="683"/>
      <c r="C112" s="683"/>
      <c r="D112" s="683"/>
      <c r="E112" s="683"/>
      <c r="F112" s="683"/>
      <c r="G112" s="683"/>
      <c r="H112" s="683"/>
      <c r="I112" s="635"/>
      <c r="J112" s="635"/>
      <c r="K112" s="624"/>
      <c r="L112" s="687"/>
      <c r="M112" s="688"/>
      <c r="N112" s="688"/>
      <c r="O112" s="688"/>
      <c r="P112" s="688"/>
      <c r="Q112" s="688"/>
      <c r="R112" s="688"/>
      <c r="S112" s="688"/>
      <c r="T112" s="688"/>
      <c r="U112" s="688"/>
      <c r="V112" s="688"/>
      <c r="W112" s="688"/>
      <c r="X112" s="688"/>
      <c r="Y112" s="688"/>
      <c r="Z112" s="688"/>
      <c r="AA112" s="688"/>
      <c r="AB112" s="688"/>
      <c r="AC112" s="688"/>
      <c r="AD112" s="688"/>
      <c r="AE112" s="688"/>
      <c r="AF112" s="688"/>
      <c r="AG112" s="688"/>
      <c r="AH112" s="688"/>
      <c r="AI112" s="688"/>
      <c r="AJ112" s="688"/>
      <c r="AK112" s="688"/>
      <c r="AL112" s="688"/>
      <c r="AM112" s="688"/>
      <c r="AN112" s="688"/>
      <c r="AO112" s="689"/>
      <c r="AP112" s="624"/>
      <c r="AQ112" s="687"/>
      <c r="AR112" s="688"/>
      <c r="AS112" s="688"/>
      <c r="AT112" s="688"/>
      <c r="AU112" s="688"/>
      <c r="AV112" s="688"/>
      <c r="AW112" s="688"/>
      <c r="AX112" s="688"/>
      <c r="AY112" s="688"/>
      <c r="AZ112" s="688"/>
      <c r="BA112" s="688"/>
      <c r="BB112" s="688"/>
      <c r="BC112" s="688"/>
      <c r="BD112" s="688"/>
      <c r="BE112" s="688"/>
      <c r="BF112" s="688"/>
      <c r="BG112" s="688"/>
      <c r="BH112" s="688"/>
      <c r="BI112" s="688"/>
      <c r="BJ112" s="688"/>
      <c r="BK112" s="688"/>
      <c r="BL112" s="688"/>
      <c r="BM112" s="688"/>
      <c r="BN112" s="688"/>
      <c r="BO112" s="688"/>
      <c r="BP112" s="688"/>
      <c r="BQ112" s="688"/>
      <c r="BR112" s="688"/>
      <c r="BS112" s="688"/>
      <c r="BT112" s="689"/>
    </row>
    <row r="113" spans="2:73">
      <c r="B113" s="683"/>
      <c r="C113" s="683"/>
      <c r="D113" s="683"/>
      <c r="E113" s="683"/>
      <c r="F113" s="683"/>
      <c r="G113" s="683"/>
      <c r="H113" s="683"/>
      <c r="I113" s="635"/>
      <c r="J113" s="635"/>
      <c r="K113" s="624"/>
      <c r="L113" s="687"/>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688"/>
      <c r="AM113" s="688"/>
      <c r="AN113" s="688"/>
      <c r="AO113" s="689"/>
      <c r="AP113" s="624"/>
      <c r="AQ113" s="687"/>
      <c r="AR113" s="688"/>
      <c r="AS113" s="688"/>
      <c r="AT113" s="688"/>
      <c r="AU113" s="688"/>
      <c r="AV113" s="688"/>
      <c r="AW113" s="688"/>
      <c r="AX113" s="688"/>
      <c r="AY113" s="688"/>
      <c r="AZ113" s="688"/>
      <c r="BA113" s="688"/>
      <c r="BB113" s="688"/>
      <c r="BC113" s="688"/>
      <c r="BD113" s="688"/>
      <c r="BE113" s="688"/>
      <c r="BF113" s="688"/>
      <c r="BG113" s="688"/>
      <c r="BH113" s="688"/>
      <c r="BI113" s="688"/>
      <c r="BJ113" s="688"/>
      <c r="BK113" s="688"/>
      <c r="BL113" s="688"/>
      <c r="BM113" s="688"/>
      <c r="BN113" s="688"/>
      <c r="BO113" s="688"/>
      <c r="BP113" s="688"/>
      <c r="BQ113" s="688"/>
      <c r="BR113" s="688"/>
      <c r="BS113" s="688"/>
      <c r="BT113" s="689"/>
    </row>
    <row r="114" spans="2:73">
      <c r="B114" s="683"/>
      <c r="C114" s="683"/>
      <c r="D114" s="683"/>
      <c r="E114" s="683"/>
      <c r="F114" s="683"/>
      <c r="G114" s="683"/>
      <c r="H114" s="683"/>
      <c r="I114" s="635"/>
      <c r="J114" s="635"/>
      <c r="K114" s="624"/>
      <c r="L114" s="687"/>
      <c r="M114" s="688"/>
      <c r="N114" s="688"/>
      <c r="O114" s="688"/>
      <c r="P114" s="688"/>
      <c r="Q114" s="688"/>
      <c r="R114" s="688"/>
      <c r="S114" s="688"/>
      <c r="T114" s="688"/>
      <c r="U114" s="688"/>
      <c r="V114" s="688"/>
      <c r="W114" s="688"/>
      <c r="X114" s="688"/>
      <c r="Y114" s="688"/>
      <c r="Z114" s="688"/>
      <c r="AA114" s="688"/>
      <c r="AB114" s="688"/>
      <c r="AC114" s="688"/>
      <c r="AD114" s="688"/>
      <c r="AE114" s="688"/>
      <c r="AF114" s="688"/>
      <c r="AG114" s="688"/>
      <c r="AH114" s="688"/>
      <c r="AI114" s="688"/>
      <c r="AJ114" s="688"/>
      <c r="AK114" s="688"/>
      <c r="AL114" s="688"/>
      <c r="AM114" s="688"/>
      <c r="AN114" s="688"/>
      <c r="AO114" s="689"/>
      <c r="AP114" s="624"/>
      <c r="AQ114" s="687"/>
      <c r="AR114" s="688"/>
      <c r="AS114" s="688"/>
      <c r="AT114" s="688"/>
      <c r="AU114" s="688"/>
      <c r="AV114" s="688"/>
      <c r="AW114" s="688"/>
      <c r="AX114" s="688"/>
      <c r="AY114" s="688"/>
      <c r="AZ114" s="688"/>
      <c r="BA114" s="688"/>
      <c r="BB114" s="688"/>
      <c r="BC114" s="688"/>
      <c r="BD114" s="688"/>
      <c r="BE114" s="688"/>
      <c r="BF114" s="688"/>
      <c r="BG114" s="688"/>
      <c r="BH114" s="688"/>
      <c r="BI114" s="688"/>
      <c r="BJ114" s="688"/>
      <c r="BK114" s="688"/>
      <c r="BL114" s="688"/>
      <c r="BM114" s="688"/>
      <c r="BN114" s="688"/>
      <c r="BO114" s="688"/>
      <c r="BP114" s="688"/>
      <c r="BQ114" s="688"/>
      <c r="BR114" s="688"/>
      <c r="BS114" s="688"/>
      <c r="BT114" s="689"/>
    </row>
    <row r="115" spans="2:73" ht="15.75">
      <c r="B115" s="683"/>
      <c r="C115" s="683"/>
      <c r="D115" s="683"/>
      <c r="E115" s="683"/>
      <c r="F115" s="683"/>
      <c r="G115" s="683"/>
      <c r="H115" s="683"/>
      <c r="I115" s="635"/>
      <c r="J115" s="635"/>
      <c r="K115" s="624"/>
      <c r="L115" s="687"/>
      <c r="M115" s="688"/>
      <c r="N115" s="688"/>
      <c r="O115" s="688"/>
      <c r="P115" s="688"/>
      <c r="Q115" s="688"/>
      <c r="R115" s="688"/>
      <c r="S115" s="688"/>
      <c r="T115" s="688"/>
      <c r="U115" s="688"/>
      <c r="V115" s="688"/>
      <c r="W115" s="688"/>
      <c r="X115" s="688"/>
      <c r="Y115" s="688"/>
      <c r="Z115" s="688"/>
      <c r="AA115" s="688"/>
      <c r="AB115" s="688"/>
      <c r="AC115" s="688"/>
      <c r="AD115" s="688"/>
      <c r="AE115" s="688"/>
      <c r="AF115" s="688"/>
      <c r="AG115" s="688"/>
      <c r="AH115" s="688"/>
      <c r="AI115" s="688"/>
      <c r="AJ115" s="688"/>
      <c r="AK115" s="688"/>
      <c r="AL115" s="688"/>
      <c r="AM115" s="688"/>
      <c r="AN115" s="688"/>
      <c r="AO115" s="689"/>
      <c r="AP115" s="624"/>
      <c r="AQ115" s="687"/>
      <c r="AR115" s="688"/>
      <c r="AS115" s="688"/>
      <c r="AT115" s="688"/>
      <c r="AU115" s="688"/>
      <c r="AV115" s="688"/>
      <c r="AW115" s="688"/>
      <c r="AX115" s="688"/>
      <c r="AY115" s="688"/>
      <c r="AZ115" s="688"/>
      <c r="BA115" s="688"/>
      <c r="BB115" s="688"/>
      <c r="BC115" s="688"/>
      <c r="BD115" s="688"/>
      <c r="BE115" s="688"/>
      <c r="BF115" s="688"/>
      <c r="BG115" s="688"/>
      <c r="BH115" s="688"/>
      <c r="BI115" s="688"/>
      <c r="BJ115" s="688"/>
      <c r="BK115" s="688"/>
      <c r="BL115" s="688"/>
      <c r="BM115" s="688"/>
      <c r="BN115" s="688"/>
      <c r="BO115" s="688"/>
      <c r="BP115" s="688"/>
      <c r="BQ115" s="688"/>
      <c r="BR115" s="688"/>
      <c r="BS115" s="688"/>
      <c r="BT115" s="689"/>
      <c r="BU115" s="165"/>
    </row>
    <row r="116" spans="2:73" ht="15.75">
      <c r="B116" s="683"/>
      <c r="C116" s="683"/>
      <c r="D116" s="683"/>
      <c r="E116" s="683"/>
      <c r="F116" s="683"/>
      <c r="G116" s="683"/>
      <c r="H116" s="683"/>
      <c r="I116" s="635"/>
      <c r="J116" s="635"/>
      <c r="K116" s="624"/>
      <c r="L116" s="687"/>
      <c r="M116" s="688"/>
      <c r="N116" s="688"/>
      <c r="O116" s="688"/>
      <c r="P116" s="688"/>
      <c r="Q116" s="688"/>
      <c r="R116" s="688"/>
      <c r="S116" s="688"/>
      <c r="T116" s="688"/>
      <c r="U116" s="688"/>
      <c r="V116" s="688"/>
      <c r="W116" s="688"/>
      <c r="X116" s="688"/>
      <c r="Y116" s="688"/>
      <c r="Z116" s="688"/>
      <c r="AA116" s="688"/>
      <c r="AB116" s="688"/>
      <c r="AC116" s="688"/>
      <c r="AD116" s="688"/>
      <c r="AE116" s="688"/>
      <c r="AF116" s="688"/>
      <c r="AG116" s="688"/>
      <c r="AH116" s="688"/>
      <c r="AI116" s="688"/>
      <c r="AJ116" s="688"/>
      <c r="AK116" s="688"/>
      <c r="AL116" s="688"/>
      <c r="AM116" s="688"/>
      <c r="AN116" s="688"/>
      <c r="AO116" s="689"/>
      <c r="AP116" s="624"/>
      <c r="AQ116" s="687"/>
      <c r="AR116" s="688"/>
      <c r="AS116" s="688"/>
      <c r="AT116" s="688"/>
      <c r="AU116" s="688"/>
      <c r="AV116" s="688"/>
      <c r="AW116" s="688"/>
      <c r="AX116" s="688"/>
      <c r="AY116" s="688"/>
      <c r="AZ116" s="688"/>
      <c r="BA116" s="688"/>
      <c r="BB116" s="688"/>
      <c r="BC116" s="688"/>
      <c r="BD116" s="688"/>
      <c r="BE116" s="688"/>
      <c r="BF116" s="688"/>
      <c r="BG116" s="688"/>
      <c r="BH116" s="688"/>
      <c r="BI116" s="688"/>
      <c r="BJ116" s="688"/>
      <c r="BK116" s="688"/>
      <c r="BL116" s="688"/>
      <c r="BM116" s="688"/>
      <c r="BN116" s="688"/>
      <c r="BO116" s="688"/>
      <c r="BP116" s="688"/>
      <c r="BQ116" s="688"/>
      <c r="BR116" s="688"/>
      <c r="BS116" s="688"/>
      <c r="BT116" s="689"/>
      <c r="BU116" s="165"/>
    </row>
    <row r="117" spans="2:73" ht="15.75">
      <c r="B117" s="683"/>
      <c r="C117" s="683"/>
      <c r="D117" s="683"/>
      <c r="E117" s="683"/>
      <c r="F117" s="683"/>
      <c r="G117" s="683"/>
      <c r="H117" s="683"/>
      <c r="I117" s="635"/>
      <c r="J117" s="635"/>
      <c r="K117" s="624"/>
      <c r="L117" s="687"/>
      <c r="M117" s="688"/>
      <c r="N117" s="688"/>
      <c r="O117" s="688"/>
      <c r="P117" s="688"/>
      <c r="Q117" s="688"/>
      <c r="R117" s="688"/>
      <c r="S117" s="688"/>
      <c r="T117" s="688"/>
      <c r="U117" s="688"/>
      <c r="V117" s="688"/>
      <c r="W117" s="688"/>
      <c r="X117" s="688"/>
      <c r="Y117" s="688"/>
      <c r="Z117" s="688"/>
      <c r="AA117" s="688"/>
      <c r="AB117" s="688"/>
      <c r="AC117" s="688"/>
      <c r="AD117" s="688"/>
      <c r="AE117" s="688"/>
      <c r="AF117" s="688"/>
      <c r="AG117" s="688"/>
      <c r="AH117" s="688"/>
      <c r="AI117" s="688"/>
      <c r="AJ117" s="688"/>
      <c r="AK117" s="688"/>
      <c r="AL117" s="688"/>
      <c r="AM117" s="688"/>
      <c r="AN117" s="688"/>
      <c r="AO117" s="689"/>
      <c r="AP117" s="624"/>
      <c r="AQ117" s="687"/>
      <c r="AR117" s="688"/>
      <c r="AS117" s="688"/>
      <c r="AT117" s="688"/>
      <c r="AU117" s="688"/>
      <c r="AV117" s="688"/>
      <c r="AW117" s="688"/>
      <c r="AX117" s="688"/>
      <c r="AY117" s="688"/>
      <c r="AZ117" s="688"/>
      <c r="BA117" s="688"/>
      <c r="BB117" s="688"/>
      <c r="BC117" s="688"/>
      <c r="BD117" s="688"/>
      <c r="BE117" s="688"/>
      <c r="BF117" s="688"/>
      <c r="BG117" s="688"/>
      <c r="BH117" s="688"/>
      <c r="BI117" s="688"/>
      <c r="BJ117" s="688"/>
      <c r="BK117" s="688"/>
      <c r="BL117" s="688"/>
      <c r="BM117" s="688"/>
      <c r="BN117" s="688"/>
      <c r="BO117" s="688"/>
      <c r="BP117" s="688"/>
      <c r="BQ117" s="688"/>
      <c r="BR117" s="688"/>
      <c r="BS117" s="688"/>
      <c r="BT117" s="689"/>
      <c r="BU117" s="165"/>
    </row>
    <row r="118" spans="2:73" ht="15.75">
      <c r="B118" s="683"/>
      <c r="C118" s="683"/>
      <c r="D118" s="683"/>
      <c r="E118" s="683"/>
      <c r="F118" s="683"/>
      <c r="G118" s="683"/>
      <c r="H118" s="683"/>
      <c r="I118" s="635"/>
      <c r="J118" s="635"/>
      <c r="K118" s="624"/>
      <c r="L118" s="687"/>
      <c r="M118" s="688"/>
      <c r="N118" s="688"/>
      <c r="O118" s="688"/>
      <c r="P118" s="688"/>
      <c r="Q118" s="688"/>
      <c r="R118" s="688"/>
      <c r="S118" s="688"/>
      <c r="T118" s="688"/>
      <c r="U118" s="688"/>
      <c r="V118" s="688"/>
      <c r="W118" s="688"/>
      <c r="X118" s="688"/>
      <c r="Y118" s="688"/>
      <c r="Z118" s="688"/>
      <c r="AA118" s="688"/>
      <c r="AB118" s="688"/>
      <c r="AC118" s="688"/>
      <c r="AD118" s="688"/>
      <c r="AE118" s="688"/>
      <c r="AF118" s="688"/>
      <c r="AG118" s="688"/>
      <c r="AH118" s="688"/>
      <c r="AI118" s="688"/>
      <c r="AJ118" s="688"/>
      <c r="AK118" s="688"/>
      <c r="AL118" s="688"/>
      <c r="AM118" s="688"/>
      <c r="AN118" s="688"/>
      <c r="AO118" s="689"/>
      <c r="AP118" s="624"/>
      <c r="AQ118" s="687"/>
      <c r="AR118" s="688"/>
      <c r="AS118" s="688"/>
      <c r="AT118" s="688"/>
      <c r="AU118" s="688"/>
      <c r="AV118" s="688"/>
      <c r="AW118" s="688"/>
      <c r="AX118" s="688"/>
      <c r="AY118" s="688"/>
      <c r="AZ118" s="688"/>
      <c r="BA118" s="688"/>
      <c r="BB118" s="688"/>
      <c r="BC118" s="688"/>
      <c r="BD118" s="688"/>
      <c r="BE118" s="688"/>
      <c r="BF118" s="688"/>
      <c r="BG118" s="688"/>
      <c r="BH118" s="688"/>
      <c r="BI118" s="688"/>
      <c r="BJ118" s="688"/>
      <c r="BK118" s="688"/>
      <c r="BL118" s="688"/>
      <c r="BM118" s="688"/>
      <c r="BN118" s="688"/>
      <c r="BO118" s="688"/>
      <c r="BP118" s="688"/>
      <c r="BQ118" s="688"/>
      <c r="BR118" s="688"/>
      <c r="BS118" s="688"/>
      <c r="BT118" s="689"/>
      <c r="BU118" s="165"/>
    </row>
    <row r="119" spans="2:73" ht="15.75">
      <c r="B119" s="683"/>
      <c r="C119" s="683"/>
      <c r="D119" s="683"/>
      <c r="E119" s="683"/>
      <c r="F119" s="683"/>
      <c r="G119" s="683"/>
      <c r="H119" s="683"/>
      <c r="I119" s="635"/>
      <c r="J119" s="635"/>
      <c r="K119" s="624"/>
      <c r="L119" s="687"/>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c r="AH119" s="688"/>
      <c r="AI119" s="688"/>
      <c r="AJ119" s="688"/>
      <c r="AK119" s="688"/>
      <c r="AL119" s="688"/>
      <c r="AM119" s="688"/>
      <c r="AN119" s="688"/>
      <c r="AO119" s="689"/>
      <c r="AP119" s="624"/>
      <c r="AQ119" s="687"/>
      <c r="AR119" s="688"/>
      <c r="AS119" s="688"/>
      <c r="AT119" s="688"/>
      <c r="AU119" s="688"/>
      <c r="AV119" s="688"/>
      <c r="AW119" s="688"/>
      <c r="AX119" s="688"/>
      <c r="AY119" s="688"/>
      <c r="AZ119" s="688"/>
      <c r="BA119" s="688"/>
      <c r="BB119" s="688"/>
      <c r="BC119" s="688"/>
      <c r="BD119" s="688"/>
      <c r="BE119" s="688"/>
      <c r="BF119" s="688"/>
      <c r="BG119" s="688"/>
      <c r="BH119" s="688"/>
      <c r="BI119" s="688"/>
      <c r="BJ119" s="688"/>
      <c r="BK119" s="688"/>
      <c r="BL119" s="688"/>
      <c r="BM119" s="688"/>
      <c r="BN119" s="688"/>
      <c r="BO119" s="688"/>
      <c r="BP119" s="688"/>
      <c r="BQ119" s="688"/>
      <c r="BR119" s="688"/>
      <c r="BS119" s="688"/>
      <c r="BT119" s="689"/>
      <c r="BU119" s="165"/>
    </row>
    <row r="120" spans="2:73">
      <c r="B120" s="683"/>
      <c r="C120" s="683"/>
      <c r="D120" s="683"/>
      <c r="E120" s="683"/>
      <c r="F120" s="683"/>
      <c r="G120" s="683"/>
      <c r="H120" s="683"/>
      <c r="I120" s="635"/>
      <c r="J120" s="635"/>
      <c r="K120" s="624"/>
      <c r="L120" s="687"/>
      <c r="M120" s="688"/>
      <c r="N120" s="688"/>
      <c r="O120" s="688"/>
      <c r="P120" s="688"/>
      <c r="Q120" s="688"/>
      <c r="R120" s="688"/>
      <c r="S120" s="688"/>
      <c r="T120" s="688"/>
      <c r="U120" s="688"/>
      <c r="V120" s="688"/>
      <c r="W120" s="688"/>
      <c r="X120" s="688"/>
      <c r="Y120" s="688"/>
      <c r="Z120" s="688"/>
      <c r="AA120" s="688"/>
      <c r="AB120" s="688"/>
      <c r="AC120" s="688"/>
      <c r="AD120" s="688"/>
      <c r="AE120" s="688"/>
      <c r="AF120" s="688"/>
      <c r="AG120" s="688"/>
      <c r="AH120" s="688"/>
      <c r="AI120" s="688"/>
      <c r="AJ120" s="688"/>
      <c r="AK120" s="688"/>
      <c r="AL120" s="688"/>
      <c r="AM120" s="688"/>
      <c r="AN120" s="688"/>
      <c r="AO120" s="689"/>
      <c r="AP120" s="624"/>
      <c r="AQ120" s="687"/>
      <c r="AR120" s="688"/>
      <c r="AS120" s="688"/>
      <c r="AT120" s="688"/>
      <c r="AU120" s="688"/>
      <c r="AV120" s="688"/>
      <c r="AW120" s="688"/>
      <c r="AX120" s="688"/>
      <c r="AY120" s="688"/>
      <c r="AZ120" s="688"/>
      <c r="BA120" s="688"/>
      <c r="BB120" s="688"/>
      <c r="BC120" s="688"/>
      <c r="BD120" s="688"/>
      <c r="BE120" s="688"/>
      <c r="BF120" s="688"/>
      <c r="BG120" s="688"/>
      <c r="BH120" s="688"/>
      <c r="BI120" s="688"/>
      <c r="BJ120" s="688"/>
      <c r="BK120" s="688"/>
      <c r="BL120" s="688"/>
      <c r="BM120" s="688"/>
      <c r="BN120" s="688"/>
      <c r="BO120" s="688"/>
      <c r="BP120" s="688"/>
      <c r="BQ120" s="688"/>
      <c r="BR120" s="688"/>
      <c r="BS120" s="688"/>
      <c r="BT120" s="689"/>
    </row>
    <row r="121" spans="2:73" ht="15.75">
      <c r="B121" s="683"/>
      <c r="C121" s="683"/>
      <c r="D121" s="683"/>
      <c r="E121" s="683"/>
      <c r="F121" s="683"/>
      <c r="G121" s="683"/>
      <c r="H121" s="683"/>
      <c r="I121" s="635"/>
      <c r="J121" s="635"/>
      <c r="K121" s="624"/>
      <c r="L121" s="687"/>
      <c r="M121" s="688"/>
      <c r="N121" s="688"/>
      <c r="O121" s="688"/>
      <c r="P121" s="688"/>
      <c r="Q121" s="688"/>
      <c r="R121" s="688"/>
      <c r="S121" s="688"/>
      <c r="T121" s="688"/>
      <c r="U121" s="688"/>
      <c r="V121" s="688"/>
      <c r="W121" s="688"/>
      <c r="X121" s="688"/>
      <c r="Y121" s="688"/>
      <c r="Z121" s="688"/>
      <c r="AA121" s="688"/>
      <c r="AB121" s="688"/>
      <c r="AC121" s="688"/>
      <c r="AD121" s="688"/>
      <c r="AE121" s="688"/>
      <c r="AF121" s="688"/>
      <c r="AG121" s="688"/>
      <c r="AH121" s="688"/>
      <c r="AI121" s="688"/>
      <c r="AJ121" s="688"/>
      <c r="AK121" s="688"/>
      <c r="AL121" s="688"/>
      <c r="AM121" s="688"/>
      <c r="AN121" s="688"/>
      <c r="AO121" s="689"/>
      <c r="AP121" s="624"/>
      <c r="AQ121" s="687"/>
      <c r="AR121" s="688"/>
      <c r="AS121" s="688"/>
      <c r="AT121" s="688"/>
      <c r="AU121" s="688"/>
      <c r="AV121" s="688"/>
      <c r="AW121" s="688"/>
      <c r="AX121" s="688"/>
      <c r="AY121" s="688"/>
      <c r="AZ121" s="688"/>
      <c r="BA121" s="688"/>
      <c r="BB121" s="688"/>
      <c r="BC121" s="688"/>
      <c r="BD121" s="688"/>
      <c r="BE121" s="688"/>
      <c r="BF121" s="688"/>
      <c r="BG121" s="688"/>
      <c r="BH121" s="688"/>
      <c r="BI121" s="688"/>
      <c r="BJ121" s="688"/>
      <c r="BK121" s="688"/>
      <c r="BL121" s="688"/>
      <c r="BM121" s="688"/>
      <c r="BN121" s="688"/>
      <c r="BO121" s="688"/>
      <c r="BP121" s="688"/>
      <c r="BQ121" s="688"/>
      <c r="BR121" s="688"/>
      <c r="BS121" s="688"/>
      <c r="BT121" s="689"/>
      <c r="BU121" s="165"/>
    </row>
    <row r="122" spans="2:73" ht="15.75">
      <c r="B122" s="683"/>
      <c r="C122" s="683"/>
      <c r="D122" s="683"/>
      <c r="E122" s="683"/>
      <c r="F122" s="683"/>
      <c r="G122" s="683"/>
      <c r="H122" s="683"/>
      <c r="I122" s="635"/>
      <c r="J122" s="635"/>
      <c r="K122" s="624"/>
      <c r="L122" s="690"/>
      <c r="M122" s="691"/>
      <c r="N122" s="691"/>
      <c r="O122" s="691"/>
      <c r="P122" s="691"/>
      <c r="Q122" s="691"/>
      <c r="R122" s="691"/>
      <c r="S122" s="691"/>
      <c r="T122" s="691"/>
      <c r="U122" s="691"/>
      <c r="V122" s="691"/>
      <c r="W122" s="691"/>
      <c r="X122" s="691"/>
      <c r="Y122" s="691"/>
      <c r="Z122" s="691"/>
      <c r="AA122" s="691"/>
      <c r="AB122" s="691"/>
      <c r="AC122" s="691"/>
      <c r="AD122" s="691"/>
      <c r="AE122" s="691"/>
      <c r="AF122" s="691"/>
      <c r="AG122" s="691"/>
      <c r="AH122" s="691"/>
      <c r="AI122" s="691"/>
      <c r="AJ122" s="691"/>
      <c r="AK122" s="691"/>
      <c r="AL122" s="691"/>
      <c r="AM122" s="691"/>
      <c r="AN122" s="691"/>
      <c r="AO122" s="692"/>
      <c r="AP122" s="624"/>
      <c r="AQ122" s="690"/>
      <c r="AR122" s="691"/>
      <c r="AS122" s="691"/>
      <c r="AT122" s="691"/>
      <c r="AU122" s="691"/>
      <c r="AV122" s="691"/>
      <c r="AW122" s="691"/>
      <c r="AX122" s="691"/>
      <c r="AY122" s="691"/>
      <c r="AZ122" s="691"/>
      <c r="BA122" s="691"/>
      <c r="BB122" s="691"/>
      <c r="BC122" s="691"/>
      <c r="BD122" s="691"/>
      <c r="BE122" s="691"/>
      <c r="BF122" s="691"/>
      <c r="BG122" s="691"/>
      <c r="BH122" s="691"/>
      <c r="BI122" s="691"/>
      <c r="BJ122" s="691"/>
      <c r="BK122" s="691"/>
      <c r="BL122" s="691"/>
      <c r="BM122" s="691"/>
      <c r="BN122" s="691"/>
      <c r="BO122" s="691"/>
      <c r="BP122" s="691"/>
      <c r="BQ122" s="691"/>
      <c r="BR122" s="691"/>
      <c r="BS122" s="691"/>
      <c r="BT122" s="692"/>
      <c r="BU122" s="165"/>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92"/>
  <sheetViews>
    <sheetView showGridLines="0" topLeftCell="A33" zoomScale="97" zoomScaleNormal="97" workbookViewId="0">
      <selection activeCell="N42" sqref="N42"/>
    </sheetView>
  </sheetViews>
  <sheetFormatPr defaultColWidth="9.140625" defaultRowHeight="15"/>
  <cols>
    <col min="1" max="5" width="9.140625" style="12"/>
    <col min="6" max="6" width="18.28515625" style="12" customWidth="1"/>
    <col min="7" max="16384" width="9.140625" style="12"/>
  </cols>
  <sheetData>
    <row r="12" spans="2:22" ht="24" customHeight="1"/>
    <row r="13" spans="2:22" ht="15.75">
      <c r="B13" s="579" t="s">
        <v>479</v>
      </c>
    </row>
    <row r="14" spans="2:22" ht="15.75">
      <c r="B14" s="579"/>
    </row>
    <row r="15" spans="2:22" s="659" customFormat="1" ht="27" customHeight="1">
      <c r="B15" s="657" t="s">
        <v>650</v>
      </c>
      <c r="C15" s="658"/>
      <c r="D15" s="658"/>
      <c r="E15" s="658"/>
      <c r="F15" s="658"/>
      <c r="G15" s="658"/>
      <c r="H15" s="658"/>
      <c r="I15" s="658"/>
      <c r="J15" s="658"/>
      <c r="K15" s="658"/>
      <c r="L15" s="658"/>
      <c r="M15" s="658"/>
      <c r="N15" s="658"/>
      <c r="O15" s="658"/>
      <c r="P15" s="658"/>
      <c r="Q15" s="658"/>
      <c r="R15" s="658"/>
      <c r="S15" s="658"/>
      <c r="T15" s="658"/>
      <c r="U15" s="658"/>
      <c r="V15" s="658"/>
    </row>
    <row r="17" spans="2:16">
      <c r="B17" s="8" t="s">
        <v>741</v>
      </c>
      <c r="H17"/>
      <c r="I17"/>
      <c r="J17"/>
    </row>
    <row r="18" spans="2:16">
      <c r="B18" s="945" t="s">
        <v>742</v>
      </c>
      <c r="C18" s="946"/>
      <c r="D18" s="946"/>
      <c r="E18" s="946"/>
      <c r="F18" s="946"/>
      <c r="G18" s="947"/>
      <c r="H18"/>
      <c r="I18"/>
      <c r="J18"/>
    </row>
    <row r="19" spans="2:16">
      <c r="B19" s="771" t="s">
        <v>213</v>
      </c>
      <c r="C19" s="771" t="s">
        <v>743</v>
      </c>
      <c r="D19" s="771" t="s">
        <v>744</v>
      </c>
      <c r="E19" s="787" t="s">
        <v>745</v>
      </c>
      <c r="F19" s="948" t="s">
        <v>746</v>
      </c>
      <c r="G19" s="949"/>
      <c r="H19"/>
      <c r="I19"/>
      <c r="J19"/>
    </row>
    <row r="20" spans="2:16">
      <c r="B20" s="788">
        <v>2011</v>
      </c>
      <c r="C20" s="789" t="s">
        <v>747</v>
      </c>
      <c r="D20" s="772"/>
      <c r="E20" s="790"/>
      <c r="F20" s="943"/>
      <c r="G20" s="944"/>
      <c r="H20"/>
      <c r="I20"/>
      <c r="J20"/>
    </row>
    <row r="21" spans="2:16">
      <c r="B21" s="788">
        <v>2012</v>
      </c>
      <c r="C21" s="789"/>
      <c r="D21" s="772"/>
      <c r="E21" s="773">
        <f>C21*D21</f>
        <v>0</v>
      </c>
      <c r="F21" s="943"/>
      <c r="G21" s="944"/>
      <c r="H21"/>
      <c r="I21"/>
      <c r="J21"/>
    </row>
    <row r="22" spans="2:16">
      <c r="B22" s="788">
        <v>2013</v>
      </c>
      <c r="C22" s="789"/>
      <c r="D22" s="772"/>
      <c r="E22" s="790">
        <f>C22*D22</f>
        <v>0</v>
      </c>
      <c r="F22" s="943"/>
      <c r="G22" s="944"/>
      <c r="H22"/>
      <c r="I22"/>
      <c r="J22"/>
    </row>
    <row r="23" spans="2:16">
      <c r="B23" s="788">
        <v>2014</v>
      </c>
      <c r="C23" s="789">
        <v>749833</v>
      </c>
      <c r="D23" s="791">
        <v>0.72</v>
      </c>
      <c r="E23" s="790">
        <f>C23*D23</f>
        <v>539879.76</v>
      </c>
      <c r="F23" s="943" t="s">
        <v>834</v>
      </c>
      <c r="G23" s="944"/>
      <c r="H23"/>
      <c r="I23"/>
      <c r="J23"/>
    </row>
    <row r="24" spans="2:16">
      <c r="B24" s="788">
        <v>2016</v>
      </c>
      <c r="C24" s="789"/>
      <c r="D24" s="791"/>
      <c r="E24" s="790">
        <f>C24*D24</f>
        <v>0</v>
      </c>
      <c r="F24" s="943"/>
      <c r="G24" s="944"/>
      <c r="H24"/>
      <c r="I24"/>
      <c r="J24"/>
    </row>
    <row r="25" spans="2:16">
      <c r="B25" s="788">
        <v>2017</v>
      </c>
      <c r="C25" s="789">
        <f>4691875.54+40498.94+6156.25+1190087.08</f>
        <v>5928617.8100000005</v>
      </c>
      <c r="D25" s="791">
        <f>E25/C25</f>
        <v>0.86338315338292992</v>
      </c>
      <c r="E25" s="790">
        <f>4050886.3+34966.1+5315.2+1027501.14</f>
        <v>5118668.74</v>
      </c>
      <c r="F25" s="943" t="s">
        <v>759</v>
      </c>
      <c r="G25" s="944"/>
      <c r="H25"/>
      <c r="I25"/>
      <c r="J25"/>
    </row>
    <row r="26" spans="2:16">
      <c r="B26" s="12" t="s">
        <v>760</v>
      </c>
      <c r="H26"/>
      <c r="I26"/>
      <c r="J26"/>
    </row>
    <row r="27" spans="2:16" ht="21">
      <c r="B27" s="774" t="s">
        <v>837</v>
      </c>
      <c r="H27"/>
      <c r="I27"/>
      <c r="J27"/>
    </row>
    <row r="28" spans="2:16" ht="21">
      <c r="B28" s="775"/>
      <c r="C28" s="775"/>
      <c r="E28" s="781" t="s">
        <v>835</v>
      </c>
      <c r="F28" s="775"/>
      <c r="G28" s="775"/>
      <c r="H28"/>
      <c r="I28" s="786"/>
      <c r="J28" s="786"/>
      <c r="K28" s="774" t="s">
        <v>838</v>
      </c>
      <c r="L28" s="781"/>
      <c r="P28" s="774" t="s">
        <v>26</v>
      </c>
    </row>
    <row r="29" spans="2:16">
      <c r="B29" s="938" t="s">
        <v>748</v>
      </c>
      <c r="C29" s="938"/>
      <c r="D29" s="938"/>
      <c r="E29" s="938"/>
      <c r="F29" s="938"/>
      <c r="G29" s="938"/>
      <c r="I29" s="938" t="s">
        <v>748</v>
      </c>
      <c r="J29" s="938"/>
      <c r="K29" s="938"/>
      <c r="L29" s="938"/>
      <c r="M29" s="938"/>
      <c r="N29" s="938"/>
    </row>
    <row r="30" spans="2:16" ht="60">
      <c r="B30" s="796" t="s">
        <v>62</v>
      </c>
      <c r="C30" s="796" t="s">
        <v>755</v>
      </c>
      <c r="D30" s="796" t="s">
        <v>749</v>
      </c>
      <c r="E30" s="796" t="s">
        <v>751</v>
      </c>
      <c r="F30" s="796" t="s">
        <v>744</v>
      </c>
      <c r="G30" s="796" t="s">
        <v>750</v>
      </c>
      <c r="I30" s="865" t="s">
        <v>62</v>
      </c>
      <c r="J30" s="865" t="s">
        <v>755</v>
      </c>
      <c r="K30" s="865" t="s">
        <v>749</v>
      </c>
      <c r="L30" s="865" t="s">
        <v>751</v>
      </c>
      <c r="M30" s="865" t="s">
        <v>744</v>
      </c>
      <c r="N30" s="865" t="s">
        <v>750</v>
      </c>
    </row>
    <row r="31" spans="2:16">
      <c r="B31" s="776">
        <v>41730</v>
      </c>
      <c r="C31" s="821">
        <v>276.79000000000002</v>
      </c>
      <c r="D31" s="772"/>
      <c r="E31" s="777"/>
      <c r="F31" s="782"/>
      <c r="G31" s="783"/>
      <c r="I31" s="776">
        <v>41640</v>
      </c>
      <c r="J31" s="821">
        <v>139.57</v>
      </c>
      <c r="K31" s="772"/>
      <c r="L31" s="777"/>
      <c r="M31" s="782"/>
      <c r="N31" s="783"/>
      <c r="P31"/>
    </row>
    <row r="32" spans="2:16">
      <c r="B32" s="776">
        <v>41760</v>
      </c>
      <c r="C32" s="821">
        <v>155.30000000000001</v>
      </c>
      <c r="D32" s="772">
        <f t="shared" ref="D32:D39" si="0">C31-C32</f>
        <v>121.49000000000001</v>
      </c>
      <c r="E32" s="777">
        <f>D32+E31</f>
        <v>121.49000000000001</v>
      </c>
      <c r="F32" s="782">
        <f>$D$23</f>
        <v>0.72</v>
      </c>
      <c r="G32" s="783">
        <f t="shared" ref="G32:G39" si="1">F32*E32</f>
        <v>87.472800000000007</v>
      </c>
      <c r="I32" s="776">
        <v>41974</v>
      </c>
      <c r="J32" s="821">
        <v>139.57</v>
      </c>
      <c r="K32" s="772">
        <f t="shared" ref="K32:K39" si="2">J31-J32</f>
        <v>0</v>
      </c>
      <c r="L32" s="777">
        <f>K32+L31</f>
        <v>0</v>
      </c>
      <c r="M32" s="782">
        <f>$D$23</f>
        <v>0.72</v>
      </c>
      <c r="N32" s="783">
        <f t="shared" ref="N32:N39" si="3">M32*L32</f>
        <v>0</v>
      </c>
      <c r="P32"/>
    </row>
    <row r="33" spans="2:16">
      <c r="B33" s="776">
        <v>41791</v>
      </c>
      <c r="C33" s="821">
        <v>155.30000000000001</v>
      </c>
      <c r="D33" s="772">
        <f t="shared" si="0"/>
        <v>0</v>
      </c>
      <c r="E33" s="777">
        <f t="shared" ref="E33:E39" si="4">D33+E32</f>
        <v>121.49000000000001</v>
      </c>
      <c r="F33" s="782">
        <f t="shared" ref="F33:F39" si="5">$D$23</f>
        <v>0.72</v>
      </c>
      <c r="G33" s="783">
        <f t="shared" si="1"/>
        <v>87.472800000000007</v>
      </c>
      <c r="I33" s="776">
        <v>42583</v>
      </c>
      <c r="J33" s="821">
        <v>139.57</v>
      </c>
      <c r="K33" s="772">
        <f t="shared" si="2"/>
        <v>0</v>
      </c>
      <c r="L33" s="777">
        <f t="shared" ref="L33:L39" si="6">K33+L32</f>
        <v>0</v>
      </c>
      <c r="M33" s="782">
        <f t="shared" ref="M33:M39" si="7">$D$23</f>
        <v>0.72</v>
      </c>
      <c r="N33" s="783">
        <f t="shared" si="3"/>
        <v>0</v>
      </c>
      <c r="P33"/>
    </row>
    <row r="34" spans="2:16">
      <c r="B34" s="776">
        <v>41821</v>
      </c>
      <c r="C34" s="821">
        <v>155.30000000000001</v>
      </c>
      <c r="D34" s="772">
        <f t="shared" si="0"/>
        <v>0</v>
      </c>
      <c r="E34" s="777">
        <f t="shared" si="4"/>
        <v>121.49000000000001</v>
      </c>
      <c r="F34" s="782">
        <f t="shared" si="5"/>
        <v>0.72</v>
      </c>
      <c r="G34" s="783">
        <f t="shared" si="1"/>
        <v>87.472800000000007</v>
      </c>
      <c r="I34" s="776">
        <v>42614</v>
      </c>
      <c r="J34" s="821">
        <v>80.25</v>
      </c>
      <c r="K34" s="772">
        <f t="shared" si="2"/>
        <v>59.319999999999993</v>
      </c>
      <c r="L34" s="777">
        <f t="shared" si="6"/>
        <v>59.319999999999993</v>
      </c>
      <c r="M34" s="782">
        <f t="shared" si="7"/>
        <v>0.72</v>
      </c>
      <c r="N34" s="783">
        <f t="shared" si="3"/>
        <v>42.710399999999993</v>
      </c>
      <c r="P34"/>
    </row>
    <row r="35" spans="2:16">
      <c r="B35" s="776">
        <v>41852</v>
      </c>
      <c r="C35" s="821">
        <v>155.30000000000001</v>
      </c>
      <c r="D35" s="772">
        <f t="shared" si="0"/>
        <v>0</v>
      </c>
      <c r="E35" s="777">
        <f t="shared" si="4"/>
        <v>121.49000000000001</v>
      </c>
      <c r="F35" s="782">
        <f t="shared" si="5"/>
        <v>0.72</v>
      </c>
      <c r="G35" s="783">
        <f t="shared" si="1"/>
        <v>87.472800000000007</v>
      </c>
      <c r="I35" s="776">
        <v>42644</v>
      </c>
      <c r="J35" s="821">
        <v>80.42</v>
      </c>
      <c r="K35" s="866">
        <f>MAX(J34-J35,0)</f>
        <v>0</v>
      </c>
      <c r="L35" s="777">
        <f t="shared" si="6"/>
        <v>59.319999999999993</v>
      </c>
      <c r="M35" s="782">
        <f t="shared" si="7"/>
        <v>0.72</v>
      </c>
      <c r="N35" s="783">
        <f t="shared" si="3"/>
        <v>42.710399999999993</v>
      </c>
      <c r="P35"/>
    </row>
    <row r="36" spans="2:16">
      <c r="B36" s="776">
        <v>41883</v>
      </c>
      <c r="C36" s="821">
        <v>155.30000000000001</v>
      </c>
      <c r="D36" s="772">
        <f t="shared" si="0"/>
        <v>0</v>
      </c>
      <c r="E36" s="777">
        <f t="shared" si="4"/>
        <v>121.49000000000001</v>
      </c>
      <c r="F36" s="782">
        <f t="shared" si="5"/>
        <v>0.72</v>
      </c>
      <c r="G36" s="783">
        <f t="shared" si="1"/>
        <v>87.472800000000007</v>
      </c>
      <c r="I36" s="776">
        <v>42675</v>
      </c>
      <c r="J36" s="821">
        <v>80.42</v>
      </c>
      <c r="K36" s="772">
        <f t="shared" si="2"/>
        <v>0</v>
      </c>
      <c r="L36" s="777">
        <f t="shared" si="6"/>
        <v>59.319999999999993</v>
      </c>
      <c r="M36" s="782">
        <f t="shared" si="7"/>
        <v>0.72</v>
      </c>
      <c r="N36" s="783">
        <f t="shared" si="3"/>
        <v>42.710399999999993</v>
      </c>
      <c r="P36"/>
    </row>
    <row r="37" spans="2:16">
      <c r="B37" s="776">
        <v>41913</v>
      </c>
      <c r="C37" s="821">
        <v>155.30000000000001</v>
      </c>
      <c r="D37" s="772">
        <f t="shared" si="0"/>
        <v>0</v>
      </c>
      <c r="E37" s="777">
        <f t="shared" si="4"/>
        <v>121.49000000000001</v>
      </c>
      <c r="F37" s="782">
        <f t="shared" si="5"/>
        <v>0.72</v>
      </c>
      <c r="G37" s="783">
        <f t="shared" si="1"/>
        <v>87.472800000000007</v>
      </c>
      <c r="I37" s="776">
        <v>42705</v>
      </c>
      <c r="J37" s="821">
        <v>80.42</v>
      </c>
      <c r="K37" s="772">
        <f t="shared" si="2"/>
        <v>0</v>
      </c>
      <c r="L37" s="777">
        <f t="shared" si="6"/>
        <v>59.319999999999993</v>
      </c>
      <c r="M37" s="782">
        <f t="shared" si="7"/>
        <v>0.72</v>
      </c>
      <c r="N37" s="783">
        <f t="shared" si="3"/>
        <v>42.710399999999993</v>
      </c>
      <c r="P37"/>
    </row>
    <row r="38" spans="2:16" ht="15" customHeight="1">
      <c r="B38" s="776">
        <v>41944</v>
      </c>
      <c r="C38" s="821">
        <v>155.30000000000001</v>
      </c>
      <c r="D38" s="772">
        <f t="shared" si="0"/>
        <v>0</v>
      </c>
      <c r="E38" s="777">
        <f t="shared" si="4"/>
        <v>121.49000000000001</v>
      </c>
      <c r="F38" s="782">
        <f t="shared" si="5"/>
        <v>0.72</v>
      </c>
      <c r="G38" s="783">
        <f t="shared" si="1"/>
        <v>87.472800000000007</v>
      </c>
      <c r="I38" s="776">
        <v>42736</v>
      </c>
      <c r="J38" s="821">
        <v>80.42</v>
      </c>
      <c r="K38" s="772">
        <f t="shared" si="2"/>
        <v>0</v>
      </c>
      <c r="L38" s="777">
        <f t="shared" si="6"/>
        <v>59.319999999999993</v>
      </c>
      <c r="M38" s="782">
        <f t="shared" si="7"/>
        <v>0.72</v>
      </c>
      <c r="N38" s="783">
        <f t="shared" si="3"/>
        <v>42.710399999999993</v>
      </c>
      <c r="P38" s="939" t="s">
        <v>750</v>
      </c>
    </row>
    <row r="39" spans="2:16">
      <c r="B39" s="776">
        <v>41974</v>
      </c>
      <c r="C39" s="821">
        <v>155.30000000000001</v>
      </c>
      <c r="D39" s="772">
        <f t="shared" si="0"/>
        <v>0</v>
      </c>
      <c r="E39" s="777">
        <f t="shared" si="4"/>
        <v>121.49000000000001</v>
      </c>
      <c r="F39" s="782">
        <f t="shared" si="5"/>
        <v>0.72</v>
      </c>
      <c r="G39" s="783">
        <f t="shared" si="1"/>
        <v>87.472800000000007</v>
      </c>
      <c r="I39" s="776">
        <v>43070</v>
      </c>
      <c r="J39" s="821">
        <v>80.42</v>
      </c>
      <c r="K39" s="772">
        <f t="shared" si="2"/>
        <v>0</v>
      </c>
      <c r="L39" s="777">
        <f t="shared" si="6"/>
        <v>59.319999999999993</v>
      </c>
      <c r="M39" s="782">
        <f t="shared" si="7"/>
        <v>0.72</v>
      </c>
      <c r="N39" s="783">
        <f t="shared" si="3"/>
        <v>42.710399999999993</v>
      </c>
      <c r="P39" s="940"/>
    </row>
    <row r="40" spans="2:16" ht="30">
      <c r="B40" s="778" t="s">
        <v>801</v>
      </c>
      <c r="C40" s="778"/>
      <c r="D40" s="779"/>
      <c r="E40" s="779">
        <v>0</v>
      </c>
      <c r="F40" s="779"/>
      <c r="G40" s="779">
        <f>SUM(G31:G39)</f>
        <v>699.78240000000005</v>
      </c>
      <c r="I40" s="778" t="s">
        <v>801</v>
      </c>
      <c r="J40" s="778"/>
      <c r="K40" s="779"/>
      <c r="L40" s="779">
        <v>0</v>
      </c>
      <c r="M40" s="779"/>
      <c r="N40" s="779">
        <v>0</v>
      </c>
      <c r="P40" s="779">
        <f>N40+G40</f>
        <v>699.78240000000005</v>
      </c>
    </row>
    <row r="41" spans="2:16">
      <c r="B41" s="780" t="s">
        <v>803</v>
      </c>
      <c r="C41" s="780"/>
      <c r="D41" s="780"/>
      <c r="E41" s="780"/>
      <c r="F41" s="784"/>
      <c r="G41" s="785">
        <f>G39*12</f>
        <v>1049.6736000000001</v>
      </c>
      <c r="I41" s="780" t="s">
        <v>803</v>
      </c>
      <c r="J41" s="780"/>
      <c r="K41" s="780"/>
      <c r="L41" s="780"/>
      <c r="M41" s="784"/>
      <c r="N41" s="785">
        <v>0</v>
      </c>
      <c r="P41" s="785">
        <f t="shared" ref="P41:P44" si="8">N41+G41</f>
        <v>1049.6736000000001</v>
      </c>
    </row>
    <row r="42" spans="2:16">
      <c r="B42" s="780" t="s">
        <v>804</v>
      </c>
      <c r="C42" s="780"/>
      <c r="D42" s="780"/>
      <c r="E42" s="780"/>
      <c r="F42" s="784"/>
      <c r="G42" s="785">
        <f>G41</f>
        <v>1049.6736000000001</v>
      </c>
      <c r="I42" s="780" t="s">
        <v>804</v>
      </c>
      <c r="J42" s="780"/>
      <c r="K42" s="780"/>
      <c r="L42" s="780"/>
      <c r="M42" s="784"/>
      <c r="N42" s="785">
        <f>SUM(N34:N37)</f>
        <v>170.84159999999997</v>
      </c>
      <c r="P42" s="785">
        <f t="shared" si="8"/>
        <v>1220.5152</v>
      </c>
    </row>
    <row r="43" spans="2:16">
      <c r="B43" s="780" t="s">
        <v>805</v>
      </c>
      <c r="C43" s="780"/>
      <c r="D43" s="780"/>
      <c r="E43" s="780"/>
      <c r="F43" s="784"/>
      <c r="G43" s="785">
        <f>G41</f>
        <v>1049.6736000000001</v>
      </c>
      <c r="I43" s="780" t="s">
        <v>805</v>
      </c>
      <c r="J43" s="780"/>
      <c r="K43" s="780"/>
      <c r="L43" s="780"/>
      <c r="M43" s="784"/>
      <c r="N43" s="785">
        <f>N37*12</f>
        <v>512.52479999999991</v>
      </c>
      <c r="P43" s="785">
        <f t="shared" si="8"/>
        <v>1562.1984</v>
      </c>
    </row>
    <row r="44" spans="2:16">
      <c r="B44" s="780" t="s">
        <v>802</v>
      </c>
      <c r="C44" s="780"/>
      <c r="D44" s="780"/>
      <c r="E44" s="780"/>
      <c r="F44" s="784"/>
      <c r="G44" s="785">
        <f>G41</f>
        <v>1049.6736000000001</v>
      </c>
      <c r="I44" s="780" t="s">
        <v>802</v>
      </c>
      <c r="J44" s="780"/>
      <c r="K44" s="780"/>
      <c r="L44" s="780"/>
      <c r="M44" s="784"/>
      <c r="N44" s="785">
        <f>N39*12</f>
        <v>512.52479999999991</v>
      </c>
      <c r="P44" s="785">
        <f t="shared" si="8"/>
        <v>1562.1984</v>
      </c>
    </row>
    <row r="46" spans="2:16">
      <c r="B46" s="12" t="s">
        <v>833</v>
      </c>
      <c r="I46" s="12" t="s">
        <v>836</v>
      </c>
    </row>
    <row r="47" spans="2:16">
      <c r="I47" s="786"/>
      <c r="J47" s="786"/>
    </row>
    <row r="48" spans="2:16">
      <c r="I48" s="786"/>
      <c r="J48" s="786"/>
    </row>
    <row r="49" spans="2:10">
      <c r="I49" s="786"/>
      <c r="J49" s="786"/>
    </row>
    <row r="50" spans="2:10" ht="21">
      <c r="B50" s="775"/>
      <c r="C50" s="775"/>
      <c r="D50" s="774" t="s">
        <v>839</v>
      </c>
      <c r="E50" s="781"/>
      <c r="F50" s="775"/>
      <c r="G50" s="775"/>
      <c r="I50" s="786"/>
      <c r="J50" s="786"/>
    </row>
    <row r="51" spans="2:10" ht="15" customHeight="1">
      <c r="B51" s="938" t="s">
        <v>748</v>
      </c>
      <c r="C51" s="938"/>
      <c r="D51" s="938"/>
      <c r="E51" s="938"/>
      <c r="F51" s="938"/>
      <c r="G51" s="938"/>
      <c r="I51" s="786"/>
      <c r="J51" s="786"/>
    </row>
    <row r="52" spans="2:10" ht="60">
      <c r="B52" s="859" t="s">
        <v>62</v>
      </c>
      <c r="C52" s="859" t="s">
        <v>755</v>
      </c>
      <c r="D52" s="859" t="s">
        <v>749</v>
      </c>
      <c r="E52" s="859" t="s">
        <v>751</v>
      </c>
      <c r="F52" s="859" t="s">
        <v>744</v>
      </c>
      <c r="G52" s="859" t="s">
        <v>750</v>
      </c>
      <c r="I52" s="786"/>
      <c r="J52" s="786"/>
    </row>
    <row r="53" spans="2:10">
      <c r="B53" s="776">
        <v>42948</v>
      </c>
      <c r="C53" s="860">
        <v>1258.19</v>
      </c>
      <c r="D53" s="772"/>
      <c r="E53" s="777"/>
      <c r="F53" s="782"/>
      <c r="G53" s="783"/>
      <c r="I53" s="786"/>
      <c r="J53" s="786"/>
    </row>
    <row r="54" spans="2:10">
      <c r="B54" s="776">
        <v>42979</v>
      </c>
      <c r="C54" s="860">
        <v>1129.8399999999999</v>
      </c>
      <c r="D54" s="772">
        <f t="shared" ref="D54:D57" si="9">C53-C54</f>
        <v>128.35000000000014</v>
      </c>
      <c r="E54" s="777">
        <f t="shared" ref="E54:E57" si="10">E53+D54</f>
        <v>128.35000000000014</v>
      </c>
      <c r="F54" s="782">
        <v>0.89</v>
      </c>
      <c r="G54" s="783">
        <f t="shared" ref="G54:G59" si="11">F54*E54</f>
        <v>114.23150000000012</v>
      </c>
      <c r="I54" s="786"/>
      <c r="J54" s="786"/>
    </row>
    <row r="55" spans="2:10">
      <c r="B55" s="776">
        <v>43009</v>
      </c>
      <c r="C55" s="860">
        <v>983.07</v>
      </c>
      <c r="D55" s="772">
        <f t="shared" si="9"/>
        <v>146.76999999999987</v>
      </c>
      <c r="E55" s="777">
        <f t="shared" si="10"/>
        <v>275.12</v>
      </c>
      <c r="F55" s="782">
        <v>0.89</v>
      </c>
      <c r="G55" s="783">
        <f t="shared" si="11"/>
        <v>244.85680000000002</v>
      </c>
      <c r="I55" s="786"/>
      <c r="J55" s="786"/>
    </row>
    <row r="56" spans="2:10">
      <c r="B56" s="776">
        <v>43040</v>
      </c>
      <c r="C56" s="860">
        <v>864.4</v>
      </c>
      <c r="D56" s="772">
        <f t="shared" si="9"/>
        <v>118.67000000000007</v>
      </c>
      <c r="E56" s="777">
        <f t="shared" si="10"/>
        <v>393.79000000000008</v>
      </c>
      <c r="F56" s="782">
        <v>0.89</v>
      </c>
      <c r="G56" s="783">
        <f t="shared" si="11"/>
        <v>350.4731000000001</v>
      </c>
      <c r="I56" s="786"/>
      <c r="J56" s="786"/>
    </row>
    <row r="57" spans="2:10">
      <c r="B57" s="776">
        <v>43070</v>
      </c>
      <c r="C57" s="860">
        <v>767.77</v>
      </c>
      <c r="D57" s="772">
        <f t="shared" si="9"/>
        <v>96.63</v>
      </c>
      <c r="E57" s="777">
        <f t="shared" si="10"/>
        <v>490.42000000000007</v>
      </c>
      <c r="F57" s="782">
        <v>0.89</v>
      </c>
      <c r="G57" s="783">
        <f t="shared" si="11"/>
        <v>436.4738000000001</v>
      </c>
      <c r="I57" s="786"/>
      <c r="J57" s="786"/>
    </row>
    <row r="58" spans="2:10" ht="30">
      <c r="B58" s="778" t="s">
        <v>756</v>
      </c>
      <c r="C58" s="778"/>
      <c r="D58" s="779"/>
      <c r="E58" s="779">
        <v>0</v>
      </c>
      <c r="F58" s="779"/>
      <c r="G58" s="779">
        <f>SUM(G53:G57)</f>
        <v>1146.0352000000003</v>
      </c>
      <c r="I58" s="786"/>
      <c r="J58" s="786"/>
    </row>
    <row r="59" spans="2:10">
      <c r="B59" s="776">
        <v>43101</v>
      </c>
      <c r="C59" s="861">
        <v>597.01</v>
      </c>
      <c r="D59" s="772">
        <f>C57-C59</f>
        <v>170.76</v>
      </c>
      <c r="E59" s="861">
        <f>E57+D59</f>
        <v>661.18000000000006</v>
      </c>
      <c r="F59" s="782">
        <v>0.89</v>
      </c>
      <c r="G59" s="783">
        <f t="shared" si="11"/>
        <v>588.45020000000011</v>
      </c>
      <c r="I59" s="786"/>
      <c r="J59" s="786"/>
    </row>
    <row r="60" spans="2:10">
      <c r="B60" s="780" t="s">
        <v>752</v>
      </c>
      <c r="C60" s="780"/>
      <c r="D60" s="780"/>
      <c r="E60" s="780"/>
      <c r="F60" s="862" t="s">
        <v>811</v>
      </c>
      <c r="G60" s="785">
        <f>G59*12</f>
        <v>7061.4024000000009</v>
      </c>
      <c r="I60" s="786"/>
      <c r="J60" s="786"/>
    </row>
    <row r="61" spans="2:10">
      <c r="B61" s="780" t="s">
        <v>753</v>
      </c>
      <c r="C61" s="780"/>
      <c r="D61" s="780"/>
      <c r="E61" s="780"/>
      <c r="F61" s="784"/>
      <c r="G61" s="785">
        <f>G60</f>
        <v>7061.4024000000009</v>
      </c>
      <c r="I61" s="786"/>
      <c r="J61" s="786"/>
    </row>
    <row r="62" spans="2:10">
      <c r="B62" s="780" t="s">
        <v>754</v>
      </c>
      <c r="C62" s="780"/>
      <c r="D62" s="780"/>
      <c r="E62" s="780"/>
      <c r="F62" s="784"/>
      <c r="G62" s="785">
        <f>G61</f>
        <v>7061.4024000000009</v>
      </c>
      <c r="I62" s="786"/>
      <c r="J62" s="786"/>
    </row>
    <row r="63" spans="2:10">
      <c r="B63" s="780" t="s">
        <v>757</v>
      </c>
      <c r="C63" s="780"/>
      <c r="D63" s="780"/>
      <c r="E63" s="780"/>
      <c r="F63" s="784"/>
      <c r="G63" s="785">
        <f>G62</f>
        <v>7061.4024000000009</v>
      </c>
      <c r="I63" s="786"/>
      <c r="J63" s="786"/>
    </row>
    <row r="64" spans="2:10">
      <c r="I64" s="786"/>
      <c r="J64" s="786"/>
    </row>
    <row r="65" spans="2:10">
      <c r="B65" s="12" t="s">
        <v>758</v>
      </c>
      <c r="I65" s="786"/>
      <c r="J65" s="786"/>
    </row>
    <row r="66" spans="2:10" ht="108.95" customHeight="1">
      <c r="B66" s="941" t="s">
        <v>812</v>
      </c>
      <c r="C66" s="942"/>
      <c r="D66" s="942"/>
      <c r="E66" s="942"/>
      <c r="F66" s="942"/>
      <c r="G66" s="942"/>
      <c r="I66" s="786"/>
      <c r="J66" s="786"/>
    </row>
    <row r="67" spans="2:10">
      <c r="B67" s="51"/>
    </row>
    <row r="68" spans="2:10">
      <c r="B68" s="51"/>
    </row>
    <row r="69" spans="2:10">
      <c r="B69" s="51"/>
    </row>
    <row r="70" spans="2:10">
      <c r="B70" s="51"/>
    </row>
    <row r="71" spans="2:10">
      <c r="B71" s="51"/>
    </row>
    <row r="72" spans="2:10">
      <c r="B72" s="51"/>
    </row>
    <row r="92" ht="15" customHeight="1"/>
  </sheetData>
  <mergeCells count="13">
    <mergeCell ref="F23:G23"/>
    <mergeCell ref="F24:G24"/>
    <mergeCell ref="F25:G25"/>
    <mergeCell ref="B18:G18"/>
    <mergeCell ref="F19:G19"/>
    <mergeCell ref="F20:G20"/>
    <mergeCell ref="F21:G21"/>
    <mergeCell ref="F22:G22"/>
    <mergeCell ref="I29:N29"/>
    <mergeCell ref="P38:P39"/>
    <mergeCell ref="B51:G51"/>
    <mergeCell ref="B29:G29"/>
    <mergeCell ref="B66:G66"/>
  </mergeCells>
  <pageMargins left="0.7" right="0.7" top="0.75" bottom="0.75" header="0.3" footer="0.3"/>
  <ignoredErrors>
    <ignoredError sqref="D32:D39 E32:G39 K32:N34 K36:N39 L35:N35" unlockedFormula="1"/>
    <ignoredError sqref="K35" formula="1" unlockedFormula="1"/>
  </ignoredErrors>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1"/>
  <sheetViews>
    <sheetView showGridLines="0" zoomScale="98" workbookViewId="0">
      <selection activeCell="E93" sqref="E93"/>
    </sheetView>
  </sheetViews>
  <sheetFormatPr defaultColWidth="10.7109375" defaultRowHeight="15"/>
  <cols>
    <col min="2" max="2" width="23.42578125" customWidth="1"/>
    <col min="3" max="3" width="44.28515625" customWidth="1"/>
    <col min="5" max="5" width="74.140625" customWidth="1"/>
  </cols>
  <sheetData>
    <row r="2" spans="2:5" ht="15.75">
      <c r="B2" s="737"/>
      <c r="C2" s="752" t="s">
        <v>720</v>
      </c>
      <c r="D2" s="753"/>
      <c r="E2" s="753"/>
    </row>
    <row r="3" spans="2:5">
      <c r="B3" s="737"/>
      <c r="C3" s="754" t="s">
        <v>473</v>
      </c>
      <c r="D3" s="754">
        <v>1</v>
      </c>
      <c r="E3" s="755" t="s">
        <v>109</v>
      </c>
    </row>
    <row r="4" spans="2:5">
      <c r="B4" s="737"/>
      <c r="C4" s="756" t="s">
        <v>473</v>
      </c>
      <c r="D4" s="756">
        <v>2</v>
      </c>
      <c r="E4" s="757" t="s">
        <v>654</v>
      </c>
    </row>
    <row r="5" spans="2:5">
      <c r="B5" s="737"/>
      <c r="C5" s="758" t="s">
        <v>473</v>
      </c>
      <c r="D5" s="758">
        <v>3</v>
      </c>
      <c r="E5" s="759" t="s">
        <v>655</v>
      </c>
    </row>
    <row r="6" spans="2:5">
      <c r="B6" s="737"/>
      <c r="C6" s="756" t="s">
        <v>473</v>
      </c>
      <c r="D6" s="756">
        <v>4</v>
      </c>
      <c r="E6" s="757" t="s">
        <v>110</v>
      </c>
    </row>
    <row r="7" spans="2:5">
      <c r="B7" s="737"/>
      <c r="C7" s="760" t="s">
        <v>473</v>
      </c>
      <c r="D7" s="760">
        <v>5</v>
      </c>
      <c r="E7" s="761" t="s">
        <v>111</v>
      </c>
    </row>
    <row r="8" spans="2:5">
      <c r="B8" s="737"/>
      <c r="C8" s="754" t="s">
        <v>656</v>
      </c>
      <c r="D8" s="754">
        <v>6</v>
      </c>
      <c r="E8" s="755" t="s">
        <v>112</v>
      </c>
    </row>
    <row r="9" spans="2:5">
      <c r="B9" s="737"/>
      <c r="C9" s="756" t="s">
        <v>656</v>
      </c>
      <c r="D9" s="756">
        <v>7</v>
      </c>
      <c r="E9" s="757" t="s">
        <v>113</v>
      </c>
    </row>
    <row r="10" spans="2:5">
      <c r="B10" s="737"/>
      <c r="C10" s="758" t="s">
        <v>656</v>
      </c>
      <c r="D10" s="758">
        <v>8</v>
      </c>
      <c r="E10" s="759" t="s">
        <v>114</v>
      </c>
    </row>
    <row r="11" spans="2:5">
      <c r="B11" s="737"/>
      <c r="C11" s="756" t="s">
        <v>656</v>
      </c>
      <c r="D11" s="756">
        <v>9</v>
      </c>
      <c r="E11" s="757" t="s">
        <v>115</v>
      </c>
    </row>
    <row r="12" spans="2:5">
      <c r="B12" s="737"/>
      <c r="C12" s="758" t="s">
        <v>656</v>
      </c>
      <c r="D12" s="758">
        <v>10</v>
      </c>
      <c r="E12" s="759" t="s">
        <v>116</v>
      </c>
    </row>
    <row r="13" spans="2:5">
      <c r="B13" s="737"/>
      <c r="C13" s="756" t="s">
        <v>656</v>
      </c>
      <c r="D13" s="756">
        <v>11</v>
      </c>
      <c r="E13" s="757" t="s">
        <v>657</v>
      </c>
    </row>
    <row r="14" spans="2:5">
      <c r="B14" s="737"/>
      <c r="C14" s="758" t="s">
        <v>656</v>
      </c>
      <c r="D14" s="758">
        <v>12</v>
      </c>
      <c r="E14" s="759" t="s">
        <v>117</v>
      </c>
    </row>
    <row r="15" spans="2:5">
      <c r="B15" s="737"/>
      <c r="C15" s="756" t="s">
        <v>656</v>
      </c>
      <c r="D15" s="756">
        <v>13</v>
      </c>
      <c r="E15" s="757" t="s">
        <v>119</v>
      </c>
    </row>
    <row r="16" spans="2:5">
      <c r="B16" s="737"/>
      <c r="C16" s="758" t="s">
        <v>656</v>
      </c>
      <c r="D16" s="758">
        <v>14</v>
      </c>
      <c r="E16" s="759" t="s">
        <v>118</v>
      </c>
    </row>
    <row r="17" spans="2:5">
      <c r="B17" s="737"/>
      <c r="C17" s="756" t="s">
        <v>656</v>
      </c>
      <c r="D17" s="756">
        <v>15</v>
      </c>
      <c r="E17" s="757" t="s">
        <v>658</v>
      </c>
    </row>
    <row r="18" spans="2:5">
      <c r="B18" s="737"/>
      <c r="C18" s="758" t="s">
        <v>656</v>
      </c>
      <c r="D18" s="758">
        <v>16</v>
      </c>
      <c r="E18" s="759" t="s">
        <v>659</v>
      </c>
    </row>
    <row r="19" spans="2:5">
      <c r="B19" s="737"/>
      <c r="C19" s="754" t="s">
        <v>475</v>
      </c>
      <c r="D19" s="754">
        <v>17</v>
      </c>
      <c r="E19" s="755" t="s">
        <v>660</v>
      </c>
    </row>
    <row r="20" spans="2:5">
      <c r="B20" s="737"/>
      <c r="C20" s="756" t="s">
        <v>475</v>
      </c>
      <c r="D20" s="756">
        <v>18</v>
      </c>
      <c r="E20" s="757" t="s">
        <v>661</v>
      </c>
    </row>
    <row r="21" spans="2:5">
      <c r="B21" s="737"/>
      <c r="C21" s="758" t="s">
        <v>475</v>
      </c>
      <c r="D21" s="758">
        <v>19</v>
      </c>
      <c r="E21" s="759" t="s">
        <v>662</v>
      </c>
    </row>
    <row r="22" spans="2:5">
      <c r="B22" s="737"/>
      <c r="C22" s="756" t="s">
        <v>475</v>
      </c>
      <c r="D22" s="756">
        <v>20</v>
      </c>
      <c r="E22" s="757" t="s">
        <v>663</v>
      </c>
    </row>
    <row r="23" spans="2:5">
      <c r="B23" s="737"/>
      <c r="C23" s="758" t="s">
        <v>475</v>
      </c>
      <c r="D23" s="758">
        <v>21</v>
      </c>
      <c r="E23" s="759" t="s">
        <v>664</v>
      </c>
    </row>
    <row r="24" spans="2:5">
      <c r="B24" s="737"/>
      <c r="C24" s="756" t="s">
        <v>475</v>
      </c>
      <c r="D24" s="756">
        <v>22</v>
      </c>
      <c r="E24" s="757" t="s">
        <v>665</v>
      </c>
    </row>
    <row r="25" spans="2:5">
      <c r="B25" s="737"/>
      <c r="C25" s="758" t="s">
        <v>475</v>
      </c>
      <c r="D25" s="758">
        <v>23</v>
      </c>
      <c r="E25" s="759" t="s">
        <v>666</v>
      </c>
    </row>
    <row r="26" spans="2:5">
      <c r="B26" s="737"/>
      <c r="C26" s="756" t="s">
        <v>475</v>
      </c>
      <c r="D26" s="756">
        <v>24</v>
      </c>
      <c r="E26" s="757" t="s">
        <v>667</v>
      </c>
    </row>
    <row r="27" spans="2:5">
      <c r="B27" s="737"/>
      <c r="C27" s="758" t="s">
        <v>475</v>
      </c>
      <c r="D27" s="758">
        <v>25</v>
      </c>
      <c r="E27" s="759" t="s">
        <v>668</v>
      </c>
    </row>
    <row r="28" spans="2:5">
      <c r="B28" s="737"/>
      <c r="C28" s="756" t="s">
        <v>475</v>
      </c>
      <c r="D28" s="756">
        <v>26</v>
      </c>
      <c r="E28" s="757" t="s">
        <v>669</v>
      </c>
    </row>
    <row r="29" spans="2:5">
      <c r="B29" s="737"/>
      <c r="C29" s="758" t="s">
        <v>475</v>
      </c>
      <c r="D29" s="758">
        <v>27</v>
      </c>
      <c r="E29" s="759" t="s">
        <v>670</v>
      </c>
    </row>
    <row r="30" spans="2:5">
      <c r="B30" s="737"/>
      <c r="C30" s="756" t="s">
        <v>475</v>
      </c>
      <c r="D30" s="756">
        <v>28</v>
      </c>
      <c r="E30" s="757" t="s">
        <v>120</v>
      </c>
    </row>
    <row r="31" spans="2:5" ht="30">
      <c r="B31" s="737"/>
      <c r="C31" s="754" t="s">
        <v>671</v>
      </c>
      <c r="D31" s="754">
        <v>29</v>
      </c>
      <c r="E31" s="755" t="s">
        <v>672</v>
      </c>
    </row>
    <row r="32" spans="2:5" ht="30">
      <c r="B32" s="737"/>
      <c r="C32" s="756" t="s">
        <v>671</v>
      </c>
      <c r="D32" s="756">
        <v>30</v>
      </c>
      <c r="E32" s="757" t="s">
        <v>673</v>
      </c>
    </row>
    <row r="33" spans="2:5">
      <c r="B33" s="737"/>
      <c r="C33" s="758" t="s">
        <v>671</v>
      </c>
      <c r="D33" s="758">
        <v>31</v>
      </c>
      <c r="E33" s="759" t="s">
        <v>674</v>
      </c>
    </row>
    <row r="34" spans="2:5" ht="30">
      <c r="B34" s="737"/>
      <c r="C34" s="756" t="s">
        <v>671</v>
      </c>
      <c r="D34" s="756">
        <v>32</v>
      </c>
      <c r="E34" s="757" t="s">
        <v>675</v>
      </c>
    </row>
    <row r="35" spans="2:5">
      <c r="B35" s="737"/>
      <c r="C35" s="758" t="s">
        <v>671</v>
      </c>
      <c r="D35" s="758">
        <v>33</v>
      </c>
      <c r="E35" s="759" t="s">
        <v>676</v>
      </c>
    </row>
    <row r="36" spans="2:5">
      <c r="B36" s="737"/>
      <c r="C36" s="756" t="s">
        <v>671</v>
      </c>
      <c r="D36" s="756">
        <v>34</v>
      </c>
      <c r="E36" s="757" t="s">
        <v>677</v>
      </c>
    </row>
    <row r="37" spans="2:5">
      <c r="B37" s="737"/>
      <c r="C37" s="758" t="s">
        <v>671</v>
      </c>
      <c r="D37" s="758">
        <v>35</v>
      </c>
      <c r="E37" s="759" t="s">
        <v>678</v>
      </c>
    </row>
    <row r="38" spans="2:5">
      <c r="B38" s="737"/>
      <c r="C38" s="756" t="s">
        <v>671</v>
      </c>
      <c r="D38" s="756">
        <v>36</v>
      </c>
      <c r="E38" s="757" t="s">
        <v>679</v>
      </c>
    </row>
    <row r="39" spans="2:5" ht="30">
      <c r="B39" s="737"/>
      <c r="C39" s="758" t="s">
        <v>671</v>
      </c>
      <c r="D39" s="758">
        <v>37</v>
      </c>
      <c r="E39" s="759" t="s">
        <v>680</v>
      </c>
    </row>
    <row r="40" spans="2:5">
      <c r="B40" s="737"/>
      <c r="C40" s="756" t="s">
        <v>671</v>
      </c>
      <c r="D40" s="756">
        <v>38</v>
      </c>
      <c r="E40" s="757" t="s">
        <v>681</v>
      </c>
    </row>
    <row r="41" spans="2:5">
      <c r="B41" s="737"/>
      <c r="C41" s="758" t="s">
        <v>671</v>
      </c>
      <c r="D41" s="758">
        <v>39</v>
      </c>
      <c r="E41" s="759" t="s">
        <v>682</v>
      </c>
    </row>
    <row r="42" spans="2:5">
      <c r="B42" s="737"/>
      <c r="C42" s="756" t="s">
        <v>671</v>
      </c>
      <c r="D42" s="756">
        <v>40</v>
      </c>
      <c r="E42" s="757" t="s">
        <v>683</v>
      </c>
    </row>
    <row r="43" spans="2:5">
      <c r="B43" s="737"/>
      <c r="C43" s="758" t="s">
        <v>671</v>
      </c>
      <c r="D43" s="758">
        <v>41</v>
      </c>
      <c r="E43" s="759" t="s">
        <v>684</v>
      </c>
    </row>
    <row r="44" spans="2:5">
      <c r="B44" s="737"/>
      <c r="C44" s="756" t="s">
        <v>671</v>
      </c>
      <c r="D44" s="756">
        <v>42</v>
      </c>
      <c r="E44" s="757" t="s">
        <v>685</v>
      </c>
    </row>
    <row r="45" spans="2:5">
      <c r="B45" s="737"/>
      <c r="C45" s="758" t="s">
        <v>671</v>
      </c>
      <c r="D45" s="758">
        <v>43</v>
      </c>
      <c r="E45" s="759" t="s">
        <v>686</v>
      </c>
    </row>
    <row r="46" spans="2:5">
      <c r="B46" s="737"/>
      <c r="C46" s="756" t="s">
        <v>671</v>
      </c>
      <c r="D46" s="756">
        <v>44</v>
      </c>
      <c r="E46" s="757" t="s">
        <v>687</v>
      </c>
    </row>
    <row r="47" spans="2:5">
      <c r="B47" s="737"/>
      <c r="C47" s="758" t="s">
        <v>671</v>
      </c>
      <c r="D47" s="758">
        <v>45</v>
      </c>
      <c r="E47" s="759" t="s">
        <v>688</v>
      </c>
    </row>
    <row r="48" spans="2:5">
      <c r="B48" s="737"/>
      <c r="C48" s="756" t="s">
        <v>671</v>
      </c>
      <c r="D48" s="756">
        <v>46</v>
      </c>
      <c r="E48" s="757" t="s">
        <v>689</v>
      </c>
    </row>
    <row r="49" spans="2:5" ht="30">
      <c r="B49" s="737"/>
      <c r="C49" s="758" t="s">
        <v>671</v>
      </c>
      <c r="D49" s="758">
        <v>47</v>
      </c>
      <c r="E49" s="759" t="s">
        <v>690</v>
      </c>
    </row>
    <row r="50" spans="2:5">
      <c r="B50" s="737"/>
      <c r="C50" s="756" t="s">
        <v>671</v>
      </c>
      <c r="D50" s="756">
        <v>48</v>
      </c>
      <c r="E50" s="757" t="s">
        <v>691</v>
      </c>
    </row>
    <row r="51" spans="2:5" ht="30">
      <c r="B51" s="737"/>
      <c r="C51" s="758" t="s">
        <v>671</v>
      </c>
      <c r="D51" s="758">
        <v>49</v>
      </c>
      <c r="E51" s="759" t="s">
        <v>692</v>
      </c>
    </row>
    <row r="52" spans="2:5">
      <c r="B52" s="737"/>
      <c r="C52" s="756" t="s">
        <v>671</v>
      </c>
      <c r="D52" s="756">
        <v>50</v>
      </c>
      <c r="E52" s="757" t="s">
        <v>693</v>
      </c>
    </row>
    <row r="53" spans="2:5">
      <c r="B53" s="737"/>
      <c r="C53" s="754" t="s">
        <v>694</v>
      </c>
      <c r="D53" s="754">
        <v>51</v>
      </c>
      <c r="E53" s="755" t="s">
        <v>695</v>
      </c>
    </row>
    <row r="54" spans="2:5">
      <c r="B54" s="737"/>
      <c r="C54" s="756" t="s">
        <v>694</v>
      </c>
      <c r="D54" s="756">
        <v>52</v>
      </c>
      <c r="E54" s="757" t="s">
        <v>696</v>
      </c>
    </row>
    <row r="55" spans="2:5">
      <c r="B55" s="737"/>
      <c r="C55" s="758" t="s">
        <v>694</v>
      </c>
      <c r="D55" s="758">
        <v>53</v>
      </c>
      <c r="E55" s="759" t="s">
        <v>697</v>
      </c>
    </row>
    <row r="56" spans="2:5">
      <c r="B56" s="737"/>
      <c r="C56" s="754" t="s">
        <v>465</v>
      </c>
      <c r="D56" s="754">
        <v>54</v>
      </c>
      <c r="E56" s="755" t="s">
        <v>698</v>
      </c>
    </row>
    <row r="57" spans="2:5" ht="30">
      <c r="B57" s="737"/>
      <c r="C57" s="756" t="s">
        <v>465</v>
      </c>
      <c r="D57" s="756">
        <v>55</v>
      </c>
      <c r="E57" s="757" t="s">
        <v>699</v>
      </c>
    </row>
    <row r="58" spans="2:5" ht="30">
      <c r="B58" s="737"/>
      <c r="C58" s="758" t="s">
        <v>465</v>
      </c>
      <c r="D58" s="758">
        <v>56</v>
      </c>
      <c r="E58" s="759" t="s">
        <v>700</v>
      </c>
    </row>
    <row r="59" spans="2:5" ht="78.75">
      <c r="B59" s="737"/>
      <c r="C59" s="762"/>
      <c r="D59" s="762" t="s">
        <v>701</v>
      </c>
      <c r="E59" s="763"/>
    </row>
    <row r="60" spans="2:5">
      <c r="B60" s="737"/>
      <c r="C60" s="754" t="s">
        <v>464</v>
      </c>
      <c r="D60" s="754">
        <v>57</v>
      </c>
      <c r="E60" s="755" t="s">
        <v>702</v>
      </c>
    </row>
    <row r="61" spans="2:5">
      <c r="B61" s="737"/>
      <c r="C61" s="756" t="s">
        <v>464</v>
      </c>
      <c r="D61" s="756">
        <v>58</v>
      </c>
      <c r="E61" s="757" t="s">
        <v>703</v>
      </c>
    </row>
    <row r="62" spans="2:5">
      <c r="B62" s="737"/>
      <c r="C62" s="754" t="s">
        <v>704</v>
      </c>
      <c r="D62" s="754">
        <v>59</v>
      </c>
      <c r="E62" s="755" t="s">
        <v>705</v>
      </c>
    </row>
    <row r="63" spans="2:5">
      <c r="B63" s="737"/>
      <c r="C63" s="764" t="s">
        <v>704</v>
      </c>
      <c r="D63" s="764">
        <v>60</v>
      </c>
      <c r="E63" s="765" t="s">
        <v>706</v>
      </c>
    </row>
    <row r="64" spans="2:5" ht="30">
      <c r="B64" s="737"/>
      <c r="C64" s="758" t="s">
        <v>704</v>
      </c>
      <c r="D64" s="758">
        <v>61</v>
      </c>
      <c r="E64" s="759" t="s">
        <v>707</v>
      </c>
    </row>
    <row r="65" spans="2:5">
      <c r="B65" s="737"/>
      <c r="C65" s="756" t="s">
        <v>704</v>
      </c>
      <c r="D65" s="756">
        <v>62</v>
      </c>
      <c r="E65" s="757" t="s">
        <v>708</v>
      </c>
    </row>
    <row r="66" spans="2:5">
      <c r="B66" s="737"/>
      <c r="C66" s="758" t="s">
        <v>704</v>
      </c>
      <c r="D66" s="758">
        <v>63</v>
      </c>
      <c r="E66" s="759" t="s">
        <v>709</v>
      </c>
    </row>
    <row r="67" spans="2:5">
      <c r="B67" s="737"/>
      <c r="C67" s="756" t="s">
        <v>704</v>
      </c>
      <c r="D67" s="756">
        <v>64</v>
      </c>
      <c r="E67" s="757" t="s">
        <v>710</v>
      </c>
    </row>
    <row r="68" spans="2:5">
      <c r="B68" s="737"/>
      <c r="C68" s="758" t="s">
        <v>704</v>
      </c>
      <c r="D68" s="758">
        <v>65</v>
      </c>
      <c r="E68" s="759" t="s">
        <v>711</v>
      </c>
    </row>
    <row r="69" spans="2:5">
      <c r="B69" s="737"/>
      <c r="C69" s="766" t="s">
        <v>704</v>
      </c>
      <c r="D69" s="766">
        <v>66</v>
      </c>
      <c r="E69" s="767" t="s">
        <v>712</v>
      </c>
    </row>
    <row r="70" spans="2:5" ht="15.75">
      <c r="B70" s="737"/>
      <c r="C70" s="738"/>
      <c r="D70" s="738"/>
      <c r="E70" s="739"/>
    </row>
    <row r="71" spans="2:5" ht="15.75">
      <c r="B71" s="737"/>
      <c r="C71" s="751" t="s">
        <v>713</v>
      </c>
      <c r="D71" s="751"/>
      <c r="E71" s="748"/>
    </row>
    <row r="72" spans="2:5">
      <c r="B72" s="737"/>
      <c r="C72" s="739"/>
      <c r="D72" s="739"/>
      <c r="E72" s="739"/>
    </row>
    <row r="73" spans="2:5">
      <c r="B73" s="737"/>
      <c r="C73" s="739" t="s">
        <v>714</v>
      </c>
      <c r="D73" s="739"/>
      <c r="E73" s="739"/>
    </row>
    <row r="74" spans="2:5" ht="15.75">
      <c r="B74" s="737"/>
      <c r="C74" s="738"/>
      <c r="D74" s="738" t="s">
        <v>471</v>
      </c>
      <c r="E74" s="739"/>
    </row>
    <row r="75" spans="2:5">
      <c r="B75" s="737"/>
      <c r="C75" s="740" t="str">
        <f>$C$73&amp;":  " &amp;D74</f>
        <v>2011-2014+2015 Extension Legacy Framework Programs:  Residential Program</v>
      </c>
      <c r="D75" s="740">
        <v>67</v>
      </c>
      <c r="E75" s="741" t="s">
        <v>97</v>
      </c>
    </row>
    <row r="76" spans="2:5">
      <c r="B76" s="737"/>
      <c r="C76" s="742" t="str">
        <f t="shared" ref="C76:C79" si="0">C74&amp;" " &amp;D75</f>
        <v xml:space="preserve"> 67</v>
      </c>
      <c r="D76" s="742">
        <v>68</v>
      </c>
      <c r="E76" s="743" t="s">
        <v>95</v>
      </c>
    </row>
    <row r="77" spans="2:5">
      <c r="B77" s="737"/>
      <c r="C77" s="744" t="str">
        <f t="shared" si="0"/>
        <v>2011-2014+2015 Extension Legacy Framework Programs:  Residential Program 68</v>
      </c>
      <c r="D77" s="744">
        <v>69</v>
      </c>
      <c r="E77" s="745" t="s">
        <v>96</v>
      </c>
    </row>
    <row r="78" spans="2:5">
      <c r="B78" s="737"/>
      <c r="C78" s="742" t="str">
        <f t="shared" si="0"/>
        <v xml:space="preserve"> 67 69</v>
      </c>
      <c r="D78" s="742">
        <v>70</v>
      </c>
      <c r="E78" s="743" t="s">
        <v>715</v>
      </c>
    </row>
    <row r="79" spans="2:5">
      <c r="B79" s="737"/>
      <c r="C79" s="746" t="str">
        <f t="shared" si="0"/>
        <v>2011-2014+2015 Extension Legacy Framework Programs:  Residential Program 68 70</v>
      </c>
      <c r="D79" s="746">
        <v>71</v>
      </c>
      <c r="E79" s="747" t="s">
        <v>98</v>
      </c>
    </row>
    <row r="80" spans="2:5">
      <c r="B80" s="737"/>
      <c r="C80" s="740" t="s">
        <v>716</v>
      </c>
      <c r="D80" s="740">
        <v>72</v>
      </c>
      <c r="E80" s="741" t="s">
        <v>99</v>
      </c>
    </row>
    <row r="81" spans="2:5">
      <c r="B81" s="737"/>
      <c r="C81" s="742" t="s">
        <v>716</v>
      </c>
      <c r="D81" s="742">
        <v>73</v>
      </c>
      <c r="E81" s="743" t="s">
        <v>100</v>
      </c>
    </row>
    <row r="82" spans="2:5">
      <c r="B82" s="737"/>
      <c r="C82" s="744" t="s">
        <v>716</v>
      </c>
      <c r="D82" s="744">
        <v>74</v>
      </c>
      <c r="E82" s="745" t="s">
        <v>101</v>
      </c>
    </row>
    <row r="83" spans="2:5">
      <c r="B83" s="737"/>
      <c r="C83" s="742" t="s">
        <v>716</v>
      </c>
      <c r="D83" s="742">
        <v>75</v>
      </c>
      <c r="E83" s="743" t="s">
        <v>102</v>
      </c>
    </row>
    <row r="84" spans="2:5">
      <c r="B84" s="737"/>
      <c r="C84" s="746" t="s">
        <v>716</v>
      </c>
      <c r="D84" s="746">
        <v>76</v>
      </c>
      <c r="E84" s="747" t="s">
        <v>103</v>
      </c>
    </row>
    <row r="85" spans="2:5">
      <c r="B85" s="737"/>
      <c r="C85" s="740" t="s">
        <v>717</v>
      </c>
      <c r="D85" s="740">
        <v>77</v>
      </c>
      <c r="E85" s="741" t="s">
        <v>104</v>
      </c>
    </row>
    <row r="86" spans="2:5">
      <c r="B86" s="737"/>
      <c r="C86" s="742" t="s">
        <v>717</v>
      </c>
      <c r="D86" s="742">
        <v>78</v>
      </c>
      <c r="E86" s="743" t="s">
        <v>106</v>
      </c>
    </row>
    <row r="87" spans="2:5">
      <c r="B87" s="737"/>
      <c r="C87" s="746" t="s">
        <v>717</v>
      </c>
      <c r="D87" s="746">
        <v>79</v>
      </c>
      <c r="E87" s="747" t="s">
        <v>105</v>
      </c>
    </row>
    <row r="88" spans="2:5">
      <c r="B88" s="737"/>
      <c r="C88" s="740" t="s">
        <v>718</v>
      </c>
      <c r="D88" s="740">
        <v>80</v>
      </c>
      <c r="E88" s="741" t="s">
        <v>108</v>
      </c>
    </row>
    <row r="89" spans="2:5">
      <c r="B89" s="737"/>
      <c r="C89" s="740" t="s">
        <v>719</v>
      </c>
      <c r="D89" s="740">
        <v>81</v>
      </c>
      <c r="E89" s="741" t="s">
        <v>469</v>
      </c>
    </row>
    <row r="90" spans="2:5">
      <c r="B90" s="737"/>
      <c r="C90" s="749" t="s">
        <v>719</v>
      </c>
      <c r="D90" s="749">
        <v>82</v>
      </c>
      <c r="E90" s="750" t="s">
        <v>465</v>
      </c>
    </row>
    <row r="91" spans="2:5">
      <c r="B91" s="737"/>
      <c r="C91" s="740"/>
      <c r="D91" s="740">
        <v>99</v>
      </c>
      <c r="E91" s="741" t="s">
        <v>721</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51" activePane="bottomLeft" state="frozen"/>
      <selection pane="bottomLeft" activeCell="A62" sqref="A62"/>
    </sheetView>
  </sheetViews>
  <sheetFormatPr defaultColWidth="9.140625" defaultRowHeight="15"/>
  <cols>
    <col min="1" max="1" width="9.140625" style="12"/>
    <col min="2" max="2" width="36.85546875" style="711" customWidth="1"/>
    <col min="3" max="3" width="9.140625" style="10"/>
    <col min="4" max="16384" width="9.140625" style="12"/>
  </cols>
  <sheetData>
    <row r="16" spans="2:21" ht="26.25" customHeight="1">
      <c r="B16" s="712" t="s">
        <v>535</v>
      </c>
      <c r="C16" s="875" t="s">
        <v>479</v>
      </c>
      <c r="D16" s="876"/>
      <c r="E16" s="876"/>
      <c r="F16" s="876"/>
      <c r="G16" s="876"/>
      <c r="H16" s="876"/>
      <c r="I16" s="876"/>
      <c r="J16" s="876"/>
      <c r="K16" s="876"/>
      <c r="L16" s="876"/>
      <c r="M16" s="876"/>
      <c r="N16" s="876"/>
      <c r="O16" s="876"/>
      <c r="P16" s="876"/>
      <c r="Q16" s="876"/>
      <c r="R16" s="876"/>
      <c r="S16" s="876"/>
      <c r="T16" s="876"/>
      <c r="U16" s="876"/>
    </row>
    <row r="17" spans="2:21" ht="55.5" customHeight="1">
      <c r="B17" s="713" t="s">
        <v>616</v>
      </c>
      <c r="C17" s="877" t="s">
        <v>617</v>
      </c>
      <c r="D17" s="877"/>
      <c r="E17" s="877"/>
      <c r="F17" s="877"/>
      <c r="G17" s="877"/>
      <c r="H17" s="877"/>
      <c r="I17" s="877"/>
      <c r="J17" s="877"/>
      <c r="K17" s="877"/>
      <c r="L17" s="877"/>
      <c r="M17" s="877"/>
      <c r="N17" s="877"/>
      <c r="O17" s="877"/>
      <c r="P17" s="877"/>
      <c r="Q17" s="877"/>
      <c r="R17" s="877"/>
      <c r="S17" s="877"/>
      <c r="T17" s="877"/>
      <c r="U17" s="878"/>
    </row>
    <row r="18" spans="2:21" ht="15.75">
      <c r="B18" s="714"/>
      <c r="C18" s="715"/>
      <c r="D18" s="716"/>
      <c r="E18" s="716"/>
      <c r="F18" s="716"/>
      <c r="G18" s="716"/>
      <c r="H18" s="716"/>
      <c r="I18" s="716"/>
      <c r="J18" s="716"/>
      <c r="K18" s="716"/>
      <c r="L18" s="716"/>
      <c r="M18" s="716"/>
      <c r="N18" s="716"/>
      <c r="O18" s="716"/>
      <c r="P18" s="716"/>
      <c r="Q18" s="716"/>
      <c r="R18" s="716"/>
      <c r="S18" s="716"/>
      <c r="T18" s="716"/>
      <c r="U18" s="717"/>
    </row>
    <row r="19" spans="2:21" ht="15.75">
      <c r="B19" s="714"/>
      <c r="C19" s="715" t="s">
        <v>621</v>
      </c>
      <c r="D19" s="716"/>
      <c r="E19" s="716"/>
      <c r="F19" s="716"/>
      <c r="G19" s="716"/>
      <c r="H19" s="716"/>
      <c r="I19" s="716"/>
      <c r="J19" s="716"/>
      <c r="K19" s="716"/>
      <c r="L19" s="716"/>
      <c r="M19" s="716"/>
      <c r="N19" s="716"/>
      <c r="O19" s="716"/>
      <c r="P19" s="716"/>
      <c r="Q19" s="716"/>
      <c r="R19" s="716"/>
      <c r="S19" s="716"/>
      <c r="T19" s="716"/>
      <c r="U19" s="717"/>
    </row>
    <row r="20" spans="2:21" ht="15.75">
      <c r="B20" s="714"/>
      <c r="C20" s="715"/>
      <c r="D20" s="716"/>
      <c r="E20" s="716"/>
      <c r="F20" s="716"/>
      <c r="G20" s="716"/>
      <c r="H20" s="716"/>
      <c r="I20" s="716"/>
      <c r="J20" s="716"/>
      <c r="K20" s="716"/>
      <c r="L20" s="716"/>
      <c r="M20" s="716"/>
      <c r="N20" s="716"/>
      <c r="O20" s="716"/>
      <c r="P20" s="716"/>
      <c r="Q20" s="716"/>
      <c r="R20" s="716"/>
      <c r="S20" s="716"/>
      <c r="T20" s="716"/>
      <c r="U20" s="717"/>
    </row>
    <row r="21" spans="2:21" ht="15.75">
      <c r="B21" s="714"/>
      <c r="C21" s="715" t="s">
        <v>618</v>
      </c>
      <c r="D21" s="716"/>
      <c r="E21" s="716"/>
      <c r="F21" s="716"/>
      <c r="G21" s="716"/>
      <c r="H21" s="716"/>
      <c r="I21" s="716"/>
      <c r="J21" s="716"/>
      <c r="K21" s="716"/>
      <c r="L21" s="716"/>
      <c r="M21" s="716"/>
      <c r="N21" s="716"/>
      <c r="O21" s="716"/>
      <c r="P21" s="716"/>
      <c r="Q21" s="716"/>
      <c r="R21" s="716"/>
      <c r="S21" s="716"/>
      <c r="T21" s="716"/>
      <c r="U21" s="717"/>
    </row>
    <row r="22" spans="2:21" ht="15.75">
      <c r="B22" s="714"/>
      <c r="C22" s="715"/>
      <c r="D22" s="716"/>
      <c r="E22" s="716"/>
      <c r="F22" s="716"/>
      <c r="G22" s="716"/>
      <c r="H22" s="716"/>
      <c r="I22" s="716"/>
      <c r="J22" s="716"/>
      <c r="K22" s="716"/>
      <c r="L22" s="716"/>
      <c r="M22" s="716"/>
      <c r="N22" s="716"/>
      <c r="O22" s="716"/>
      <c r="P22" s="716"/>
      <c r="Q22" s="716"/>
      <c r="R22" s="716"/>
      <c r="S22" s="716"/>
      <c r="T22" s="716"/>
      <c r="U22" s="717"/>
    </row>
    <row r="23" spans="2:21" ht="30" customHeight="1">
      <c r="B23" s="714"/>
      <c r="C23" s="874" t="s">
        <v>619</v>
      </c>
      <c r="D23" s="874"/>
      <c r="E23" s="874"/>
      <c r="F23" s="874"/>
      <c r="G23" s="874"/>
      <c r="H23" s="874"/>
      <c r="I23" s="874"/>
      <c r="J23" s="874"/>
      <c r="K23" s="874"/>
      <c r="L23" s="874"/>
      <c r="M23" s="874"/>
      <c r="N23" s="874"/>
      <c r="O23" s="874"/>
      <c r="P23" s="874"/>
      <c r="Q23" s="874"/>
      <c r="R23" s="874"/>
      <c r="S23" s="874"/>
      <c r="T23" s="716"/>
      <c r="U23" s="717"/>
    </row>
    <row r="24" spans="2:21" ht="15.75">
      <c r="B24" s="714"/>
      <c r="C24" s="715"/>
      <c r="D24" s="716"/>
      <c r="E24" s="716"/>
      <c r="F24" s="716"/>
      <c r="G24" s="716"/>
      <c r="H24" s="716"/>
      <c r="I24" s="716"/>
      <c r="J24" s="716"/>
      <c r="K24" s="716"/>
      <c r="L24" s="716"/>
      <c r="M24" s="716"/>
      <c r="N24" s="716"/>
      <c r="O24" s="716"/>
      <c r="P24" s="716"/>
      <c r="Q24" s="716"/>
      <c r="R24" s="716"/>
      <c r="S24" s="716"/>
      <c r="T24" s="716"/>
      <c r="U24" s="717"/>
    </row>
    <row r="25" spans="2:21" ht="15.75">
      <c r="B25" s="714"/>
      <c r="C25" s="715" t="s">
        <v>622</v>
      </c>
      <c r="D25" s="716"/>
      <c r="E25" s="716"/>
      <c r="F25" s="716"/>
      <c r="G25" s="716"/>
      <c r="H25" s="716"/>
      <c r="I25" s="716"/>
      <c r="J25" s="716"/>
      <c r="K25" s="716"/>
      <c r="L25" s="716"/>
      <c r="M25" s="716"/>
      <c r="N25" s="716"/>
      <c r="O25" s="716"/>
      <c r="P25" s="716"/>
      <c r="Q25" s="716"/>
      <c r="R25" s="716"/>
      <c r="S25" s="716"/>
      <c r="T25" s="716"/>
      <c r="U25" s="717"/>
    </row>
    <row r="26" spans="2:21" ht="15.75">
      <c r="B26" s="714"/>
      <c r="C26" s="715"/>
      <c r="D26" s="716"/>
      <c r="E26" s="716"/>
      <c r="F26" s="716"/>
      <c r="G26" s="716"/>
      <c r="H26" s="716"/>
      <c r="I26" s="716"/>
      <c r="J26" s="716"/>
      <c r="K26" s="716"/>
      <c r="L26" s="716"/>
      <c r="M26" s="716"/>
      <c r="N26" s="716"/>
      <c r="O26" s="716"/>
      <c r="P26" s="716"/>
      <c r="Q26" s="716"/>
      <c r="R26" s="716"/>
      <c r="S26" s="716"/>
      <c r="T26" s="716"/>
      <c r="U26" s="717"/>
    </row>
    <row r="27" spans="2:21" ht="31.5" customHeight="1">
      <c r="B27" s="714"/>
      <c r="C27" s="874" t="s">
        <v>620</v>
      </c>
      <c r="D27" s="874"/>
      <c r="E27" s="874"/>
      <c r="F27" s="874"/>
      <c r="G27" s="874"/>
      <c r="H27" s="874"/>
      <c r="I27" s="874"/>
      <c r="J27" s="874"/>
      <c r="K27" s="874"/>
      <c r="L27" s="874"/>
      <c r="M27" s="874"/>
      <c r="N27" s="874"/>
      <c r="O27" s="874"/>
      <c r="P27" s="874"/>
      <c r="Q27" s="874"/>
      <c r="R27" s="874"/>
      <c r="S27" s="874"/>
      <c r="T27" s="874"/>
      <c r="U27" s="879"/>
    </row>
    <row r="28" spans="2:21" ht="15.75">
      <c r="B28" s="714"/>
      <c r="C28" s="715"/>
      <c r="D28" s="716"/>
      <c r="E28" s="716"/>
      <c r="F28" s="716"/>
      <c r="G28" s="716"/>
      <c r="H28" s="716"/>
      <c r="I28" s="716"/>
      <c r="J28" s="716"/>
      <c r="K28" s="716"/>
      <c r="L28" s="716"/>
      <c r="M28" s="716"/>
      <c r="N28" s="716"/>
      <c r="O28" s="716"/>
      <c r="P28" s="716"/>
      <c r="Q28" s="716"/>
      <c r="R28" s="716"/>
      <c r="S28" s="716"/>
      <c r="T28" s="716"/>
      <c r="U28" s="717"/>
    </row>
    <row r="29" spans="2:21" ht="31.5" customHeight="1">
      <c r="B29" s="714"/>
      <c r="C29" s="874" t="s">
        <v>623</v>
      </c>
      <c r="D29" s="874"/>
      <c r="E29" s="874"/>
      <c r="F29" s="874"/>
      <c r="G29" s="874"/>
      <c r="H29" s="874"/>
      <c r="I29" s="874"/>
      <c r="J29" s="874"/>
      <c r="K29" s="874"/>
      <c r="L29" s="874"/>
      <c r="M29" s="874"/>
      <c r="N29" s="874"/>
      <c r="O29" s="874"/>
      <c r="P29" s="874"/>
      <c r="Q29" s="874"/>
      <c r="R29" s="874"/>
      <c r="S29" s="874"/>
      <c r="T29" s="874"/>
      <c r="U29" s="879"/>
    </row>
    <row r="30" spans="2:21" ht="15.75">
      <c r="B30" s="714"/>
      <c r="C30" s="715"/>
      <c r="D30" s="716"/>
      <c r="E30" s="716"/>
      <c r="F30" s="716"/>
      <c r="G30" s="716"/>
      <c r="H30" s="716"/>
      <c r="I30" s="716"/>
      <c r="J30" s="716"/>
      <c r="K30" s="716"/>
      <c r="L30" s="716"/>
      <c r="M30" s="716"/>
      <c r="N30" s="716"/>
      <c r="O30" s="716"/>
      <c r="P30" s="716"/>
      <c r="Q30" s="716"/>
      <c r="R30" s="716"/>
      <c r="S30" s="716"/>
      <c r="T30" s="716"/>
      <c r="U30" s="717"/>
    </row>
    <row r="31" spans="2:21" ht="15.75">
      <c r="B31" s="714"/>
      <c r="C31" s="715" t="s">
        <v>624</v>
      </c>
      <c r="D31" s="716"/>
      <c r="E31" s="716"/>
      <c r="F31" s="716"/>
      <c r="G31" s="716"/>
      <c r="H31" s="716"/>
      <c r="I31" s="716"/>
      <c r="J31" s="716"/>
      <c r="K31" s="716"/>
      <c r="L31" s="716"/>
      <c r="M31" s="716"/>
      <c r="N31" s="716"/>
      <c r="O31" s="716"/>
      <c r="P31" s="716"/>
      <c r="Q31" s="716"/>
      <c r="R31" s="716"/>
      <c r="S31" s="716"/>
      <c r="T31" s="716"/>
      <c r="U31" s="717"/>
    </row>
    <row r="32" spans="2:21" ht="15.75">
      <c r="B32" s="718"/>
      <c r="C32" s="719"/>
      <c r="D32" s="720"/>
      <c r="E32" s="720"/>
      <c r="F32" s="720"/>
      <c r="G32" s="720"/>
      <c r="H32" s="720"/>
      <c r="I32" s="720"/>
      <c r="J32" s="720"/>
      <c r="K32" s="720"/>
      <c r="L32" s="720"/>
      <c r="M32" s="720"/>
      <c r="N32" s="720"/>
      <c r="O32" s="720"/>
      <c r="P32" s="720"/>
      <c r="Q32" s="720"/>
      <c r="R32" s="720"/>
      <c r="S32" s="720"/>
      <c r="T32" s="720"/>
      <c r="U32" s="721"/>
    </row>
    <row r="33" spans="2:21" ht="39" customHeight="1">
      <c r="B33" s="722" t="s">
        <v>625</v>
      </c>
      <c r="C33" s="880" t="s">
        <v>626</v>
      </c>
      <c r="D33" s="880"/>
      <c r="E33" s="880"/>
      <c r="F33" s="880"/>
      <c r="G33" s="880"/>
      <c r="H33" s="880"/>
      <c r="I33" s="880"/>
      <c r="J33" s="880"/>
      <c r="K33" s="880"/>
      <c r="L33" s="880"/>
      <c r="M33" s="880"/>
      <c r="N33" s="880"/>
      <c r="O33" s="880"/>
      <c r="P33" s="880"/>
      <c r="Q33" s="880"/>
      <c r="R33" s="880"/>
      <c r="S33" s="880"/>
      <c r="T33" s="880"/>
      <c r="U33" s="881"/>
    </row>
    <row r="34" spans="2:21">
      <c r="B34" s="723"/>
      <c r="C34" s="724"/>
      <c r="D34" s="724"/>
      <c r="E34" s="724"/>
      <c r="F34" s="724"/>
      <c r="G34" s="724"/>
      <c r="H34" s="724"/>
      <c r="I34" s="724"/>
      <c r="J34" s="724"/>
      <c r="K34" s="724"/>
      <c r="L34" s="724"/>
      <c r="M34" s="724"/>
      <c r="N34" s="724"/>
      <c r="O34" s="724"/>
      <c r="P34" s="724"/>
      <c r="Q34" s="724"/>
      <c r="R34" s="724"/>
      <c r="S34" s="724"/>
      <c r="T34" s="724"/>
      <c r="U34" s="725"/>
    </row>
    <row r="35" spans="2:21" ht="15.75">
      <c r="B35" s="726" t="s">
        <v>627</v>
      </c>
      <c r="C35" s="727" t="s">
        <v>628</v>
      </c>
      <c r="D35" s="716"/>
      <c r="E35" s="716"/>
      <c r="F35" s="716"/>
      <c r="G35" s="716"/>
      <c r="H35" s="716"/>
      <c r="I35" s="716"/>
      <c r="J35" s="716"/>
      <c r="K35" s="716"/>
      <c r="L35" s="716"/>
      <c r="M35" s="716"/>
      <c r="N35" s="716"/>
      <c r="O35" s="716"/>
      <c r="P35" s="716"/>
      <c r="Q35" s="716"/>
      <c r="R35" s="716"/>
      <c r="S35" s="716"/>
      <c r="T35" s="716"/>
      <c r="U35" s="717"/>
    </row>
    <row r="36" spans="2:21">
      <c r="B36" s="728"/>
      <c r="C36" s="720"/>
      <c r="D36" s="720"/>
      <c r="E36" s="720"/>
      <c r="F36" s="720"/>
      <c r="G36" s="720"/>
      <c r="H36" s="720"/>
      <c r="I36" s="720"/>
      <c r="J36" s="720"/>
      <c r="K36" s="720"/>
      <c r="L36" s="720"/>
      <c r="M36" s="720"/>
      <c r="N36" s="720"/>
      <c r="O36" s="720"/>
      <c r="P36" s="720"/>
      <c r="Q36" s="720"/>
      <c r="R36" s="720"/>
      <c r="S36" s="720"/>
      <c r="T36" s="720"/>
      <c r="U36" s="721"/>
    </row>
    <row r="37" spans="2:21" ht="34.5" customHeight="1">
      <c r="B37" s="713" t="s">
        <v>629</v>
      </c>
      <c r="C37" s="882" t="s">
        <v>630</v>
      </c>
      <c r="D37" s="882"/>
      <c r="E37" s="882"/>
      <c r="F37" s="882"/>
      <c r="G37" s="882"/>
      <c r="H37" s="882"/>
      <c r="I37" s="882"/>
      <c r="J37" s="882"/>
      <c r="K37" s="882"/>
      <c r="L37" s="882"/>
      <c r="M37" s="882"/>
      <c r="N37" s="882"/>
      <c r="O37" s="882"/>
      <c r="P37" s="882"/>
      <c r="Q37" s="882"/>
      <c r="R37" s="882"/>
      <c r="S37" s="882"/>
      <c r="T37" s="882"/>
      <c r="U37" s="883"/>
    </row>
    <row r="38" spans="2:21">
      <c r="B38" s="728"/>
      <c r="C38" s="720"/>
      <c r="D38" s="720"/>
      <c r="E38" s="720"/>
      <c r="F38" s="720"/>
      <c r="G38" s="720"/>
      <c r="H38" s="720"/>
      <c r="I38" s="720"/>
      <c r="J38" s="720"/>
      <c r="K38" s="720"/>
      <c r="L38" s="720"/>
      <c r="M38" s="720"/>
      <c r="N38" s="720"/>
      <c r="O38" s="720"/>
      <c r="P38" s="720"/>
      <c r="Q38" s="720"/>
      <c r="R38" s="720"/>
      <c r="S38" s="720"/>
      <c r="T38" s="720"/>
      <c r="U38" s="721"/>
    </row>
    <row r="39" spans="2:21" ht="15.75">
      <c r="B39" s="713" t="s">
        <v>631</v>
      </c>
      <c r="C39" s="729" t="s">
        <v>632</v>
      </c>
      <c r="D39" s="724"/>
      <c r="E39" s="724"/>
      <c r="F39" s="724"/>
      <c r="G39" s="724"/>
      <c r="H39" s="724"/>
      <c r="I39" s="724"/>
      <c r="J39" s="724"/>
      <c r="K39" s="724"/>
      <c r="L39" s="724"/>
      <c r="M39" s="724"/>
      <c r="N39" s="724"/>
      <c r="O39" s="724"/>
      <c r="P39" s="724"/>
      <c r="Q39" s="724"/>
      <c r="R39" s="724"/>
      <c r="S39" s="724"/>
      <c r="T39" s="724"/>
      <c r="U39" s="725"/>
    </row>
    <row r="40" spans="2:21">
      <c r="B40" s="728"/>
      <c r="C40" s="720"/>
      <c r="D40" s="720"/>
      <c r="E40" s="720"/>
      <c r="F40" s="720"/>
      <c r="G40" s="720"/>
      <c r="H40" s="720"/>
      <c r="I40" s="720"/>
      <c r="J40" s="720"/>
      <c r="K40" s="720"/>
      <c r="L40" s="720"/>
      <c r="M40" s="720"/>
      <c r="N40" s="720"/>
      <c r="O40" s="720"/>
      <c r="P40" s="720"/>
      <c r="Q40" s="720"/>
      <c r="R40" s="720"/>
      <c r="S40" s="720"/>
      <c r="T40" s="720"/>
      <c r="U40" s="721"/>
    </row>
    <row r="41" spans="2:21" ht="38.25" customHeight="1">
      <c r="B41" s="722" t="s">
        <v>633</v>
      </c>
      <c r="C41" s="884" t="s">
        <v>634</v>
      </c>
      <c r="D41" s="884"/>
      <c r="E41" s="884"/>
      <c r="F41" s="884"/>
      <c r="G41" s="884"/>
      <c r="H41" s="884"/>
      <c r="I41" s="884"/>
      <c r="J41" s="884"/>
      <c r="K41" s="884"/>
      <c r="L41" s="884"/>
      <c r="M41" s="884"/>
      <c r="N41" s="884"/>
      <c r="O41" s="884"/>
      <c r="P41" s="884"/>
      <c r="Q41" s="884"/>
      <c r="R41" s="884"/>
      <c r="S41" s="884"/>
      <c r="T41" s="884"/>
      <c r="U41" s="885"/>
    </row>
    <row r="42" spans="2:21">
      <c r="B42" s="730"/>
      <c r="C42" s="724"/>
      <c r="D42" s="724"/>
      <c r="E42" s="724"/>
      <c r="F42" s="724"/>
      <c r="G42" s="724"/>
      <c r="H42" s="724"/>
      <c r="I42" s="724"/>
      <c r="J42" s="724"/>
      <c r="K42" s="724"/>
      <c r="L42" s="724"/>
      <c r="M42" s="724"/>
      <c r="N42" s="724"/>
      <c r="O42" s="724"/>
      <c r="P42" s="724"/>
      <c r="Q42" s="724"/>
      <c r="R42" s="724"/>
      <c r="S42" s="724"/>
      <c r="T42" s="724"/>
      <c r="U42" s="725"/>
    </row>
    <row r="43" spans="2:21" ht="15.75">
      <c r="B43" s="726" t="s">
        <v>635</v>
      </c>
      <c r="C43" s="727" t="s">
        <v>636</v>
      </c>
      <c r="D43" s="716"/>
      <c r="E43" s="716"/>
      <c r="F43" s="716"/>
      <c r="G43" s="716"/>
      <c r="H43" s="716"/>
      <c r="I43" s="716"/>
      <c r="J43" s="716"/>
      <c r="K43" s="716"/>
      <c r="L43" s="716"/>
      <c r="M43" s="716"/>
      <c r="N43" s="716"/>
      <c r="O43" s="716"/>
      <c r="P43" s="716"/>
      <c r="Q43" s="716"/>
      <c r="R43" s="716"/>
      <c r="S43" s="716"/>
      <c r="T43" s="716"/>
      <c r="U43" s="717"/>
    </row>
    <row r="44" spans="2:21">
      <c r="B44" s="731"/>
      <c r="C44" s="716"/>
      <c r="D44" s="716"/>
      <c r="E44" s="716"/>
      <c r="F44" s="716"/>
      <c r="G44" s="716"/>
      <c r="H44" s="716"/>
      <c r="I44" s="716"/>
      <c r="J44" s="716"/>
      <c r="K44" s="716"/>
      <c r="L44" s="716"/>
      <c r="M44" s="716"/>
      <c r="N44" s="716"/>
      <c r="O44" s="716"/>
      <c r="P44" s="716"/>
      <c r="Q44" s="716"/>
      <c r="R44" s="716"/>
      <c r="S44" s="716"/>
      <c r="T44" s="716"/>
      <c r="U44" s="717"/>
    </row>
    <row r="45" spans="2:21" ht="36" customHeight="1">
      <c r="B45" s="731"/>
      <c r="C45" s="872" t="s">
        <v>640</v>
      </c>
      <c r="D45" s="872"/>
      <c r="E45" s="872"/>
      <c r="F45" s="872"/>
      <c r="G45" s="872"/>
      <c r="H45" s="872"/>
      <c r="I45" s="872"/>
      <c r="J45" s="872"/>
      <c r="K45" s="872"/>
      <c r="L45" s="872"/>
      <c r="M45" s="872"/>
      <c r="N45" s="872"/>
      <c r="O45" s="872"/>
      <c r="P45" s="872"/>
      <c r="Q45" s="872"/>
      <c r="R45" s="872"/>
      <c r="S45" s="872"/>
      <c r="T45" s="872"/>
      <c r="U45" s="873"/>
    </row>
    <row r="46" spans="2:21">
      <c r="B46" s="731"/>
      <c r="C46" s="732"/>
      <c r="D46" s="716"/>
      <c r="E46" s="716"/>
      <c r="F46" s="716"/>
      <c r="G46" s="716"/>
      <c r="H46" s="716"/>
      <c r="I46" s="716"/>
      <c r="J46" s="716"/>
      <c r="K46" s="716"/>
      <c r="L46" s="716"/>
      <c r="M46" s="716"/>
      <c r="N46" s="716"/>
      <c r="O46" s="716"/>
      <c r="P46" s="716"/>
      <c r="Q46" s="716"/>
      <c r="R46" s="716"/>
      <c r="S46" s="716"/>
      <c r="T46" s="716"/>
      <c r="U46" s="717"/>
    </row>
    <row r="47" spans="2:21" ht="35.25" customHeight="1">
      <c r="B47" s="731"/>
      <c r="C47" s="872" t="s">
        <v>637</v>
      </c>
      <c r="D47" s="872"/>
      <c r="E47" s="872"/>
      <c r="F47" s="872"/>
      <c r="G47" s="872"/>
      <c r="H47" s="872"/>
      <c r="I47" s="872"/>
      <c r="J47" s="872"/>
      <c r="K47" s="872"/>
      <c r="L47" s="872"/>
      <c r="M47" s="872"/>
      <c r="N47" s="872"/>
      <c r="O47" s="872"/>
      <c r="P47" s="872"/>
      <c r="Q47" s="872"/>
      <c r="R47" s="872"/>
      <c r="S47" s="872"/>
      <c r="T47" s="872"/>
      <c r="U47" s="873"/>
    </row>
    <row r="48" spans="2:21">
      <c r="B48" s="731"/>
      <c r="C48" s="732"/>
      <c r="D48" s="716"/>
      <c r="E48" s="716"/>
      <c r="F48" s="716"/>
      <c r="G48" s="716"/>
      <c r="H48" s="716"/>
      <c r="I48" s="716"/>
      <c r="J48" s="716"/>
      <c r="K48" s="716"/>
      <c r="L48" s="716"/>
      <c r="M48" s="716"/>
      <c r="N48" s="716"/>
      <c r="O48" s="716"/>
      <c r="P48" s="716"/>
      <c r="Q48" s="716"/>
      <c r="R48" s="716"/>
      <c r="S48" s="716"/>
      <c r="T48" s="716"/>
      <c r="U48" s="717"/>
    </row>
    <row r="49" spans="2:21" ht="40.5" customHeight="1">
      <c r="B49" s="731"/>
      <c r="C49" s="872" t="s">
        <v>638</v>
      </c>
      <c r="D49" s="872"/>
      <c r="E49" s="872"/>
      <c r="F49" s="872"/>
      <c r="G49" s="872"/>
      <c r="H49" s="872"/>
      <c r="I49" s="872"/>
      <c r="J49" s="872"/>
      <c r="K49" s="872"/>
      <c r="L49" s="872"/>
      <c r="M49" s="872"/>
      <c r="N49" s="872"/>
      <c r="O49" s="872"/>
      <c r="P49" s="872"/>
      <c r="Q49" s="872"/>
      <c r="R49" s="872"/>
      <c r="S49" s="872"/>
      <c r="T49" s="872"/>
      <c r="U49" s="873"/>
    </row>
    <row r="50" spans="2:21">
      <c r="B50" s="731"/>
      <c r="C50" s="732"/>
      <c r="D50" s="716"/>
      <c r="E50" s="716"/>
      <c r="F50" s="716"/>
      <c r="G50" s="716"/>
      <c r="H50" s="716"/>
      <c r="I50" s="716"/>
      <c r="J50" s="716"/>
      <c r="K50" s="716"/>
      <c r="L50" s="716"/>
      <c r="M50" s="716"/>
      <c r="N50" s="716"/>
      <c r="O50" s="716"/>
      <c r="P50" s="716"/>
      <c r="Q50" s="716"/>
      <c r="R50" s="716"/>
      <c r="S50" s="716"/>
      <c r="T50" s="716"/>
      <c r="U50" s="717"/>
    </row>
    <row r="51" spans="2:21" ht="30" customHeight="1">
      <c r="B51" s="731"/>
      <c r="C51" s="872" t="s">
        <v>639</v>
      </c>
      <c r="D51" s="872"/>
      <c r="E51" s="872"/>
      <c r="F51" s="872"/>
      <c r="G51" s="872"/>
      <c r="H51" s="872"/>
      <c r="I51" s="872"/>
      <c r="J51" s="872"/>
      <c r="K51" s="872"/>
      <c r="L51" s="872"/>
      <c r="M51" s="872"/>
      <c r="N51" s="872"/>
      <c r="O51" s="872"/>
      <c r="P51" s="872"/>
      <c r="Q51" s="872"/>
      <c r="R51" s="872"/>
      <c r="S51" s="872"/>
      <c r="T51" s="872"/>
      <c r="U51" s="873"/>
    </row>
    <row r="52" spans="2:21" ht="15.75">
      <c r="B52" s="731"/>
      <c r="C52" s="715"/>
      <c r="D52" s="716"/>
      <c r="E52" s="716"/>
      <c r="F52" s="716"/>
      <c r="G52" s="716"/>
      <c r="H52" s="716"/>
      <c r="I52" s="716"/>
      <c r="J52" s="716"/>
      <c r="K52" s="716"/>
      <c r="L52" s="716"/>
      <c r="M52" s="716"/>
      <c r="N52" s="716"/>
      <c r="O52" s="716"/>
      <c r="P52" s="716"/>
      <c r="Q52" s="716"/>
      <c r="R52" s="716"/>
      <c r="S52" s="716"/>
      <c r="T52" s="716"/>
      <c r="U52" s="717"/>
    </row>
    <row r="53" spans="2:21" ht="31.5" customHeight="1">
      <c r="B53" s="731"/>
      <c r="C53" s="874" t="s">
        <v>641</v>
      </c>
      <c r="D53" s="874"/>
      <c r="E53" s="874"/>
      <c r="F53" s="874"/>
      <c r="G53" s="874"/>
      <c r="H53" s="874"/>
      <c r="I53" s="874"/>
      <c r="J53" s="874"/>
      <c r="K53" s="874"/>
      <c r="L53" s="874"/>
      <c r="M53" s="874"/>
      <c r="N53" s="874"/>
      <c r="O53" s="874"/>
      <c r="P53" s="874"/>
      <c r="Q53" s="874"/>
      <c r="R53" s="874"/>
      <c r="S53" s="874"/>
      <c r="T53" s="874"/>
      <c r="U53" s="879"/>
    </row>
    <row r="54" spans="2:21">
      <c r="B54" s="728"/>
      <c r="C54" s="720"/>
      <c r="D54" s="720"/>
      <c r="E54" s="720"/>
      <c r="F54" s="720"/>
      <c r="G54" s="720"/>
      <c r="H54" s="720"/>
      <c r="I54" s="720"/>
      <c r="J54" s="720"/>
      <c r="K54" s="720"/>
      <c r="L54" s="720"/>
      <c r="M54" s="720"/>
      <c r="N54" s="720"/>
      <c r="O54" s="720"/>
      <c r="P54" s="720"/>
      <c r="Q54" s="720"/>
      <c r="R54" s="720"/>
      <c r="S54" s="720"/>
      <c r="T54" s="720"/>
      <c r="U54" s="721"/>
    </row>
    <row r="55" spans="2:21" ht="48" customHeight="1">
      <c r="B55" s="713" t="s">
        <v>642</v>
      </c>
      <c r="C55" s="882" t="s">
        <v>643</v>
      </c>
      <c r="D55" s="882"/>
      <c r="E55" s="882"/>
      <c r="F55" s="882"/>
      <c r="G55" s="882"/>
      <c r="H55" s="882"/>
      <c r="I55" s="882"/>
      <c r="J55" s="882"/>
      <c r="K55" s="882"/>
      <c r="L55" s="882"/>
      <c r="M55" s="882"/>
      <c r="N55" s="882"/>
      <c r="O55" s="882"/>
      <c r="P55" s="882"/>
      <c r="Q55" s="882"/>
      <c r="R55" s="882"/>
      <c r="S55" s="882"/>
      <c r="T55" s="882"/>
      <c r="U55" s="883"/>
    </row>
    <row r="56" spans="2:21">
      <c r="B56" s="728"/>
      <c r="C56" s="720"/>
      <c r="D56" s="720"/>
      <c r="E56" s="720"/>
      <c r="F56" s="720"/>
      <c r="G56" s="720"/>
      <c r="H56" s="720"/>
      <c r="I56" s="720"/>
      <c r="J56" s="720"/>
      <c r="K56" s="720"/>
      <c r="L56" s="720"/>
      <c r="M56" s="720"/>
      <c r="N56" s="720"/>
      <c r="O56" s="720"/>
      <c r="P56" s="720"/>
      <c r="Q56" s="720"/>
      <c r="R56" s="720"/>
      <c r="S56" s="720"/>
      <c r="T56" s="720"/>
      <c r="U56" s="721"/>
    </row>
    <row r="57" spans="2:21" ht="34.5" customHeight="1">
      <c r="B57" s="713" t="s">
        <v>644</v>
      </c>
      <c r="C57" s="882" t="s">
        <v>645</v>
      </c>
      <c r="D57" s="882"/>
      <c r="E57" s="882"/>
      <c r="F57" s="882"/>
      <c r="G57" s="882"/>
      <c r="H57" s="882"/>
      <c r="I57" s="882"/>
      <c r="J57" s="882"/>
      <c r="K57" s="882"/>
      <c r="L57" s="882"/>
      <c r="M57" s="882"/>
      <c r="N57" s="882"/>
      <c r="O57" s="882"/>
      <c r="P57" s="882"/>
      <c r="Q57" s="882"/>
      <c r="R57" s="882"/>
      <c r="S57" s="882"/>
      <c r="T57" s="882"/>
      <c r="U57" s="883"/>
    </row>
    <row r="58" spans="2:21">
      <c r="B58" s="733"/>
      <c r="C58" s="720"/>
      <c r="D58" s="720"/>
      <c r="E58" s="720"/>
      <c r="F58" s="720"/>
      <c r="G58" s="720"/>
      <c r="H58" s="720"/>
      <c r="I58" s="720"/>
      <c r="J58" s="720"/>
      <c r="K58" s="720"/>
      <c r="L58" s="720"/>
      <c r="M58" s="720"/>
      <c r="N58" s="720"/>
      <c r="O58" s="720"/>
      <c r="P58" s="720"/>
      <c r="Q58" s="720"/>
      <c r="R58" s="720"/>
      <c r="S58" s="720"/>
      <c r="T58" s="720"/>
      <c r="U58" s="721"/>
    </row>
    <row r="59" spans="2:21" ht="30.75" customHeight="1">
      <c r="B59" s="722" t="s">
        <v>646</v>
      </c>
      <c r="C59" s="734" t="s">
        <v>647</v>
      </c>
      <c r="D59" s="735"/>
      <c r="E59" s="735"/>
      <c r="F59" s="735"/>
      <c r="G59" s="735"/>
      <c r="H59" s="735"/>
      <c r="I59" s="735"/>
      <c r="J59" s="735"/>
      <c r="K59" s="735"/>
      <c r="L59" s="735"/>
      <c r="M59" s="735"/>
      <c r="N59" s="735"/>
      <c r="O59" s="735"/>
      <c r="P59" s="735"/>
      <c r="Q59" s="735"/>
      <c r="R59" s="735"/>
      <c r="S59" s="735"/>
      <c r="T59" s="735"/>
      <c r="U59" s="73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8" zoomScale="90" zoomScaleNormal="90" workbookViewId="0">
      <selection activeCell="F12" sqref="F12"/>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87" t="s">
        <v>539</v>
      </c>
      <c r="C3" s="888"/>
      <c r="D3" s="888"/>
      <c r="E3" s="888"/>
      <c r="F3" s="889"/>
      <c r="G3" s="124"/>
    </row>
    <row r="4" spans="2:20" ht="16.5" customHeight="1">
      <c r="B4" s="890"/>
      <c r="C4" s="891"/>
      <c r="D4" s="891"/>
      <c r="E4" s="891"/>
      <c r="F4" s="892"/>
      <c r="G4" s="124"/>
    </row>
    <row r="5" spans="2:20" ht="71.25" customHeight="1">
      <c r="B5" s="890"/>
      <c r="C5" s="891"/>
      <c r="D5" s="891"/>
      <c r="E5" s="891"/>
      <c r="F5" s="892"/>
      <c r="G5" s="124"/>
    </row>
    <row r="6" spans="2:20" ht="21.75" customHeight="1">
      <c r="B6" s="893"/>
      <c r="C6" s="894"/>
      <c r="D6" s="894"/>
      <c r="E6" s="894"/>
      <c r="F6" s="895"/>
      <c r="G6" s="124"/>
    </row>
    <row r="8" spans="2:20" ht="21">
      <c r="B8" s="886" t="s">
        <v>455</v>
      </c>
      <c r="C8" s="886"/>
      <c r="D8" s="886"/>
      <c r="E8" s="886"/>
      <c r="F8" s="886"/>
      <c r="G8" s="886"/>
    </row>
    <row r="9" spans="2:20" ht="24.75" customHeight="1" thickBot="1">
      <c r="B9" s="116"/>
      <c r="C9" s="116"/>
      <c r="D9" s="116"/>
      <c r="E9" s="116"/>
      <c r="F9" s="116"/>
      <c r="G9" s="121"/>
    </row>
    <row r="10" spans="2:20" ht="27.75" customHeight="1" thickBot="1">
      <c r="B10" s="119" t="s">
        <v>150</v>
      </c>
      <c r="C10" s="104" t="s">
        <v>381</v>
      </c>
      <c r="D10" s="116"/>
      <c r="E10" s="116"/>
      <c r="F10" s="116"/>
      <c r="G10" s="121"/>
    </row>
    <row r="11" spans="2:20">
      <c r="B11" s="116"/>
      <c r="C11" s="116"/>
      <c r="D11" s="116"/>
      <c r="E11" s="116"/>
      <c r="F11" s="116"/>
      <c r="G11" s="121"/>
    </row>
    <row r="12" spans="2:20" s="9" customFormat="1" ht="31.5" customHeight="1" thickBot="1">
      <c r="B12" s="85" t="s">
        <v>567</v>
      </c>
      <c r="G12" s="28"/>
      <c r="L12" s="33"/>
      <c r="M12" s="33"/>
      <c r="N12" s="33"/>
      <c r="O12" s="33"/>
      <c r="P12" s="33"/>
      <c r="Q12" s="70"/>
      <c r="S12" s="8"/>
      <c r="T12" s="8"/>
    </row>
    <row r="13" spans="2:20" s="9" customFormat="1" ht="26.25" customHeight="1" thickBot="1">
      <c r="B13" s="104"/>
      <c r="C13" s="126" t="s">
        <v>608</v>
      </c>
      <c r="G13" s="111"/>
      <c r="L13" s="33"/>
      <c r="M13" s="33"/>
      <c r="N13" s="33"/>
      <c r="O13" s="33"/>
      <c r="P13" s="33"/>
      <c r="Q13" s="70"/>
      <c r="S13" s="8"/>
      <c r="T13" s="8"/>
    </row>
    <row r="14" spans="2:20" s="9" customFormat="1" ht="26.25" customHeight="1" thickBot="1">
      <c r="B14" s="104"/>
      <c r="C14" s="174" t="s">
        <v>603</v>
      </c>
      <c r="G14" s="125"/>
      <c r="L14" s="33"/>
      <c r="M14" s="33"/>
      <c r="N14" s="33"/>
      <c r="O14" s="33"/>
      <c r="P14" s="33"/>
      <c r="Q14" s="70"/>
      <c r="S14" s="8"/>
      <c r="T14" s="8"/>
    </row>
    <row r="15" spans="2:20" s="9" customFormat="1" ht="26.25" customHeight="1" thickBot="1">
      <c r="B15" s="104"/>
      <c r="C15" s="174" t="s">
        <v>604</v>
      </c>
      <c r="G15" s="125"/>
      <c r="L15" s="33"/>
      <c r="M15" s="33"/>
      <c r="N15" s="33"/>
      <c r="O15" s="33"/>
      <c r="P15" s="33"/>
      <c r="Q15" s="70"/>
      <c r="S15" s="8"/>
      <c r="T15" s="8"/>
    </row>
    <row r="16" spans="2:20" s="9" customFormat="1" ht="26.25" customHeight="1" thickBot="1">
      <c r="B16" s="104"/>
      <c r="C16" s="174" t="s">
        <v>605</v>
      </c>
      <c r="G16" s="125"/>
      <c r="L16" s="33"/>
      <c r="M16" s="33"/>
      <c r="N16" s="33"/>
      <c r="O16" s="33"/>
      <c r="P16" s="33"/>
      <c r="Q16" s="70"/>
      <c r="S16" s="8"/>
      <c r="T16" s="8"/>
    </row>
    <row r="17" spans="2:20" s="9" customFormat="1" ht="26.25" customHeight="1" thickBot="1">
      <c r="B17" s="104"/>
      <c r="C17" s="126" t="s">
        <v>606</v>
      </c>
      <c r="G17" s="111"/>
      <c r="L17" s="33"/>
      <c r="M17" s="33"/>
      <c r="N17" s="33"/>
      <c r="O17" s="33"/>
      <c r="P17" s="33"/>
      <c r="Q17" s="70"/>
      <c r="S17" s="8"/>
      <c r="T17" s="8"/>
    </row>
    <row r="18" spans="2:20" s="9" customFormat="1" ht="26.25" customHeight="1" thickBot="1">
      <c r="B18" s="104"/>
      <c r="C18" s="126" t="s">
        <v>607</v>
      </c>
      <c r="G18" s="125"/>
      <c r="L18" s="33"/>
      <c r="M18" s="33"/>
      <c r="N18" s="33"/>
      <c r="O18" s="33"/>
      <c r="P18" s="33"/>
      <c r="Q18" s="70"/>
      <c r="S18" s="8"/>
      <c r="T18" s="8"/>
    </row>
    <row r="19" spans="2:20" s="9" customFormat="1" ht="26.25" customHeight="1" thickBot="1">
      <c r="B19" s="104"/>
      <c r="C19" s="126" t="s">
        <v>609</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514</v>
      </c>
      <c r="C21" s="245" t="s">
        <v>445</v>
      </c>
      <c r="D21" s="245" t="s">
        <v>421</v>
      </c>
      <c r="E21" s="245" t="s">
        <v>413</v>
      </c>
      <c r="F21" s="245" t="s">
        <v>527</v>
      </c>
      <c r="G21" s="40"/>
      <c r="M21" s="25"/>
      <c r="T21" s="25"/>
    </row>
    <row r="22" spans="2:20" s="105" customFormat="1" ht="36" customHeight="1">
      <c r="B22" s="638" t="s">
        <v>517</v>
      </c>
      <c r="C22" s="644" t="s">
        <v>411</v>
      </c>
      <c r="D22" s="647" t="s">
        <v>417</v>
      </c>
      <c r="E22" s="651" t="s">
        <v>566</v>
      </c>
      <c r="F22" s="647" t="s">
        <v>422</v>
      </c>
      <c r="G22" s="176"/>
      <c r="M22" s="636"/>
      <c r="T22" s="636"/>
    </row>
    <row r="23" spans="2:20" s="105" customFormat="1" ht="35.25" customHeight="1">
      <c r="B23" s="639" t="s">
        <v>432</v>
      </c>
      <c r="C23" s="645" t="s">
        <v>412</v>
      </c>
      <c r="D23" s="648" t="s">
        <v>418</v>
      </c>
      <c r="E23" s="652" t="s">
        <v>566</v>
      </c>
      <c r="F23" s="648" t="s">
        <v>422</v>
      </c>
      <c r="G23" s="176"/>
      <c r="M23" s="636"/>
      <c r="T23" s="636"/>
    </row>
    <row r="24" spans="2:20" s="105" customFormat="1" ht="34.5" customHeight="1">
      <c r="B24" s="639" t="s">
        <v>429</v>
      </c>
      <c r="C24" s="645" t="s">
        <v>412</v>
      </c>
      <c r="D24" s="648" t="s">
        <v>419</v>
      </c>
      <c r="E24" s="652" t="s">
        <v>566</v>
      </c>
      <c r="F24" s="648" t="s">
        <v>422</v>
      </c>
      <c r="G24" s="176"/>
      <c r="M24" s="636"/>
      <c r="T24" s="636"/>
    </row>
    <row r="25" spans="2:20" s="105" customFormat="1" ht="32.25" customHeight="1">
      <c r="B25" s="640" t="s">
        <v>430</v>
      </c>
      <c r="C25" s="645" t="s">
        <v>411</v>
      </c>
      <c r="D25" s="648" t="s">
        <v>420</v>
      </c>
      <c r="E25" s="653" t="s">
        <v>585</v>
      </c>
      <c r="F25" s="656"/>
      <c r="G25" s="176"/>
      <c r="M25" s="636"/>
      <c r="T25" s="636"/>
    </row>
    <row r="26" spans="2:20" s="105" customFormat="1" ht="30.75" customHeight="1">
      <c r="B26" s="641" t="s">
        <v>515</v>
      </c>
      <c r="C26" s="645" t="s">
        <v>411</v>
      </c>
      <c r="D26" s="648"/>
      <c r="E26" s="653"/>
      <c r="F26" s="656"/>
      <c r="G26" s="176"/>
      <c r="M26" s="636"/>
      <c r="T26" s="636"/>
    </row>
    <row r="27" spans="2:20" s="105" customFormat="1" ht="32.25" customHeight="1">
      <c r="B27" s="642" t="s">
        <v>516</v>
      </c>
      <c r="C27" s="645" t="s">
        <v>411</v>
      </c>
      <c r="D27" s="649" t="s">
        <v>512</v>
      </c>
      <c r="E27" s="653"/>
      <c r="F27" s="656"/>
      <c r="G27" s="176"/>
      <c r="M27" s="636"/>
      <c r="T27" s="636"/>
    </row>
    <row r="28" spans="2:20" s="105" customFormat="1" ht="27" customHeight="1">
      <c r="B28" s="640" t="s">
        <v>431</v>
      </c>
      <c r="C28" s="645" t="s">
        <v>414</v>
      </c>
      <c r="D28" s="648" t="s">
        <v>456</v>
      </c>
      <c r="E28" s="653" t="s">
        <v>433</v>
      </c>
      <c r="F28" s="656"/>
      <c r="G28" s="176"/>
      <c r="M28" s="636"/>
      <c r="T28" s="636"/>
    </row>
    <row r="29" spans="2:20" s="105" customFormat="1" ht="27" customHeight="1">
      <c r="B29" s="642" t="s">
        <v>426</v>
      </c>
      <c r="C29" s="645" t="s">
        <v>411</v>
      </c>
      <c r="D29" s="648"/>
      <c r="E29" s="653"/>
      <c r="F29" s="648" t="s">
        <v>382</v>
      </c>
      <c r="G29" s="176"/>
      <c r="M29" s="636"/>
      <c r="T29" s="636"/>
    </row>
    <row r="30" spans="2:20" s="105" customFormat="1" ht="32.25" customHeight="1">
      <c r="B30" s="640" t="s">
        <v>186</v>
      </c>
      <c r="C30" s="645" t="s">
        <v>416</v>
      </c>
      <c r="D30" s="648" t="s">
        <v>529</v>
      </c>
      <c r="E30" s="654"/>
      <c r="F30" s="648" t="s">
        <v>528</v>
      </c>
      <c r="G30" s="637"/>
      <c r="M30" s="636"/>
    </row>
    <row r="31" spans="2:20" s="105" customFormat="1" ht="27.75" customHeight="1">
      <c r="B31" s="643" t="s">
        <v>513</v>
      </c>
      <c r="C31" s="646" t="s">
        <v>415</v>
      </c>
      <c r="D31" s="650"/>
      <c r="E31" s="655"/>
      <c r="F31" s="650"/>
      <c r="G31" s="637"/>
      <c r="M31" s="636"/>
    </row>
    <row r="32" spans="2:20" s="105" customFormat="1" ht="23.25" customHeight="1">
      <c r="C32" s="177"/>
      <c r="D32" s="177"/>
      <c r="E32" s="177"/>
      <c r="G32" s="637"/>
      <c r="M32" s="636"/>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385</v>
      </c>
      <c r="B1" s="8" t="s">
        <v>41</v>
      </c>
      <c r="C1" s="122" t="s">
        <v>213</v>
      </c>
      <c r="D1" s="8" t="s">
        <v>389</v>
      </c>
      <c r="E1" s="122" t="s">
        <v>424</v>
      </c>
      <c r="F1" s="122" t="s">
        <v>523</v>
      </c>
      <c r="G1" s="122" t="s">
        <v>549</v>
      </c>
      <c r="H1" s="122" t="s">
        <v>560</v>
      </c>
    </row>
    <row r="2" spans="1:8">
      <c r="A2" s="12" t="s">
        <v>29</v>
      </c>
      <c r="B2" s="12" t="s">
        <v>27</v>
      </c>
      <c r="C2" s="10">
        <v>2006</v>
      </c>
      <c r="D2" s="12" t="s">
        <v>390</v>
      </c>
      <c r="E2" s="10">
        <f>'2. LRAMVA Threshold'!D9</f>
        <v>2010</v>
      </c>
      <c r="F2" s="26" t="s">
        <v>149</v>
      </c>
      <c r="G2" s="12" t="s">
        <v>550</v>
      </c>
      <c r="H2" s="12" t="s">
        <v>568</v>
      </c>
    </row>
    <row r="3" spans="1:8">
      <c r="A3" s="12" t="s">
        <v>346</v>
      </c>
      <c r="B3" s="12" t="s">
        <v>27</v>
      </c>
      <c r="C3" s="10">
        <v>2007</v>
      </c>
      <c r="D3" s="12" t="s">
        <v>391</v>
      </c>
      <c r="E3" s="10">
        <f>'2. LRAMVA Threshold'!D24</f>
        <v>2014</v>
      </c>
      <c r="F3" s="12" t="s">
        <v>524</v>
      </c>
      <c r="G3" s="12" t="s">
        <v>551</v>
      </c>
      <c r="H3" s="12" t="s">
        <v>561</v>
      </c>
    </row>
    <row r="4" spans="1:8">
      <c r="A4" s="12" t="s">
        <v>347</v>
      </c>
      <c r="B4" s="12" t="s">
        <v>28</v>
      </c>
      <c r="C4" s="10">
        <v>2008</v>
      </c>
      <c r="D4" s="12" t="s">
        <v>392</v>
      </c>
      <c r="F4" s="12" t="s">
        <v>148</v>
      </c>
      <c r="G4" s="12" t="s">
        <v>552</v>
      </c>
    </row>
    <row r="5" spans="1:8">
      <c r="A5" s="12" t="s">
        <v>348</v>
      </c>
      <c r="B5" s="12" t="s">
        <v>28</v>
      </c>
      <c r="C5" s="10">
        <v>2009</v>
      </c>
      <c r="F5" s="12" t="s">
        <v>343</v>
      </c>
      <c r="G5" s="12" t="s">
        <v>553</v>
      </c>
    </row>
    <row r="6" spans="1:8">
      <c r="A6" s="12" t="s">
        <v>349</v>
      </c>
      <c r="B6" s="12" t="s">
        <v>28</v>
      </c>
      <c r="C6" s="10">
        <v>2010</v>
      </c>
      <c r="F6" s="12" t="s">
        <v>344</v>
      </c>
      <c r="G6" s="12" t="s">
        <v>554</v>
      </c>
    </row>
    <row r="7" spans="1:8">
      <c r="A7" s="12" t="s">
        <v>350</v>
      </c>
      <c r="B7" s="12" t="s">
        <v>28</v>
      </c>
      <c r="C7" s="10">
        <v>2011</v>
      </c>
      <c r="F7" s="12" t="s">
        <v>345</v>
      </c>
      <c r="G7" s="12" t="s">
        <v>555</v>
      </c>
    </row>
    <row r="8" spans="1:8">
      <c r="A8" s="12" t="s">
        <v>351</v>
      </c>
      <c r="B8" s="12" t="s">
        <v>28</v>
      </c>
      <c r="C8" s="10">
        <v>2012</v>
      </c>
      <c r="F8" s="12" t="s">
        <v>532</v>
      </c>
      <c r="G8" s="12" t="s">
        <v>556</v>
      </c>
    </row>
    <row r="9" spans="1:8">
      <c r="A9" s="12" t="s">
        <v>352</v>
      </c>
      <c r="B9" s="12" t="s">
        <v>28</v>
      </c>
      <c r="C9" s="10">
        <v>2013</v>
      </c>
      <c r="G9" s="12" t="s">
        <v>557</v>
      </c>
    </row>
    <row r="10" spans="1:8">
      <c r="A10" s="12" t="s">
        <v>353</v>
      </c>
      <c r="B10" s="12" t="s">
        <v>28</v>
      </c>
      <c r="C10" s="10">
        <v>2014</v>
      </c>
      <c r="G10" s="12" t="s">
        <v>558</v>
      </c>
    </row>
    <row r="11" spans="1:8">
      <c r="A11" s="12" t="s">
        <v>354</v>
      </c>
      <c r="B11" s="12" t="s">
        <v>28</v>
      </c>
      <c r="C11" s="10">
        <v>2015</v>
      </c>
      <c r="G11" s="12" t="s">
        <v>559</v>
      </c>
    </row>
    <row r="12" spans="1:8">
      <c r="A12" s="12" t="s">
        <v>355</v>
      </c>
      <c r="B12" s="12" t="s">
        <v>28</v>
      </c>
      <c r="C12" s="10">
        <v>2016</v>
      </c>
    </row>
    <row r="13" spans="1:8">
      <c r="A13" s="12" t="s">
        <v>356</v>
      </c>
      <c r="B13" s="12" t="s">
        <v>28</v>
      </c>
      <c r="C13" s="10">
        <v>2017</v>
      </c>
    </row>
    <row r="14" spans="1:8">
      <c r="A14" s="12" t="s">
        <v>357</v>
      </c>
      <c r="B14" s="12" t="s">
        <v>28</v>
      </c>
      <c r="C14" s="10">
        <v>2018</v>
      </c>
    </row>
    <row r="15" spans="1:8">
      <c r="A15" s="12" t="s">
        <v>358</v>
      </c>
      <c r="B15" s="12" t="s">
        <v>28</v>
      </c>
      <c r="C15" s="10">
        <v>2019</v>
      </c>
    </row>
    <row r="16" spans="1:8">
      <c r="A16" s="12" t="s">
        <v>359</v>
      </c>
      <c r="B16" s="12" t="s">
        <v>28</v>
      </c>
      <c r="C16" s="10">
        <v>2020</v>
      </c>
    </row>
    <row r="17" spans="1:2">
      <c r="A17" s="12" t="s">
        <v>360</v>
      </c>
      <c r="B17" s="12" t="s">
        <v>28</v>
      </c>
    </row>
    <row r="18" spans="1:2">
      <c r="A18" s="12" t="s">
        <v>361</v>
      </c>
      <c r="B18" s="12" t="s">
        <v>28</v>
      </c>
    </row>
    <row r="19" spans="1:2">
      <c r="A19" s="12" t="s">
        <v>362</v>
      </c>
      <c r="B19" s="12" t="s">
        <v>28</v>
      </c>
    </row>
    <row r="20" spans="1:2">
      <c r="A20" s="12" t="s">
        <v>363</v>
      </c>
      <c r="B20" s="12" t="s">
        <v>28</v>
      </c>
    </row>
    <row r="21" spans="1:2">
      <c r="A21" s="12" t="s">
        <v>364</v>
      </c>
      <c r="B21" s="12" t="s">
        <v>28</v>
      </c>
    </row>
    <row r="22" spans="1:2">
      <c r="A22" s="12" t="s">
        <v>365</v>
      </c>
      <c r="B22" s="12" t="s">
        <v>28</v>
      </c>
    </row>
    <row r="23" spans="1:2">
      <c r="A23" s="12" t="s">
        <v>366</v>
      </c>
      <c r="B23" s="12" t="s">
        <v>28</v>
      </c>
    </row>
    <row r="24" spans="1:2">
      <c r="A24" s="12" t="s">
        <v>367</v>
      </c>
      <c r="B24" s="12" t="s">
        <v>28</v>
      </c>
    </row>
    <row r="25" spans="1:2">
      <c r="A25" s="12" t="s">
        <v>368</v>
      </c>
      <c r="B25" s="12" t="s">
        <v>28</v>
      </c>
    </row>
    <row r="26" spans="1:2">
      <c r="A26" s="12" t="s">
        <v>32</v>
      </c>
      <c r="B26" s="12" t="s">
        <v>27</v>
      </c>
    </row>
    <row r="27" spans="1:2">
      <c r="A27" s="12" t="s">
        <v>369</v>
      </c>
      <c r="B27" s="12" t="s">
        <v>28</v>
      </c>
    </row>
    <row r="28" spans="1:2">
      <c r="A28" s="12" t="s">
        <v>370</v>
      </c>
      <c r="B28" s="12" t="s">
        <v>28</v>
      </c>
    </row>
    <row r="29" spans="1:2">
      <c r="A29" s="12" t="s">
        <v>371</v>
      </c>
      <c r="B29" s="12" t="s">
        <v>28</v>
      </c>
    </row>
    <row r="30" spans="1:2">
      <c r="A30" s="12" t="s">
        <v>30</v>
      </c>
      <c r="B30" s="12" t="s">
        <v>28</v>
      </c>
    </row>
    <row r="31" spans="1:2">
      <c r="A31" s="12" t="s">
        <v>372</v>
      </c>
      <c r="B31" s="12" t="s">
        <v>28</v>
      </c>
    </row>
    <row r="32" spans="1:2">
      <c r="A32" s="12" t="s">
        <v>373</v>
      </c>
      <c r="B32" s="12" t="s">
        <v>28</v>
      </c>
    </row>
    <row r="33" spans="1:2">
      <c r="A33" s="12" t="s">
        <v>374</v>
      </c>
      <c r="B33" s="12" t="s">
        <v>28</v>
      </c>
    </row>
    <row r="34" spans="1:2">
      <c r="A34" s="12" t="s">
        <v>375</v>
      </c>
      <c r="B34" s="12" t="s">
        <v>28</v>
      </c>
    </row>
    <row r="35" spans="1:2">
      <c r="A35" s="12" t="s">
        <v>376</v>
      </c>
      <c r="B35" s="12" t="s">
        <v>28</v>
      </c>
    </row>
    <row r="36" spans="1:2">
      <c r="A36" s="12" t="s">
        <v>377</v>
      </c>
      <c r="B36" s="12" t="s">
        <v>28</v>
      </c>
    </row>
    <row r="37" spans="1:2">
      <c r="A37" s="12" t="s">
        <v>378</v>
      </c>
      <c r="B37" s="12" t="s">
        <v>28</v>
      </c>
    </row>
    <row r="38" spans="1:2">
      <c r="A38" s="12" t="s">
        <v>379</v>
      </c>
      <c r="B38" s="12" t="s">
        <v>28</v>
      </c>
    </row>
    <row r="39" spans="1:2">
      <c r="A39" s="12" t="s">
        <v>380</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topLeftCell="A9" zoomScale="90" zoomScaleNormal="90" workbookViewId="0">
      <selection activeCell="L15" sqref="L15"/>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150</v>
      </c>
      <c r="C4" s="128" t="s">
        <v>154</v>
      </c>
      <c r="E4" s="9"/>
      <c r="T4" s="9"/>
      <c r="V4" s="8"/>
    </row>
    <row r="5" spans="2:22" ht="26.25" customHeight="1" thickBot="1">
      <c r="C5" s="131" t="s">
        <v>151</v>
      </c>
      <c r="E5" s="9"/>
      <c r="T5" s="9"/>
      <c r="V5" s="8"/>
    </row>
    <row r="6" spans="2:22" ht="27" customHeight="1" thickBot="1">
      <c r="B6" s="85"/>
      <c r="C6" s="560" t="s">
        <v>525</v>
      </c>
      <c r="D6" s="17"/>
      <c r="E6" s="9"/>
      <c r="T6" s="9"/>
      <c r="V6" s="8"/>
    </row>
    <row r="7" spans="2:22" ht="21" customHeight="1">
      <c r="B7" s="528"/>
      <c r="C7" s="17"/>
      <c r="D7" s="17"/>
      <c r="E7" s="9"/>
      <c r="T7" s="9"/>
      <c r="V7" s="8"/>
    </row>
    <row r="8" spans="2:22" ht="24.75" customHeight="1">
      <c r="B8" s="119" t="s">
        <v>218</v>
      </c>
      <c r="C8" s="191" t="s">
        <v>727</v>
      </c>
      <c r="D8" s="592"/>
      <c r="E8" s="9"/>
      <c r="T8" s="9"/>
      <c r="V8" s="8"/>
    </row>
    <row r="9" spans="2:22" ht="41.25" customHeight="1">
      <c r="B9" s="542" t="s">
        <v>494</v>
      </c>
      <c r="C9" s="538"/>
      <c r="D9" s="536"/>
      <c r="E9" s="536"/>
      <c r="F9" s="536"/>
      <c r="G9" s="536"/>
      <c r="H9" s="536"/>
      <c r="I9" s="536"/>
      <c r="J9" s="537"/>
      <c r="K9" s="537"/>
      <c r="L9" s="537"/>
      <c r="M9" s="18"/>
      <c r="T9" s="9"/>
      <c r="V9" s="8"/>
    </row>
    <row r="10" spans="2:22" ht="10.5" customHeight="1">
      <c r="B10" s="542"/>
      <c r="C10" s="538"/>
      <c r="D10" s="536"/>
      <c r="E10" s="536"/>
      <c r="F10" s="536"/>
      <c r="G10" s="536"/>
      <c r="H10" s="536"/>
      <c r="I10" s="536"/>
      <c r="J10" s="537"/>
      <c r="K10" s="537"/>
      <c r="L10" s="537"/>
      <c r="M10" s="18"/>
      <c r="T10" s="9"/>
      <c r="V10" s="8"/>
    </row>
    <row r="11" spans="2:22" s="540" customFormat="1" ht="26.25" customHeight="1">
      <c r="B11" s="559" t="s">
        <v>530</v>
      </c>
      <c r="C11" s="558"/>
      <c r="D11" s="558"/>
      <c r="E11" s="558"/>
      <c r="F11" s="558"/>
      <c r="G11" s="558"/>
      <c r="H11" s="558"/>
      <c r="T11" s="541"/>
      <c r="U11" s="541"/>
    </row>
    <row r="12" spans="2:22" s="32" customFormat="1" ht="18.75" customHeight="1">
      <c r="B12" s="535"/>
      <c r="T12" s="188"/>
      <c r="U12" s="188"/>
    </row>
    <row r="13" spans="2:22" s="32" customFormat="1" ht="22.5" customHeight="1" thickBot="1">
      <c r="B13" s="187" t="s">
        <v>482</v>
      </c>
      <c r="C13" s="17"/>
      <c r="F13" s="187" t="s">
        <v>483</v>
      </c>
      <c r="G13" s="36"/>
      <c r="H13" s="31"/>
      <c r="I13" s="9"/>
      <c r="J13" s="186" t="s">
        <v>480</v>
      </c>
      <c r="N13" s="105"/>
      <c r="P13" s="9"/>
      <c r="Q13" s="189"/>
      <c r="R13" s="42"/>
      <c r="T13" s="188"/>
      <c r="U13" s="188"/>
    </row>
    <row r="14" spans="2:22" ht="29.25" customHeight="1" thickBot="1">
      <c r="B14" s="126" t="s">
        <v>521</v>
      </c>
      <c r="D14" s="533" t="s">
        <v>764</v>
      </c>
      <c r="E14" s="132"/>
      <c r="F14" s="126" t="s">
        <v>522</v>
      </c>
      <c r="H14" s="533" t="s">
        <v>808</v>
      </c>
      <c r="J14" s="126" t="s">
        <v>489</v>
      </c>
      <c r="L14" s="134">
        <v>1244914</v>
      </c>
      <c r="N14" s="105"/>
      <c r="Q14" s="101"/>
      <c r="R14" s="98"/>
    </row>
    <row r="15" spans="2:22" ht="26.25" customHeight="1" thickBot="1">
      <c r="B15" s="126" t="s">
        <v>398</v>
      </c>
      <c r="C15" s="108"/>
      <c r="D15" s="533" t="s">
        <v>828</v>
      </c>
      <c r="F15" s="126" t="s">
        <v>388</v>
      </c>
      <c r="G15" s="129"/>
      <c r="H15" s="533" t="s">
        <v>830</v>
      </c>
      <c r="I15" s="17"/>
      <c r="J15" s="126" t="s">
        <v>490</v>
      </c>
      <c r="L15" s="134"/>
      <c r="M15" s="105"/>
      <c r="Q15" s="110"/>
      <c r="R15" s="98"/>
    </row>
    <row r="16" spans="2:22" ht="28.5" customHeight="1" thickBot="1">
      <c r="B16" s="126" t="s">
        <v>428</v>
      </c>
      <c r="C16" s="108"/>
      <c r="D16" s="534" t="s">
        <v>827</v>
      </c>
      <c r="E16" s="105"/>
      <c r="F16" s="126" t="s">
        <v>408</v>
      </c>
      <c r="G16" s="127"/>
      <c r="H16" s="534" t="s">
        <v>831</v>
      </c>
      <c r="I16" s="105"/>
      <c r="K16" s="197"/>
      <c r="L16" s="197"/>
      <c r="M16" s="197"/>
      <c r="N16" s="197"/>
      <c r="Q16" s="117"/>
      <c r="R16" s="98"/>
    </row>
    <row r="17" spans="1:21" ht="29.25" customHeight="1" thickBot="1">
      <c r="B17" s="126" t="s">
        <v>395</v>
      </c>
      <c r="C17" s="108"/>
      <c r="D17" s="134">
        <v>561168</v>
      </c>
      <c r="E17" s="123"/>
      <c r="F17" s="126" t="s">
        <v>409</v>
      </c>
      <c r="G17" s="594" t="s">
        <v>337</v>
      </c>
      <c r="H17" s="244">
        <f>SUM(R52,R55,R58,R61,R64,R67,R70)</f>
        <v>1771387.1908913306</v>
      </c>
      <c r="I17" s="17"/>
      <c r="K17" s="197"/>
      <c r="L17" s="197"/>
      <c r="M17" s="197"/>
      <c r="N17" s="197"/>
      <c r="P17" s="101"/>
      <c r="Q17" s="101"/>
      <c r="R17" s="98"/>
    </row>
    <row r="18" spans="1:21" ht="27.75" customHeight="1" thickBot="1">
      <c r="E18" s="9"/>
      <c r="F18" s="126" t="s">
        <v>410</v>
      </c>
      <c r="G18" s="594" t="s">
        <v>338</v>
      </c>
      <c r="H18" s="133">
        <f>-SUM(R53,R56,R59,R62,R65,R68,R71)</f>
        <v>570017.52738832799</v>
      </c>
      <c r="I18" s="17"/>
      <c r="J18" s="117"/>
      <c r="K18" s="117"/>
      <c r="L18" s="117"/>
      <c r="M18" s="117"/>
      <c r="N18" s="117"/>
      <c r="P18" s="117"/>
      <c r="Q18" s="117"/>
      <c r="R18" s="98"/>
    </row>
    <row r="19" spans="1:21" ht="27.75" customHeight="1" thickBot="1">
      <c r="E19" s="9"/>
      <c r="F19" s="126" t="s">
        <v>383</v>
      </c>
      <c r="G19" s="594" t="s">
        <v>339</v>
      </c>
      <c r="H19" s="190">
        <f>R82</f>
        <v>43386.462246179355</v>
      </c>
      <c r="I19" s="17"/>
      <c r="J19" s="117"/>
      <c r="P19" s="117"/>
      <c r="Q19" s="117"/>
      <c r="R19" s="98"/>
    </row>
    <row r="20" spans="1:21" ht="27.75" customHeight="1">
      <c r="C20" s="32"/>
      <c r="D20" s="32"/>
      <c r="E20" s="32"/>
      <c r="F20" s="126" t="s">
        <v>484</v>
      </c>
      <c r="G20" s="594" t="s">
        <v>423</v>
      </c>
      <c r="H20" s="190">
        <f>H17-H18+H19</f>
        <v>1244756.125749182</v>
      </c>
      <c r="I20" s="105"/>
      <c r="P20" s="117"/>
      <c r="Q20" s="117"/>
      <c r="R20" s="98"/>
    </row>
    <row r="21" spans="1:21" ht="22.5" customHeight="1">
      <c r="A21" s="28"/>
      <c r="E21" s="9"/>
    </row>
    <row r="22" spans="1:21" ht="13.5" customHeight="1">
      <c r="A22" s="28"/>
      <c r="B22" s="120" t="s">
        <v>393</v>
      </c>
      <c r="C22" s="35"/>
      <c r="E22" s="9"/>
    </row>
    <row r="23" spans="1:21" ht="13.5" customHeight="1">
      <c r="A23" s="28"/>
      <c r="B23" s="120"/>
      <c r="C23" s="35"/>
      <c r="E23" s="9"/>
    </row>
    <row r="24" spans="1:21" ht="138" customHeight="1">
      <c r="A24" s="28"/>
      <c r="B24" s="898" t="s">
        <v>611</v>
      </c>
      <c r="C24" s="898"/>
      <c r="D24" s="898"/>
      <c r="E24" s="898"/>
      <c r="F24" s="898"/>
      <c r="G24" s="898"/>
    </row>
    <row r="25" spans="1:21" ht="14.25" customHeight="1">
      <c r="A25" s="28"/>
      <c r="B25" s="539"/>
      <c r="C25" s="539"/>
      <c r="D25" s="529"/>
      <c r="E25" s="529"/>
      <c r="F25" s="529"/>
      <c r="G25" s="539"/>
    </row>
    <row r="26" spans="1:21" s="17" customFormat="1" ht="27" customHeight="1">
      <c r="B26" s="899" t="s">
        <v>481</v>
      </c>
      <c r="C26" s="900"/>
      <c r="D26" s="135" t="s">
        <v>41</v>
      </c>
      <c r="E26" s="136" t="s">
        <v>541</v>
      </c>
      <c r="F26" s="136" t="s">
        <v>383</v>
      </c>
      <c r="G26" s="137" t="s">
        <v>384</v>
      </c>
      <c r="T26" s="138"/>
      <c r="U26" s="138"/>
    </row>
    <row r="27" spans="1:21" ht="20.25" customHeight="1">
      <c r="B27" s="896" t="s">
        <v>29</v>
      </c>
      <c r="C27" s="897"/>
      <c r="D27" s="629" t="s">
        <v>27</v>
      </c>
      <c r="E27" s="140">
        <f>SUM(D52:D81)</f>
        <v>597040.79945741827</v>
      </c>
      <c r="F27" s="141">
        <f>D82</f>
        <v>21374.792397689122</v>
      </c>
      <c r="G27" s="140">
        <f>E27+F27</f>
        <v>618415.59185510734</v>
      </c>
    </row>
    <row r="28" spans="1:21" ht="20.25" customHeight="1">
      <c r="B28" s="896" t="s">
        <v>738</v>
      </c>
      <c r="C28" s="897"/>
      <c r="D28" s="629" t="s">
        <v>27</v>
      </c>
      <c r="E28" s="142">
        <f>SUM(E52:E81)</f>
        <v>91822.585296952006</v>
      </c>
      <c r="F28" s="143">
        <f>E82</f>
        <v>3414.908994770984</v>
      </c>
      <c r="G28" s="142">
        <f>E28+F28</f>
        <v>95237.494291722993</v>
      </c>
    </row>
    <row r="29" spans="1:21" ht="20.25" customHeight="1">
      <c r="B29" s="896" t="s">
        <v>732</v>
      </c>
      <c r="C29" s="897" t="s">
        <v>732</v>
      </c>
      <c r="D29" s="629" t="s">
        <v>28</v>
      </c>
      <c r="E29" s="142">
        <f>SUM(F52:F81)</f>
        <v>330828.48741177091</v>
      </c>
      <c r="F29" s="143">
        <f>F82</f>
        <v>11796.304095501881</v>
      </c>
      <c r="G29" s="142">
        <f t="shared" ref="G29:G32" si="0">E29+F29</f>
        <v>342624.79150727281</v>
      </c>
    </row>
    <row r="30" spans="1:21" ht="20.25" customHeight="1">
      <c r="B30" s="896" t="s">
        <v>734</v>
      </c>
      <c r="C30" s="897" t="s">
        <v>734</v>
      </c>
      <c r="D30" s="629" t="s">
        <v>28</v>
      </c>
      <c r="E30" s="142">
        <f>SUM(G52:G81)</f>
        <v>100208.14858535399</v>
      </c>
      <c r="F30" s="143">
        <f>G82</f>
        <v>3733.4139366981249</v>
      </c>
      <c r="G30" s="142">
        <f t="shared" si="0"/>
        <v>103941.56252205212</v>
      </c>
    </row>
    <row r="31" spans="1:21" ht="20.25" customHeight="1">
      <c r="B31" s="896" t="s">
        <v>733</v>
      </c>
      <c r="C31" s="897" t="s">
        <v>733</v>
      </c>
      <c r="D31" s="629" t="s">
        <v>28</v>
      </c>
      <c r="E31" s="142">
        <f>SUM(H52:H81)</f>
        <v>3.5473151999999999</v>
      </c>
      <c r="F31" s="143">
        <f>H82</f>
        <v>0.11256813568000004</v>
      </c>
      <c r="G31" s="142">
        <f>E31+F31</f>
        <v>3.65988333568</v>
      </c>
    </row>
    <row r="32" spans="1:21" ht="20.25" customHeight="1">
      <c r="B32" s="896" t="s">
        <v>735</v>
      </c>
      <c r="C32" s="897" t="s">
        <v>735</v>
      </c>
      <c r="D32" s="629" t="s">
        <v>28</v>
      </c>
      <c r="E32" s="142">
        <f>SUM(I52:I81)</f>
        <v>5284.6374816994266</v>
      </c>
      <c r="F32" s="143">
        <f>I82</f>
        <v>197.10498707082391</v>
      </c>
      <c r="G32" s="142">
        <f t="shared" si="0"/>
        <v>5481.7424687702505</v>
      </c>
    </row>
    <row r="33" spans="2:22" ht="20.25" customHeight="1">
      <c r="B33" s="896" t="s">
        <v>371</v>
      </c>
      <c r="C33" s="897" t="s">
        <v>371</v>
      </c>
      <c r="D33" s="629" t="s">
        <v>28</v>
      </c>
      <c r="E33" s="142">
        <f>SUM(J52:J81)</f>
        <v>0</v>
      </c>
      <c r="F33" s="143">
        <f>J82</f>
        <v>0</v>
      </c>
      <c r="G33" s="142">
        <f>E33+F33</f>
        <v>0</v>
      </c>
    </row>
    <row r="34" spans="2:22" ht="20.25" customHeight="1">
      <c r="B34" s="896" t="s">
        <v>736</v>
      </c>
      <c r="C34" s="897" t="s">
        <v>736</v>
      </c>
      <c r="D34" s="629" t="s">
        <v>28</v>
      </c>
      <c r="E34" s="142">
        <f>SUM(K52:K81)</f>
        <v>61469.953256268207</v>
      </c>
      <c r="F34" s="143">
        <f>K82</f>
        <v>2352.2634094857999</v>
      </c>
      <c r="G34" s="142">
        <f t="shared" ref="G34:G40" si="1">E34+F34</f>
        <v>63822.216665754007</v>
      </c>
    </row>
    <row r="35" spans="2:22" ht="20.25" customHeight="1">
      <c r="B35" s="896" t="s">
        <v>32</v>
      </c>
      <c r="C35" s="897" t="s">
        <v>32</v>
      </c>
      <c r="D35" s="629" t="s">
        <v>27</v>
      </c>
      <c r="E35" s="142">
        <f>SUM(L52:L81)</f>
        <v>121.35958282003298</v>
      </c>
      <c r="F35" s="143">
        <f>L82</f>
        <v>4.5287277768461367</v>
      </c>
      <c r="G35" s="142">
        <f t="shared" si="1"/>
        <v>125.88831059687912</v>
      </c>
    </row>
    <row r="36" spans="2:22" ht="20.25" customHeight="1">
      <c r="B36" s="896" t="s">
        <v>30</v>
      </c>
      <c r="C36" s="897" t="s">
        <v>30</v>
      </c>
      <c r="D36" s="629" t="s">
        <v>28</v>
      </c>
      <c r="E36" s="142">
        <f>SUM(M52:M81)</f>
        <v>0</v>
      </c>
      <c r="F36" s="143">
        <f>M82</f>
        <v>0</v>
      </c>
      <c r="G36" s="142">
        <f t="shared" si="1"/>
        <v>0</v>
      </c>
    </row>
    <row r="37" spans="2:22" ht="20.25" customHeight="1">
      <c r="B37" s="896" t="s">
        <v>31</v>
      </c>
      <c r="C37" s="897" t="s">
        <v>31</v>
      </c>
      <c r="D37" s="629" t="s">
        <v>28</v>
      </c>
      <c r="E37" s="142">
        <f>SUM(N52:N81)</f>
        <v>14590.145115520001</v>
      </c>
      <c r="F37" s="143">
        <f>N82</f>
        <v>513.03312905010137</v>
      </c>
      <c r="G37" s="142">
        <f t="shared" si="1"/>
        <v>15103.178244570103</v>
      </c>
    </row>
    <row r="38" spans="2:22" ht="20.25" customHeight="1">
      <c r="B38" s="896"/>
      <c r="C38" s="897"/>
      <c r="D38" s="629"/>
      <c r="E38" s="142">
        <f>SUM(O52:O81)</f>
        <v>0</v>
      </c>
      <c r="F38" s="143">
        <f>O82</f>
        <v>0</v>
      </c>
      <c r="G38" s="142">
        <f t="shared" si="1"/>
        <v>0</v>
      </c>
    </row>
    <row r="39" spans="2:22" ht="20.25" customHeight="1">
      <c r="B39" s="896"/>
      <c r="C39" s="897"/>
      <c r="D39" s="629"/>
      <c r="E39" s="142">
        <f>SUM(P52:P81)</f>
        <v>0</v>
      </c>
      <c r="F39" s="143">
        <f>P82</f>
        <v>0</v>
      </c>
      <c r="G39" s="142">
        <f t="shared" si="1"/>
        <v>0</v>
      </c>
    </row>
    <row r="40" spans="2:22" ht="20.25" customHeight="1">
      <c r="B40" s="896"/>
      <c r="C40" s="897"/>
      <c r="D40" s="630"/>
      <c r="E40" s="144">
        <f>SUM(Q52:Q81)</f>
        <v>0</v>
      </c>
      <c r="F40" s="145">
        <f>Q82</f>
        <v>0</v>
      </c>
      <c r="G40" s="144">
        <f t="shared" si="1"/>
        <v>0</v>
      </c>
    </row>
    <row r="41" spans="2:22" s="8" customFormat="1" ht="21" customHeight="1">
      <c r="B41" s="901" t="s">
        <v>26</v>
      </c>
      <c r="C41" s="902"/>
      <c r="D41" s="139"/>
      <c r="E41" s="146">
        <f>SUM(E27:E40)</f>
        <v>1201369.6635030031</v>
      </c>
      <c r="F41" s="146">
        <f>SUM(F27:F40)</f>
        <v>43386.462246179355</v>
      </c>
      <c r="G41" s="146">
        <f>SUM(G27:G40)</f>
        <v>1244756.1257491822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434</v>
      </c>
      <c r="C44" s="31"/>
      <c r="D44" s="31"/>
      <c r="E44" s="588"/>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98" t="s">
        <v>588</v>
      </c>
      <c r="C46" s="898"/>
      <c r="D46" s="898"/>
      <c r="E46" s="898"/>
      <c r="F46" s="898"/>
      <c r="G46" s="898"/>
      <c r="H46" s="898"/>
      <c r="I46" s="898"/>
      <c r="J46" s="898"/>
      <c r="K46" s="898"/>
      <c r="L46" s="898"/>
      <c r="M46" s="608"/>
      <c r="N46" s="107"/>
      <c r="O46" s="107"/>
      <c r="P46" s="107"/>
      <c r="Q46" s="107"/>
      <c r="R46" s="107"/>
      <c r="T46" s="37"/>
      <c r="U46" s="19"/>
      <c r="V46" s="38"/>
    </row>
    <row r="47" spans="2:22" s="28" customFormat="1" ht="48" customHeight="1">
      <c r="B47" s="898" t="s">
        <v>540</v>
      </c>
      <c r="C47" s="898"/>
      <c r="D47" s="898"/>
      <c r="E47" s="898"/>
      <c r="F47" s="898"/>
      <c r="G47" s="898"/>
      <c r="H47" s="898"/>
      <c r="I47" s="898"/>
      <c r="J47" s="898"/>
      <c r="K47" s="898"/>
      <c r="L47" s="898"/>
      <c r="M47" s="608"/>
      <c r="N47" s="107"/>
      <c r="O47" s="107"/>
      <c r="P47" s="107"/>
      <c r="Q47" s="107"/>
      <c r="R47" s="107"/>
      <c r="T47" s="37"/>
      <c r="U47" s="19"/>
      <c r="V47" s="38"/>
    </row>
    <row r="48" spans="2:22" s="28" customFormat="1" ht="26.25" customHeight="1">
      <c r="B48" s="898" t="s">
        <v>597</v>
      </c>
      <c r="C48" s="898"/>
      <c r="D48" s="898"/>
      <c r="E48" s="898"/>
      <c r="F48" s="898"/>
      <c r="G48" s="898"/>
      <c r="H48" s="898"/>
      <c r="I48" s="898"/>
      <c r="J48" s="898"/>
      <c r="K48" s="898"/>
      <c r="L48" s="898"/>
      <c r="M48" s="608"/>
      <c r="N48" s="107"/>
      <c r="O48" s="107"/>
      <c r="P48" s="107"/>
      <c r="Q48" s="107"/>
      <c r="R48" s="107"/>
      <c r="T48" s="37"/>
      <c r="U48" s="19"/>
      <c r="V48" s="38"/>
    </row>
    <row r="49" spans="2:22" ht="15" customHeight="1">
      <c r="B49" s="604"/>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491</v>
      </c>
      <c r="D50" s="137" t="str">
        <f>IF($B27&lt;&gt;"",$B27,"")</f>
        <v>Residential</v>
      </c>
      <c r="E50" s="137" t="str">
        <f>IF($B28&lt;&gt;"",$B28,"")</f>
        <v>GS&lt; 50 kW</v>
      </c>
      <c r="F50" s="137" t="str">
        <f>IF($B29&lt;&gt;"",$B29,"")</f>
        <v>GS 50 to 2,999 kW</v>
      </c>
      <c r="G50" s="137" t="str">
        <f>IF($B30&lt;&gt;"",$B30,"")</f>
        <v>GS 50 to 2,999 kW with owned transformer</v>
      </c>
      <c r="H50" s="137" t="str">
        <f>IF($B31&lt;&gt;"",$B31,"")</f>
        <v>GS 3,000 to 4,999 kW</v>
      </c>
      <c r="I50" s="137" t="str">
        <f>IF($B32&lt;&gt;"",$B32,"")</f>
        <v>GS 3,000 to 4,999 kW with owned transformer</v>
      </c>
      <c r="J50" s="137" t="str">
        <f>IF($B33&lt;&gt;"",$B33,"")</f>
        <v>Large Use</v>
      </c>
      <c r="K50" s="137" t="str">
        <f>IF($B34&lt;&gt;"",$B34,"")</f>
        <v>Large Use with owned transformer</v>
      </c>
      <c r="L50" s="137" t="str">
        <f>IF($B35&lt;&gt;"",$B35,"")</f>
        <v>Unmetered Scattered Load</v>
      </c>
      <c r="M50" s="137" t="str">
        <f>IF($B36&lt;&gt;"",$B36,"")</f>
        <v>Sentinel Lighting</v>
      </c>
      <c r="N50" s="137" t="str">
        <f>IF($B37&lt;&gt;"",$B37,"")</f>
        <v>Street Lighting</v>
      </c>
      <c r="O50" s="137" t="str">
        <f>IF($B38&lt;&gt;"",$B38,"")</f>
        <v/>
      </c>
      <c r="P50" s="137" t="str">
        <f>IF($B39&lt;&gt;"",$B39,"")</f>
        <v/>
      </c>
      <c r="Q50" s="137" t="str">
        <f>IF($B40&lt;&gt;"",$B40,"")</f>
        <v/>
      </c>
      <c r="R50" s="245" t="s">
        <v>26</v>
      </c>
      <c r="T50" s="138"/>
      <c r="U50" s="147"/>
    </row>
    <row r="51" spans="2:22" s="148" customFormat="1" ht="15.75" customHeight="1">
      <c r="B51" s="566"/>
      <c r="C51" s="567"/>
      <c r="D51" s="567" t="str">
        <f>D27</f>
        <v>kWh</v>
      </c>
      <c r="E51" s="567" t="str">
        <f>D28</f>
        <v>kWh</v>
      </c>
      <c r="F51" s="567" t="str">
        <f>D29</f>
        <v>kW</v>
      </c>
      <c r="G51" s="567" t="str">
        <f>D30</f>
        <v>kW</v>
      </c>
      <c r="H51" s="567" t="str">
        <f>D31</f>
        <v>kW</v>
      </c>
      <c r="I51" s="567" t="str">
        <f>D32</f>
        <v>kW</v>
      </c>
      <c r="J51" s="567" t="str">
        <f>D33</f>
        <v>kW</v>
      </c>
      <c r="K51" s="567" t="str">
        <f>D34</f>
        <v>kW</v>
      </c>
      <c r="L51" s="567" t="str">
        <f>D35</f>
        <v>kWh</v>
      </c>
      <c r="M51" s="567" t="str">
        <f>D36</f>
        <v>kW</v>
      </c>
      <c r="N51" s="567" t="str">
        <f>D37</f>
        <v>kW</v>
      </c>
      <c r="O51" s="567">
        <f>D38</f>
        <v>0</v>
      </c>
      <c r="P51" s="567">
        <f>D39</f>
        <v>0</v>
      </c>
      <c r="Q51" s="567">
        <f>D40</f>
        <v>0</v>
      </c>
      <c r="R51" s="568"/>
      <c r="U51" s="149"/>
    </row>
    <row r="52" spans="2:22" s="17" customFormat="1">
      <c r="B52" s="150" t="s">
        <v>121</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6" t="s">
        <v>67</v>
      </c>
      <c r="C54" s="612"/>
      <c r="D54" s="162"/>
      <c r="E54" s="162"/>
      <c r="F54" s="162"/>
      <c r="G54" s="162"/>
      <c r="H54" s="162"/>
      <c r="I54" s="162"/>
      <c r="J54" s="162"/>
      <c r="K54" s="163"/>
      <c r="L54" s="163"/>
      <c r="M54" s="163"/>
      <c r="N54" s="163"/>
      <c r="O54" s="163"/>
      <c r="P54" s="163"/>
      <c r="Q54" s="163"/>
      <c r="R54" s="164"/>
      <c r="U54" s="161"/>
      <c r="V54" s="155"/>
    </row>
    <row r="55" spans="2:22" s="17" customFormat="1">
      <c r="B55" s="156" t="s">
        <v>122</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6" t="s">
        <v>67</v>
      </c>
      <c r="C57" s="612"/>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6" t="s">
        <v>67</v>
      </c>
      <c r="C60" s="612"/>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LRAM'!Y522</f>
        <v>0</v>
      </c>
      <c r="E61" s="158">
        <f>'4.  2011-2014 LRAM'!Z522</f>
        <v>0</v>
      </c>
      <c r="F61" s="158">
        <f>'4.  2011-2014 LRAM'!AA522</f>
        <v>0</v>
      </c>
      <c r="G61" s="158">
        <f>'4.  2011-2014 LRAM'!AB522</f>
        <v>0</v>
      </c>
      <c r="H61" s="158">
        <f>'4.  2011-2014 LRAM'!AC522</f>
        <v>0</v>
      </c>
      <c r="I61" s="158">
        <f>'4.  2011-2014 LRAM'!AD522</f>
        <v>0</v>
      </c>
      <c r="J61" s="158">
        <f>'4.  2011-2014 LRAM'!AE522</f>
        <v>0</v>
      </c>
      <c r="K61" s="158">
        <f>'4.  2011-2014 LRAM'!AF522</f>
        <v>0</v>
      </c>
      <c r="L61" s="158">
        <f>'4.  2011-2014 LRAM'!AG522</f>
        <v>0</v>
      </c>
      <c r="M61" s="158">
        <f>'4.  2011-2014 LRAM'!AH522</f>
        <v>0</v>
      </c>
      <c r="N61" s="158">
        <f>'4.  2011-2014 LRAM'!AI522</f>
        <v>0</v>
      </c>
      <c r="O61" s="158">
        <f>'4.  2011-2014 LRAM'!AJ522</f>
        <v>0</v>
      </c>
      <c r="P61" s="158">
        <f>'4.  2011-2014 LRAM'!AK522</f>
        <v>0</v>
      </c>
      <c r="Q61" s="158">
        <f>'4.  2011-2014 LRAM'!AL522</f>
        <v>0</v>
      </c>
      <c r="R61" s="159">
        <f>SUM(D61:Q61)</f>
        <v>0</v>
      </c>
      <c r="U61" s="154"/>
      <c r="V61" s="155"/>
    </row>
    <row r="62" spans="2:22" s="165" customFormat="1">
      <c r="B62" s="156" t="s">
        <v>39</v>
      </c>
      <c r="C62" s="157"/>
      <c r="D62" s="158">
        <f>-'4.  2011-2014 LRAM'!Y523</f>
        <v>0</v>
      </c>
      <c r="E62" s="158">
        <f>-'4.  2011-2014 LRAM'!Z523</f>
        <v>0</v>
      </c>
      <c r="F62" s="158">
        <f>-'4.  2011-2014 LRAM'!AA523</f>
        <v>0</v>
      </c>
      <c r="G62" s="158">
        <f>-'4.  2011-2014 LRAM'!AB523</f>
        <v>0</v>
      </c>
      <c r="H62" s="158">
        <f>-'4.  2011-2014 LRAM'!AC523</f>
        <v>0</v>
      </c>
      <c r="I62" s="158">
        <f>-'4.  2011-2014 LRAM'!AD523</f>
        <v>0</v>
      </c>
      <c r="J62" s="158">
        <f>-'4.  2011-2014 LRAM'!AE523</f>
        <v>0</v>
      </c>
      <c r="K62" s="158">
        <f>-'4.  2011-2014 LRAM'!AF523</f>
        <v>0</v>
      </c>
      <c r="L62" s="158">
        <f>-'4.  2011-2014 LRAM'!AG523</f>
        <v>0</v>
      </c>
      <c r="M62" s="158">
        <f>-'4.  2011-2014 LRAM'!AH523</f>
        <v>0</v>
      </c>
      <c r="N62" s="158">
        <f>-'4.  2011-2014 LRAM'!AI523</f>
        <v>0</v>
      </c>
      <c r="O62" s="158">
        <f>-'4.  2011-2014 LRAM'!AJ523</f>
        <v>0</v>
      </c>
      <c r="P62" s="158">
        <f>-'4.  2011-2014 LRAM'!AK523</f>
        <v>0</v>
      </c>
      <c r="Q62" s="158">
        <f>-'4.  2011-2014 LRAM'!AL523</f>
        <v>0</v>
      </c>
      <c r="R62" s="159">
        <f>SUM(D62:Q62)</f>
        <v>0</v>
      </c>
      <c r="S62" s="160"/>
      <c r="U62" s="154"/>
      <c r="V62" s="155"/>
    </row>
    <row r="63" spans="2:22" s="138" customFormat="1">
      <c r="B63" s="616" t="s">
        <v>67</v>
      </c>
      <c r="C63" s="612"/>
      <c r="D63" s="162"/>
      <c r="E63" s="162"/>
      <c r="F63" s="162"/>
      <c r="G63" s="162"/>
      <c r="H63" s="162"/>
      <c r="I63" s="162"/>
      <c r="J63" s="162"/>
      <c r="K63" s="163"/>
      <c r="L63" s="163"/>
      <c r="M63" s="163"/>
      <c r="N63" s="163"/>
      <c r="O63" s="163"/>
      <c r="P63" s="163"/>
      <c r="Q63" s="163"/>
      <c r="R63" s="164"/>
      <c r="U63" s="161"/>
      <c r="V63" s="155"/>
    </row>
    <row r="64" spans="2:22" s="165" customFormat="1">
      <c r="B64" s="156" t="s">
        <v>94</v>
      </c>
      <c r="C64" s="526"/>
      <c r="D64" s="166">
        <f>'5.  2015-2020 LRAM'!AU206</f>
        <v>0</v>
      </c>
      <c r="E64" s="166">
        <f>'5.  2015-2020 LRAM'!AV206</f>
        <v>0</v>
      </c>
      <c r="F64" s="166">
        <f>'5.  2015-2020 LRAM'!AW206</f>
        <v>0</v>
      </c>
      <c r="G64" s="166">
        <f>'5.  2015-2020 LRAM'!AX206</f>
        <v>0</v>
      </c>
      <c r="H64" s="166">
        <f>'5.  2015-2020 LRAM'!AY206</f>
        <v>0</v>
      </c>
      <c r="I64" s="166">
        <f>'5.  2015-2020 LRAM'!AZ206</f>
        <v>0</v>
      </c>
      <c r="J64" s="166">
        <f>'5.  2015-2020 LRAM'!BA206</f>
        <v>0</v>
      </c>
      <c r="K64" s="166">
        <f>'5.  2015-2020 LRAM'!BB206</f>
        <v>0</v>
      </c>
      <c r="L64" s="166">
        <f>'5.  2015-2020 LRAM'!BC206</f>
        <v>0</v>
      </c>
      <c r="M64" s="166">
        <f>'5.  2015-2020 LRAM'!BD206</f>
        <v>0</v>
      </c>
      <c r="N64" s="166">
        <f>'5.  2015-2020 LRAM'!BE206</f>
        <v>0</v>
      </c>
      <c r="O64" s="166">
        <f>'5.  2015-2020 LRAM'!BF206</f>
        <v>0</v>
      </c>
      <c r="P64" s="166">
        <f>'5.  2015-2020 LRAM'!BG206</f>
        <v>0</v>
      </c>
      <c r="Q64" s="166">
        <f>'5.  2015-2020 LRAM'!BH206</f>
        <v>0</v>
      </c>
      <c r="R64" s="159">
        <f>SUM(D64:Q64)</f>
        <v>0</v>
      </c>
      <c r="U64" s="154"/>
      <c r="V64" s="155"/>
    </row>
    <row r="65" spans="2:22" s="165" customFormat="1">
      <c r="B65" s="156" t="s">
        <v>93</v>
      </c>
      <c r="C65" s="157"/>
      <c r="D65" s="166">
        <f>-'5.  2015-2020 LRAM'!AU207</f>
        <v>0</v>
      </c>
      <c r="E65" s="166">
        <f>-'5.  2015-2020 LRAM'!AV207</f>
        <v>0</v>
      </c>
      <c r="F65" s="166">
        <f>-'5.  2015-2020 LRAM'!AW207</f>
        <v>0</v>
      </c>
      <c r="G65" s="166">
        <f>-'5.  2015-2020 LRAM'!AX207</f>
        <v>0</v>
      </c>
      <c r="H65" s="166">
        <f>-'5.  2015-2020 LRAM'!AY207</f>
        <v>0</v>
      </c>
      <c r="I65" s="166">
        <f>-'5.  2015-2020 LRAM'!AZ207</f>
        <v>0</v>
      </c>
      <c r="J65" s="166">
        <f>-'5.  2015-2020 LRAM'!BA207</f>
        <v>0</v>
      </c>
      <c r="K65" s="166">
        <f>-'5.  2015-2020 LRAM'!BB207</f>
        <v>0</v>
      </c>
      <c r="L65" s="166">
        <f>-'5.  2015-2020 LRAM'!BC207</f>
        <v>0</v>
      </c>
      <c r="M65" s="166">
        <f>-'5.  2015-2020 LRAM'!BD207</f>
        <v>0</v>
      </c>
      <c r="N65" s="166">
        <f>-'5.  2015-2020 LRAM'!BE207</f>
        <v>0</v>
      </c>
      <c r="O65" s="166">
        <f>-'5.  2015-2020 LRAM'!BF207</f>
        <v>0</v>
      </c>
      <c r="P65" s="166">
        <f>-'5.  2015-2020 LRAM'!BG207</f>
        <v>0</v>
      </c>
      <c r="Q65" s="166">
        <f>-'5.  2015-2020 LRAM'!BH207</f>
        <v>0</v>
      </c>
      <c r="R65" s="159">
        <f>SUM(D65:Q65)</f>
        <v>0</v>
      </c>
      <c r="S65" s="160"/>
      <c r="U65" s="154"/>
      <c r="V65" s="155"/>
    </row>
    <row r="66" spans="2:22" s="138" customFormat="1">
      <c r="B66" s="616" t="s">
        <v>67</v>
      </c>
      <c r="C66" s="612"/>
      <c r="D66" s="162"/>
      <c r="E66" s="162"/>
      <c r="F66" s="162"/>
      <c r="G66" s="162"/>
      <c r="H66" s="162"/>
      <c r="I66" s="162"/>
      <c r="J66" s="162"/>
      <c r="K66" s="163"/>
      <c r="L66" s="163"/>
      <c r="M66" s="163"/>
      <c r="N66" s="163"/>
      <c r="O66" s="163"/>
      <c r="P66" s="163"/>
      <c r="Q66" s="163"/>
      <c r="R66" s="164"/>
      <c r="U66" s="161"/>
      <c r="V66" s="155"/>
    </row>
    <row r="67" spans="2:22" s="165" customFormat="1">
      <c r="B67" s="156" t="s">
        <v>204</v>
      </c>
      <c r="C67" s="157"/>
      <c r="D67" s="158">
        <f>'5.  2015-2020 LRAM'!AU390</f>
        <v>336224.62964607985</v>
      </c>
      <c r="E67" s="158">
        <f>'5.  2015-2020 LRAM'!AV390</f>
        <v>169694.71731449</v>
      </c>
      <c r="F67" s="158">
        <f>'5.  2015-2020 LRAM'!AW390</f>
        <v>142826.53997889519</v>
      </c>
      <c r="G67" s="158">
        <f>'5.  2015-2020 LRAM'!AX390</f>
        <v>79114.766004298246</v>
      </c>
      <c r="H67" s="158">
        <f>'5.  2015-2020 LRAM'!AY390</f>
        <v>0</v>
      </c>
      <c r="I67" s="158">
        <f>'5.  2015-2020 LRAM'!AZ390</f>
        <v>2712.4782016324261</v>
      </c>
      <c r="J67" s="158">
        <f>'5.  2015-2020 LRAM'!BA390</f>
        <v>0</v>
      </c>
      <c r="K67" s="158">
        <f>'5.  2015-2020 LRAM'!BB390</f>
        <v>37004.471894348208</v>
      </c>
      <c r="L67" s="158">
        <f>'5.  2015-2020 LRAM'!BC390</f>
        <v>60.679135703619949</v>
      </c>
      <c r="M67" s="158">
        <f>'5.  2015-2020 LRAM'!BD390</f>
        <v>0</v>
      </c>
      <c r="N67" s="158">
        <f>'5.  2015-2020 LRAM'!BE390</f>
        <v>4481.1215567999998</v>
      </c>
      <c r="O67" s="158">
        <f>'5.  2015-2020 LRAM'!BF390</f>
        <v>0</v>
      </c>
      <c r="P67" s="158">
        <f>'5.  2015-2020 LRAM'!BG390</f>
        <v>0</v>
      </c>
      <c r="Q67" s="158">
        <f>'5.  2015-2020 LRAM'!BH390</f>
        <v>0</v>
      </c>
      <c r="R67" s="159">
        <f>SUM(D67:Q67)</f>
        <v>772119.40373224742</v>
      </c>
      <c r="U67" s="154"/>
      <c r="V67" s="155"/>
    </row>
    <row r="68" spans="2:22" s="165" customFormat="1">
      <c r="B68" s="156" t="s">
        <v>203</v>
      </c>
      <c r="C68" s="157"/>
      <c r="D68" s="158">
        <f>-'5.  2015-2020 LRAM'!AU391</f>
        <v>-118729.31368425538</v>
      </c>
      <c r="E68" s="158">
        <f>-'5.  2015-2020 LRAM'!AV391</f>
        <v>-124822.57211917298</v>
      </c>
      <c r="F68" s="158">
        <f>-'5.  2015-2020 LRAM'!AW391</f>
        <v>-26586.531474266656</v>
      </c>
      <c r="G68" s="158">
        <f>-'5.  2015-2020 LRAM'!AX391</f>
        <v>-29549.808847024302</v>
      </c>
      <c r="H68" s="158">
        <f>-'5.  2015-2020 LRAM'!AY391</f>
        <v>0</v>
      </c>
      <c r="I68" s="158">
        <f>-'5.  2015-2020 LRAM'!AZ391</f>
        <v>-79.120800000000003</v>
      </c>
      <c r="J68" s="158">
        <f>-'5.  2015-2020 LRAM'!BA391</f>
        <v>0</v>
      </c>
      <c r="K68" s="158">
        <f>-'5.  2015-2020 LRAM'!BB391</f>
        <v>-1038.78</v>
      </c>
      <c r="L68" s="158">
        <f>-'5.  2015-2020 LRAM'!BC391</f>
        <v>0</v>
      </c>
      <c r="M68" s="158">
        <f>-'5.  2015-2020 LRAM'!BD391</f>
        <v>0</v>
      </c>
      <c r="N68" s="158">
        <f>-'5.  2015-2020 LRAM'!BE391</f>
        <v>0</v>
      </c>
      <c r="O68" s="158">
        <f>-'5.  2015-2020 LRAM'!BF391</f>
        <v>0</v>
      </c>
      <c r="P68" s="158">
        <f>-'5.  2015-2020 LRAM'!BG391</f>
        <v>0</v>
      </c>
      <c r="Q68" s="158">
        <f>-'5.  2015-2020 LRAM'!BH391</f>
        <v>0</v>
      </c>
      <c r="R68" s="159">
        <f>SUM(D68:Q68)</f>
        <v>-300806.12692471931</v>
      </c>
      <c r="S68" s="160"/>
      <c r="U68" s="154"/>
      <c r="V68" s="155"/>
    </row>
    <row r="69" spans="2:22" s="138" customFormat="1">
      <c r="B69" s="616" t="s">
        <v>67</v>
      </c>
      <c r="C69" s="612"/>
      <c r="D69" s="162"/>
      <c r="E69" s="162"/>
      <c r="F69" s="162"/>
      <c r="G69" s="162"/>
      <c r="H69" s="162"/>
      <c r="I69" s="162"/>
      <c r="J69" s="162"/>
      <c r="K69" s="163"/>
      <c r="L69" s="163"/>
      <c r="M69" s="163"/>
      <c r="N69" s="163"/>
      <c r="O69" s="163"/>
      <c r="P69" s="163"/>
      <c r="Q69" s="163"/>
      <c r="R69" s="164"/>
      <c r="U69" s="161"/>
      <c r="V69" s="155"/>
    </row>
    <row r="70" spans="2:22" s="165" customFormat="1">
      <c r="B70" s="156" t="s">
        <v>206</v>
      </c>
      <c r="C70" s="526"/>
      <c r="D70" s="158">
        <f>'5.  2015-2020 LRAM'!AU575</f>
        <v>463354.41080212698</v>
      </c>
      <c r="E70" s="158">
        <f>'5.  2015-2020 LRAM'!AV575</f>
        <v>174028.84183741952</v>
      </c>
      <c r="F70" s="158">
        <f>'5.  2015-2020 LRAM'!AW575</f>
        <v>241617.90173588583</v>
      </c>
      <c r="G70" s="158">
        <f>'5.  2015-2020 LRAM'!AX575</f>
        <v>80796.307020627515</v>
      </c>
      <c r="H70" s="158">
        <f>'5.  2015-2020 LRAM'!AY575</f>
        <v>3.5473151999999999</v>
      </c>
      <c r="I70" s="158">
        <f>'5.  2015-2020 LRAM'!AZ575</f>
        <v>2732.2530800670011</v>
      </c>
      <c r="J70" s="158">
        <f>'5.  2015-2020 LRAM'!BA575</f>
        <v>0</v>
      </c>
      <c r="K70" s="158">
        <f>'5.  2015-2020 LRAM'!BB575</f>
        <v>26564.821361919996</v>
      </c>
      <c r="L70" s="158">
        <f>'5.  2015-2020 LRAM'!BC575</f>
        <v>60.680447116413035</v>
      </c>
      <c r="M70" s="158">
        <f>'5.  2015-2020 LRAM'!BD575</f>
        <v>0</v>
      </c>
      <c r="N70" s="158">
        <f>'5.  2015-2020 LRAM'!BE575</f>
        <v>10109.02355872</v>
      </c>
      <c r="O70" s="158">
        <f>'5.  2015-2020 LRAM'!BF575</f>
        <v>0</v>
      </c>
      <c r="P70" s="158">
        <f>'5.  2015-2020 LRAM'!BG575</f>
        <v>0</v>
      </c>
      <c r="Q70" s="158">
        <f>'5.  2015-2020 LRAM'!BH575</f>
        <v>0</v>
      </c>
      <c r="R70" s="159">
        <f>SUM(D70:Q70)</f>
        <v>999267.78715908318</v>
      </c>
      <c r="U70" s="154"/>
      <c r="V70" s="155"/>
    </row>
    <row r="71" spans="2:22" s="165" customFormat="1">
      <c r="B71" s="156" t="s">
        <v>205</v>
      </c>
      <c r="C71" s="157"/>
      <c r="D71" s="158">
        <f>-'5.  2015-2020 LRAM'!AU576</f>
        <v>-83808.927306533209</v>
      </c>
      <c r="E71" s="158">
        <f>-'5.  2015-2020 LRAM'!AV576</f>
        <v>-127078.40173578453</v>
      </c>
      <c r="F71" s="158">
        <f>-'5.  2015-2020 LRAM'!AW576</f>
        <v>-27029.422828743485</v>
      </c>
      <c r="G71" s="158">
        <f>-'5.  2015-2020 LRAM'!AX576</f>
        <v>-30153.11559254747</v>
      </c>
      <c r="H71" s="158">
        <f>-'5.  2015-2020 LRAM'!AY576</f>
        <v>0</v>
      </c>
      <c r="I71" s="158">
        <f>-'5.  2015-2020 LRAM'!AZ576</f>
        <v>-80.972999999999999</v>
      </c>
      <c r="J71" s="158">
        <f>-'5.  2015-2020 LRAM'!BA576</f>
        <v>0</v>
      </c>
      <c r="K71" s="158">
        <f>-'5.  2015-2020 LRAM'!BB576</f>
        <v>-1060.56</v>
      </c>
      <c r="L71" s="158">
        <f>-'5.  2015-2020 LRAM'!BC576</f>
        <v>0</v>
      </c>
      <c r="M71" s="158">
        <f>-'5.  2015-2020 LRAM'!BD576</f>
        <v>0</v>
      </c>
      <c r="N71" s="158">
        <f>-'5.  2015-2020 LRAM'!BE576</f>
        <v>0</v>
      </c>
      <c r="O71" s="158">
        <f>-'5.  2015-2020 LRAM'!BF576</f>
        <v>0</v>
      </c>
      <c r="P71" s="158">
        <f>-'5.  2015-2020 LRAM'!BG576</f>
        <v>0</v>
      </c>
      <c r="Q71" s="158">
        <f>-'5.  2015-2020 LRAM'!BH576</f>
        <v>0</v>
      </c>
      <c r="R71" s="159">
        <f>SUM(D71:Q71)</f>
        <v>-269211.40046360873</v>
      </c>
      <c r="S71" s="160"/>
      <c r="U71" s="154"/>
      <c r="V71" s="155"/>
    </row>
    <row r="72" spans="2:22" s="138" customFormat="1">
      <c r="B72" s="616" t="s">
        <v>67</v>
      </c>
      <c r="C72" s="612"/>
      <c r="D72" s="162"/>
      <c r="E72" s="162"/>
      <c r="F72" s="162"/>
      <c r="G72" s="162"/>
      <c r="H72" s="162"/>
      <c r="I72" s="162"/>
      <c r="J72" s="162"/>
      <c r="K72" s="163"/>
      <c r="L72" s="163"/>
      <c r="M72" s="163"/>
      <c r="N72" s="163"/>
      <c r="O72" s="163"/>
      <c r="P72" s="163"/>
      <c r="Q72" s="163"/>
      <c r="R72" s="164"/>
      <c r="U72" s="161"/>
      <c r="V72" s="155"/>
    </row>
    <row r="73" spans="2:22" s="165" customFormat="1">
      <c r="B73" s="156" t="s">
        <v>208</v>
      </c>
      <c r="C73" s="526"/>
      <c r="D73" s="158">
        <f>'5.  2015-2020 LRAM'!AU759</f>
        <v>0</v>
      </c>
      <c r="E73" s="158">
        <f>'5.  2015-2020 LRAM'!AV759</f>
        <v>0</v>
      </c>
      <c r="F73" s="158">
        <f>'5.  2015-2020 LRAM'!AW759</f>
        <v>0</v>
      </c>
      <c r="G73" s="158">
        <f>'5.  2015-2020 LRAM'!AX759</f>
        <v>0</v>
      </c>
      <c r="H73" s="158">
        <f>'5.  2015-2020 LRAM'!AY759</f>
        <v>0</v>
      </c>
      <c r="I73" s="158">
        <f>'5.  2015-2020 LRAM'!AZ759</f>
        <v>0</v>
      </c>
      <c r="J73" s="158">
        <f>'5.  2015-2020 LRAM'!BA759</f>
        <v>0</v>
      </c>
      <c r="K73" s="158">
        <f>'5.  2015-2020 LRAM'!BB759</f>
        <v>0</v>
      </c>
      <c r="L73" s="158">
        <f>'5.  2015-2020 LRAM'!BC759</f>
        <v>0</v>
      </c>
      <c r="M73" s="158">
        <f>'5.  2015-2020 LRAM'!BD759</f>
        <v>0</v>
      </c>
      <c r="N73" s="158">
        <f>'5.  2015-2020 LRAM'!BE759</f>
        <v>0</v>
      </c>
      <c r="O73" s="158">
        <f>'5.  2015-2020 LRAM'!BF759</f>
        <v>0</v>
      </c>
      <c r="P73" s="158">
        <f>'5.  2015-2020 LRAM'!BG759</f>
        <v>0</v>
      </c>
      <c r="Q73" s="158">
        <f>'5.  2015-2020 LRAM'!BH759</f>
        <v>0</v>
      </c>
      <c r="R73" s="159">
        <f>SUM(D73:Q73)</f>
        <v>0</v>
      </c>
      <c r="U73" s="154"/>
      <c r="V73" s="155"/>
    </row>
    <row r="74" spans="2:22" s="165" customFormat="1" ht="16.5" customHeight="1">
      <c r="B74" s="156" t="s">
        <v>207</v>
      </c>
      <c r="C74" s="157"/>
      <c r="D74" s="158">
        <f>-'5.  2015-2020 LRAM'!AU760</f>
        <v>0</v>
      </c>
      <c r="E74" s="158">
        <f>-'5.  2015-2020 LRAM'!AV760</f>
        <v>0</v>
      </c>
      <c r="F74" s="158">
        <f>-'5.  2015-2020 LRAM'!AW760</f>
        <v>0</v>
      </c>
      <c r="G74" s="158">
        <f>-'5.  2015-2020 LRAM'!AX760</f>
        <v>0</v>
      </c>
      <c r="H74" s="158">
        <f>-'5.  2015-2020 LRAM'!AY760</f>
        <v>0</v>
      </c>
      <c r="I74" s="158">
        <f>-'5.  2015-2020 LRAM'!AZ760</f>
        <v>0</v>
      </c>
      <c r="J74" s="158">
        <f>-'5.  2015-2020 LRAM'!BA760</f>
        <v>0</v>
      </c>
      <c r="K74" s="158">
        <f>-'5.  2015-2020 LRAM'!BB760</f>
        <v>0</v>
      </c>
      <c r="L74" s="158">
        <f>-'5.  2015-2020 LRAM'!BC760</f>
        <v>0</v>
      </c>
      <c r="M74" s="158">
        <f>-'5.  2015-2020 LRAM'!BD760</f>
        <v>0</v>
      </c>
      <c r="N74" s="158">
        <f>-'5.  2015-2020 LRAM'!BE760</f>
        <v>0</v>
      </c>
      <c r="O74" s="158">
        <f>-'5.  2015-2020 LRAM'!BF760</f>
        <v>0</v>
      </c>
      <c r="P74" s="158">
        <f>-'5.  2015-2020 LRAM'!BG760</f>
        <v>0</v>
      </c>
      <c r="Q74" s="158">
        <f>-'5.  2015-2020 LRAM'!BH760</f>
        <v>0</v>
      </c>
      <c r="R74" s="159">
        <f>SUM(D74:Q74)</f>
        <v>0</v>
      </c>
      <c r="S74" s="160"/>
      <c r="U74" s="154"/>
      <c r="V74" s="155"/>
    </row>
    <row r="75" spans="2:22" s="138" customFormat="1">
      <c r="B75" s="616" t="s">
        <v>67</v>
      </c>
      <c r="C75" s="612"/>
      <c r="D75" s="162"/>
      <c r="E75" s="162"/>
      <c r="F75" s="162"/>
      <c r="G75" s="162"/>
      <c r="H75" s="162"/>
      <c r="I75" s="162"/>
      <c r="J75" s="162"/>
      <c r="K75" s="163"/>
      <c r="L75" s="163"/>
      <c r="M75" s="163"/>
      <c r="N75" s="163"/>
      <c r="O75" s="163"/>
      <c r="P75" s="163"/>
      <c r="Q75" s="163"/>
      <c r="R75" s="164"/>
      <c r="U75" s="161"/>
      <c r="V75" s="155"/>
    </row>
    <row r="76" spans="2:22" s="165" customFormat="1">
      <c r="B76" s="156" t="s">
        <v>210</v>
      </c>
      <c r="C76" s="157"/>
      <c r="D76" s="158">
        <f>'5.  2015-2020 LRAM'!AU943</f>
        <v>0</v>
      </c>
      <c r="E76" s="158">
        <f>'5.  2015-2020 LRAM'!AV943</f>
        <v>0</v>
      </c>
      <c r="F76" s="158">
        <f>'5.  2015-2020 LRAM'!AW943</f>
        <v>0</v>
      </c>
      <c r="G76" s="158">
        <f>'5.  2015-2020 LRAM'!AX943</f>
        <v>0</v>
      </c>
      <c r="H76" s="158">
        <f>'5.  2015-2020 LRAM'!AY943</f>
        <v>0</v>
      </c>
      <c r="I76" s="158">
        <f>'5.  2015-2020 LRAM'!AZ943</f>
        <v>0</v>
      </c>
      <c r="J76" s="158">
        <f>'5.  2015-2020 LRAM'!BA943</f>
        <v>0</v>
      </c>
      <c r="K76" s="158">
        <f>'5.  2015-2020 LRAM'!BB943</f>
        <v>0</v>
      </c>
      <c r="L76" s="158">
        <f>'5.  2015-2020 LRAM'!BC943</f>
        <v>0</v>
      </c>
      <c r="M76" s="158">
        <f>'5.  2015-2020 LRAM'!BD943</f>
        <v>0</v>
      </c>
      <c r="N76" s="158">
        <f>'5.  2015-2020 LRAM'!BE943</f>
        <v>0</v>
      </c>
      <c r="O76" s="158">
        <f>'5.  2015-2020 LRAM'!BF943</f>
        <v>0</v>
      </c>
      <c r="P76" s="158">
        <f>'5.  2015-2020 LRAM'!BG943</f>
        <v>0</v>
      </c>
      <c r="Q76" s="158">
        <f>'5.  2015-2020 LRAM'!BH943</f>
        <v>0</v>
      </c>
      <c r="R76" s="159">
        <f>SUM(D76:Q76)</f>
        <v>0</v>
      </c>
      <c r="U76" s="154"/>
      <c r="V76" s="155"/>
    </row>
    <row r="77" spans="2:22" s="165" customFormat="1">
      <c r="B77" s="156" t="s">
        <v>209</v>
      </c>
      <c r="C77" s="157"/>
      <c r="D77" s="158">
        <f>-'5.  2015-2020 LRAM'!AU944</f>
        <v>0</v>
      </c>
      <c r="E77" s="158">
        <f>-'5.  2015-2020 LRAM'!AV944</f>
        <v>0</v>
      </c>
      <c r="F77" s="158">
        <f>-'5.  2015-2020 LRAM'!AW944</f>
        <v>0</v>
      </c>
      <c r="G77" s="158">
        <f>-'5.  2015-2020 LRAM'!AX944</f>
        <v>0</v>
      </c>
      <c r="H77" s="158">
        <f>-'5.  2015-2020 LRAM'!AY944</f>
        <v>0</v>
      </c>
      <c r="I77" s="158">
        <f>-'5.  2015-2020 LRAM'!AZ944</f>
        <v>0</v>
      </c>
      <c r="J77" s="158">
        <f>-'5.  2015-2020 LRAM'!BA944</f>
        <v>0</v>
      </c>
      <c r="K77" s="158">
        <f>-'5.  2015-2020 LRAM'!BB944</f>
        <v>0</v>
      </c>
      <c r="L77" s="158">
        <f>-'5.  2015-2020 LRAM'!BC944</f>
        <v>0</v>
      </c>
      <c r="M77" s="158">
        <f>-'5.  2015-2020 LRAM'!BD944</f>
        <v>0</v>
      </c>
      <c r="N77" s="158">
        <f>-'5.  2015-2020 LRAM'!BE944</f>
        <v>0</v>
      </c>
      <c r="O77" s="158">
        <f>-'5.  2015-2020 LRAM'!BF944</f>
        <v>0</v>
      </c>
      <c r="P77" s="158">
        <f>-'5.  2015-2020 LRAM'!BG944</f>
        <v>0</v>
      </c>
      <c r="Q77" s="158">
        <f>-'5.  2015-2020 LRAM'!BH944</f>
        <v>0</v>
      </c>
      <c r="R77" s="159">
        <f>SUM(D77:Q77)</f>
        <v>0</v>
      </c>
      <c r="S77" s="160"/>
      <c r="U77" s="154"/>
      <c r="V77" s="155"/>
    </row>
    <row r="78" spans="2:22" s="138" customFormat="1">
      <c r="B78" s="616" t="s">
        <v>67</v>
      </c>
      <c r="C78" s="612"/>
      <c r="D78" s="162"/>
      <c r="E78" s="162"/>
      <c r="F78" s="162"/>
      <c r="G78" s="162"/>
      <c r="H78" s="162"/>
      <c r="I78" s="162"/>
      <c r="J78" s="162"/>
      <c r="K78" s="163"/>
      <c r="L78" s="163"/>
      <c r="M78" s="163"/>
      <c r="N78" s="163"/>
      <c r="O78" s="163"/>
      <c r="P78" s="163"/>
      <c r="Q78" s="163"/>
      <c r="R78" s="164"/>
      <c r="U78" s="161"/>
      <c r="V78" s="155"/>
    </row>
    <row r="79" spans="2:22" s="165" customFormat="1">
      <c r="B79" s="156" t="s">
        <v>212</v>
      </c>
      <c r="C79" s="526"/>
      <c r="D79" s="158">
        <f>'5.  2015-2020 LRAM'!AU1127</f>
        <v>0</v>
      </c>
      <c r="E79" s="158">
        <f>'5.  2015-2020 LRAM'!AV1127</f>
        <v>0</v>
      </c>
      <c r="F79" s="158">
        <f>'5.  2015-2020 LRAM'!AW1127</f>
        <v>0</v>
      </c>
      <c r="G79" s="158">
        <f>'5.  2015-2020 LRAM'!AX1127</f>
        <v>0</v>
      </c>
      <c r="H79" s="158">
        <f>'5.  2015-2020 LRAM'!AY1127</f>
        <v>0</v>
      </c>
      <c r="I79" s="158">
        <f>'5.  2015-2020 LRAM'!AZ1127</f>
        <v>0</v>
      </c>
      <c r="J79" s="158">
        <f>'5.  2015-2020 LRAM'!BA1127</f>
        <v>0</v>
      </c>
      <c r="K79" s="158">
        <f>'5.  2015-2020 LRAM'!BB1127</f>
        <v>0</v>
      </c>
      <c r="L79" s="158">
        <f>'5.  2015-2020 LRAM'!BC1127</f>
        <v>0</v>
      </c>
      <c r="M79" s="158">
        <f>'5.  2015-2020 LRAM'!BD1127</f>
        <v>0</v>
      </c>
      <c r="N79" s="158">
        <f>'5.  2015-2020 LRAM'!BE1127</f>
        <v>0</v>
      </c>
      <c r="O79" s="158">
        <f>'5.  2015-2020 LRAM'!BF1127</f>
        <v>0</v>
      </c>
      <c r="P79" s="158">
        <f>'5.  2015-2020 LRAM'!BG1127</f>
        <v>0</v>
      </c>
      <c r="Q79" s="158">
        <f>'5.  2015-2020 LRAM'!BH1127</f>
        <v>0</v>
      </c>
      <c r="R79" s="159">
        <f>SUM(D79:Q79)</f>
        <v>0</v>
      </c>
      <c r="U79" s="154"/>
      <c r="V79" s="155"/>
    </row>
    <row r="80" spans="2:22" s="165" customFormat="1">
      <c r="B80" s="156" t="s">
        <v>211</v>
      </c>
      <c r="C80" s="157"/>
      <c r="D80" s="158">
        <f>-'5.  2015-2020 LRAM'!AU1128</f>
        <v>0</v>
      </c>
      <c r="E80" s="158">
        <f>-'5.  2015-2020 LRAM'!AV1128</f>
        <v>0</v>
      </c>
      <c r="F80" s="158">
        <f>-'5.  2015-2020 LRAM'!AW1128</f>
        <v>0</v>
      </c>
      <c r="G80" s="158">
        <f>-'5.  2015-2020 LRAM'!AX1128</f>
        <v>0</v>
      </c>
      <c r="H80" s="158">
        <f>-'5.  2015-2020 LRAM'!AY1128</f>
        <v>0</v>
      </c>
      <c r="I80" s="158">
        <f>-'5.  2015-2020 LRAM'!AZ1128</f>
        <v>0</v>
      </c>
      <c r="J80" s="158">
        <f>-'5.  2015-2020 LRAM'!BA1128</f>
        <v>0</v>
      </c>
      <c r="K80" s="158">
        <f>-'5.  2015-2020 LRAM'!BB1128</f>
        <v>0</v>
      </c>
      <c r="L80" s="158">
        <f>-'5.  2015-2020 LRAM'!BC1128</f>
        <v>0</v>
      </c>
      <c r="M80" s="158">
        <f>-'5.  2015-2020 LRAM'!BD1128</f>
        <v>0</v>
      </c>
      <c r="N80" s="158">
        <f>-'5.  2015-2020 LRAM'!BE1128</f>
        <v>0</v>
      </c>
      <c r="O80" s="158">
        <f>-'5.  2015-2020 LRAM'!BF1128</f>
        <v>0</v>
      </c>
      <c r="P80" s="158">
        <f>-'5.  2015-2020 LRAM'!BG1128</f>
        <v>0</v>
      </c>
      <c r="Q80" s="158">
        <f>-'5.  2015-2020 LRAM'!BH1128</f>
        <v>0</v>
      </c>
      <c r="R80" s="159">
        <f>SUM(D80:Q80)</f>
        <v>0</v>
      </c>
      <c r="S80" s="160"/>
      <c r="U80" s="154"/>
      <c r="V80" s="155"/>
    </row>
    <row r="81" spans="2:22" s="138" customFormat="1">
      <c r="B81" s="616" t="s">
        <v>67</v>
      </c>
      <c r="C81" s="612"/>
      <c r="D81" s="162"/>
      <c r="E81" s="162"/>
      <c r="F81" s="162"/>
      <c r="G81" s="162"/>
      <c r="H81" s="162"/>
      <c r="I81" s="162"/>
      <c r="J81" s="162"/>
      <c r="K81" s="163"/>
      <c r="L81" s="163"/>
      <c r="M81" s="163"/>
      <c r="N81" s="163"/>
      <c r="O81" s="163"/>
      <c r="P81" s="163"/>
      <c r="Q81" s="163"/>
      <c r="R81" s="164"/>
      <c r="U81" s="161"/>
      <c r="V81" s="155"/>
    </row>
    <row r="82" spans="2:22" s="17" customFormat="1" ht="20.25" customHeight="1">
      <c r="B82" s="613" t="s">
        <v>43</v>
      </c>
      <c r="C82" s="612"/>
      <c r="D82" s="670">
        <f>'6.  Carrying Charges'!I162</f>
        <v>21374.792397689122</v>
      </c>
      <c r="E82" s="670">
        <f>'6.  Carrying Charges'!J162</f>
        <v>3414.908994770984</v>
      </c>
      <c r="F82" s="670">
        <f>'6.  Carrying Charges'!K162</f>
        <v>11796.304095501881</v>
      </c>
      <c r="G82" s="670">
        <f>'6.  Carrying Charges'!L162</f>
        <v>3733.4139366981249</v>
      </c>
      <c r="H82" s="670">
        <f>'6.  Carrying Charges'!M162</f>
        <v>0.11256813568000004</v>
      </c>
      <c r="I82" s="670">
        <f>'6.  Carrying Charges'!N162</f>
        <v>197.10498707082391</v>
      </c>
      <c r="J82" s="670">
        <f>'6.  Carrying Charges'!O162</f>
        <v>0</v>
      </c>
      <c r="K82" s="670">
        <f>'6.  Carrying Charges'!P162</f>
        <v>2352.2634094857999</v>
      </c>
      <c r="L82" s="670">
        <f>'6.  Carrying Charges'!Q162</f>
        <v>4.5287277768461367</v>
      </c>
      <c r="M82" s="670">
        <f>'6.  Carrying Charges'!R162</f>
        <v>0</v>
      </c>
      <c r="N82" s="670">
        <f>'6.  Carrying Charges'!S162</f>
        <v>513.03312905010137</v>
      </c>
      <c r="O82" s="670">
        <f>'6.  Carrying Charges'!T162</f>
        <v>0</v>
      </c>
      <c r="P82" s="670">
        <f>'6.  Carrying Charges'!U162</f>
        <v>0</v>
      </c>
      <c r="Q82" s="670">
        <f>'6.  Carrying Charges'!V162</f>
        <v>0</v>
      </c>
      <c r="R82" s="671">
        <f>SUM(D82:Q82)</f>
        <v>43386.462246179355</v>
      </c>
      <c r="U82" s="154"/>
      <c r="V82" s="155"/>
    </row>
    <row r="83" spans="2:22" s="165" customFormat="1" ht="21.75" customHeight="1">
      <c r="B83" s="614" t="s">
        <v>219</v>
      </c>
      <c r="C83" s="615"/>
      <c r="D83" s="614">
        <f t="shared" ref="D83:R83" si="2">SUM(D52:D81)+D82</f>
        <v>618415.59185510734</v>
      </c>
      <c r="E83" s="614">
        <f t="shared" si="2"/>
        <v>95237.494291722993</v>
      </c>
      <c r="F83" s="614">
        <f t="shared" si="2"/>
        <v>342624.79150727281</v>
      </c>
      <c r="G83" s="614">
        <f t="shared" si="2"/>
        <v>103941.56252205212</v>
      </c>
      <c r="H83" s="614">
        <f t="shared" si="2"/>
        <v>3.65988333568</v>
      </c>
      <c r="I83" s="614">
        <f t="shared" si="2"/>
        <v>5481.7424687702505</v>
      </c>
      <c r="J83" s="614">
        <f t="shared" si="2"/>
        <v>0</v>
      </c>
      <c r="K83" s="614">
        <f t="shared" si="2"/>
        <v>63822.216665754007</v>
      </c>
      <c r="L83" s="614">
        <f t="shared" si="2"/>
        <v>125.88831059687912</v>
      </c>
      <c r="M83" s="614">
        <f t="shared" si="2"/>
        <v>0</v>
      </c>
      <c r="N83" s="614">
        <f t="shared" si="2"/>
        <v>15103.178244570103</v>
      </c>
      <c r="O83" s="614">
        <f t="shared" si="2"/>
        <v>0</v>
      </c>
      <c r="P83" s="614">
        <f t="shared" si="2"/>
        <v>0</v>
      </c>
      <c r="Q83" s="614">
        <f t="shared" si="2"/>
        <v>0</v>
      </c>
      <c r="R83" s="614">
        <f t="shared" si="2"/>
        <v>1244756.125749182</v>
      </c>
      <c r="U83" s="154"/>
      <c r="V83" s="155"/>
    </row>
    <row r="84" spans="2:22" ht="20.25" customHeight="1">
      <c r="B84" s="454" t="s">
        <v>510</v>
      </c>
      <c r="C84" s="593"/>
      <c r="D84" s="592"/>
      <c r="E84" s="592"/>
      <c r="F84" s="592"/>
      <c r="G84" s="592"/>
      <c r="H84" s="592"/>
      <c r="I84" s="592"/>
      <c r="J84" s="592"/>
      <c r="K84" s="592"/>
      <c r="L84" s="592"/>
      <c r="M84" s="592"/>
      <c r="N84" s="592"/>
      <c r="O84" s="592"/>
      <c r="P84" s="592"/>
      <c r="Q84" s="592"/>
      <c r="R84" s="592"/>
      <c r="V84" s="13"/>
    </row>
    <row r="85" spans="2:22" ht="20.25" customHeight="1">
      <c r="B85" s="611"/>
      <c r="C85" s="68"/>
      <c r="E85" s="9"/>
      <c r="V85" s="13"/>
    </row>
    <row r="86" spans="2:22" ht="15">
      <c r="E86" s="9"/>
    </row>
    <row r="87" spans="2:22" ht="21" hidden="1" customHeight="1">
      <c r="B87" s="120" t="s">
        <v>511</v>
      </c>
      <c r="F87" s="580"/>
    </row>
    <row r="88" spans="2:22" s="540" customFormat="1" ht="27.75" hidden="1" customHeight="1">
      <c r="B88" s="561" t="s">
        <v>531</v>
      </c>
      <c r="C88" s="557"/>
      <c r="D88" s="557"/>
      <c r="E88" s="564"/>
      <c r="F88" s="557"/>
      <c r="G88" s="557"/>
      <c r="H88" s="557"/>
      <c r="I88" s="557"/>
      <c r="J88" s="557"/>
      <c r="T88" s="541"/>
      <c r="U88" s="541"/>
    </row>
    <row r="89" spans="2:22" ht="11.25" hidden="1" customHeight="1">
      <c r="B89" s="112"/>
    </row>
    <row r="90" spans="2:22" s="553" customFormat="1" ht="25.5" hidden="1" customHeight="1">
      <c r="B90" s="555"/>
      <c r="C90" s="551">
        <v>2011</v>
      </c>
      <c r="D90" s="551">
        <v>2012</v>
      </c>
      <c r="E90" s="551">
        <v>2013</v>
      </c>
      <c r="F90" s="551">
        <v>2014</v>
      </c>
      <c r="G90" s="551">
        <v>2015</v>
      </c>
      <c r="H90" s="551">
        <v>2016</v>
      </c>
      <c r="I90" s="551">
        <v>2017</v>
      </c>
      <c r="J90" s="551">
        <v>2018</v>
      </c>
      <c r="K90" s="551">
        <v>2019</v>
      </c>
      <c r="L90" s="551">
        <v>2020</v>
      </c>
      <c r="M90" s="552" t="s">
        <v>26</v>
      </c>
      <c r="T90" s="554"/>
      <c r="U90" s="554"/>
    </row>
    <row r="91" spans="2:22" s="92" customFormat="1" ht="23.25" hidden="1" customHeight="1">
      <c r="B91" s="200">
        <v>2011</v>
      </c>
      <c r="C91" s="546">
        <f>'4.  2011-2014 LRAM'!AM131</f>
        <v>0</v>
      </c>
      <c r="D91" s="547">
        <f>SUM('4.  2011-2014 LRAM'!Y259:AL259)</f>
        <v>0</v>
      </c>
      <c r="E91" s="547">
        <f>SUM('4.  2011-2014 LRAM'!Y388:AL388)</f>
        <v>0</v>
      </c>
      <c r="F91" s="548">
        <f>SUM('4.  2011-2014 LRAM'!Y518:AL518)</f>
        <v>0</v>
      </c>
      <c r="G91" s="548">
        <f>SUM('5.  2015-2020 LRAM'!AU201:BH201)</f>
        <v>0</v>
      </c>
      <c r="H91" s="547">
        <f>SUM('5.  2015-2020 LRAM'!AU384:BH384)</f>
        <v>0</v>
      </c>
      <c r="I91" s="548">
        <f>SUM('5.  2015-2020 LRAM'!AU568:BH568)</f>
        <v>0</v>
      </c>
      <c r="J91" s="547">
        <f>SUM('5.  2015-2020 LRAM'!AU751:BH751)</f>
        <v>0</v>
      </c>
      <c r="K91" s="547">
        <f>SUM('5.  2015-2020 LRAM'!AU934:BH934)</f>
        <v>0</v>
      </c>
      <c r="L91" s="547">
        <f>SUM('5.  2015-2020 LRAM'!AU1117:BH1117)</f>
        <v>0</v>
      </c>
      <c r="M91" s="547">
        <f>SUM(C91:L91)</f>
        <v>0</v>
      </c>
      <c r="T91" s="199"/>
      <c r="U91" s="199"/>
    </row>
    <row r="92" spans="2:22" s="92" customFormat="1" ht="23.25" hidden="1" customHeight="1">
      <c r="B92" s="200">
        <v>2012</v>
      </c>
      <c r="C92" s="549"/>
      <c r="D92" s="548">
        <f>SUM('4.  2011-2014 LRAM'!Y260:AL260)</f>
        <v>0</v>
      </c>
      <c r="E92" s="547">
        <f>SUM('4.  2011-2014 LRAM'!Y389:AL389)</f>
        <v>0</v>
      </c>
      <c r="F92" s="548">
        <f>SUM('4.  2011-2014 LRAM'!Y519:AL519)</f>
        <v>0</v>
      </c>
      <c r="G92" s="548">
        <f>SUM('5.  2015-2020 LRAM'!AU202:BH202)</f>
        <v>0</v>
      </c>
      <c r="H92" s="547">
        <f>SUM('5.  2015-2020 LRAM'!AU385:BH385)</f>
        <v>88059.45280960681</v>
      </c>
      <c r="I92" s="548">
        <f>SUM('5.  2015-2020 LRAM'!AU569:BH569)</f>
        <v>70679.347050811542</v>
      </c>
      <c r="J92" s="547">
        <f>SUM('5.  2015-2020 LRAM'!AU752:BH752)</f>
        <v>0</v>
      </c>
      <c r="K92" s="547">
        <f>SUM('5.  2015-2020 LRAM'!AU935:BH935)</f>
        <v>0</v>
      </c>
      <c r="L92" s="547">
        <f>SUM('5.  2015-2020 LRAM'!AU1118:BH1118)</f>
        <v>0</v>
      </c>
      <c r="M92" s="547">
        <f>SUM(D92:L92)</f>
        <v>158738.79986041837</v>
      </c>
      <c r="T92" s="199"/>
      <c r="U92" s="199"/>
    </row>
    <row r="93" spans="2:22" s="92" customFormat="1" ht="23.25" hidden="1" customHeight="1">
      <c r="B93" s="200">
        <v>2013</v>
      </c>
      <c r="C93" s="550"/>
      <c r="D93" s="550"/>
      <c r="E93" s="548">
        <f>SUM('4.  2011-2014 LRAM'!Y390:AL390)</f>
        <v>0</v>
      </c>
      <c r="F93" s="548">
        <f>SUM('4.  2011-2014 LRAM'!Y520:AL520)</f>
        <v>0</v>
      </c>
      <c r="G93" s="548">
        <f>SUM('5.  2015-2020 LRAM'!AU203:BH203)</f>
        <v>0</v>
      </c>
      <c r="H93" s="547">
        <f>SUM('5.  2015-2020 LRAM'!AU386:BH386)</f>
        <v>91440.04781864745</v>
      </c>
      <c r="I93" s="548">
        <f>SUM('5.  2015-2020 LRAM'!AU570:BH570)</f>
        <v>77540.669935943704</v>
      </c>
      <c r="J93" s="547">
        <f>SUM('5.  2015-2020 LRAM'!AU753:BH753)</f>
        <v>0</v>
      </c>
      <c r="K93" s="547">
        <f>SUM('5.  2015-2020 LRAM'!AU936:BH936)</f>
        <v>0</v>
      </c>
      <c r="L93" s="547">
        <f>SUM('5.  2015-2020 LRAM'!AU1119:BH1119)</f>
        <v>0</v>
      </c>
      <c r="M93" s="547">
        <f>SUM(C93:L93)</f>
        <v>168980.71775459114</v>
      </c>
      <c r="T93" s="199"/>
      <c r="U93" s="199"/>
    </row>
    <row r="94" spans="2:22" s="92" customFormat="1" ht="23.25" hidden="1" customHeight="1">
      <c r="B94" s="200">
        <v>2014</v>
      </c>
      <c r="C94" s="550"/>
      <c r="D94" s="550"/>
      <c r="E94" s="550"/>
      <c r="F94" s="548">
        <f>SUM('4.  2011-2014 LRAM'!Y521:AL521)</f>
        <v>0</v>
      </c>
      <c r="G94" s="548">
        <f>SUM('5.  2015-2020 LRAM'!AU204:BH204)</f>
        <v>0</v>
      </c>
      <c r="H94" s="547">
        <f>SUM('5.  2015-2020 LRAM'!AU387:BH387)</f>
        <v>161764.80619252514</v>
      </c>
      <c r="I94" s="548">
        <f>SUM('5.  2015-2020 LRAM'!AU571:BH571)</f>
        <v>136122.45875865794</v>
      </c>
      <c r="J94" s="547">
        <f>SUM('5.  2015-2020 LRAM'!AU754:BH754)</f>
        <v>0</v>
      </c>
      <c r="K94" s="547">
        <f>SUM('5.  2015-2020 LRAM'!AU937:BH937)</f>
        <v>0</v>
      </c>
      <c r="L94" s="547">
        <f>SUM('5.  2015-2020 LRAM'!AU1120:BH1120)</f>
        <v>0</v>
      </c>
      <c r="M94" s="547">
        <f>SUM(F94:L94)</f>
        <v>297887.26495118311</v>
      </c>
      <c r="T94" s="199"/>
      <c r="U94" s="199"/>
    </row>
    <row r="95" spans="2:22" s="92" customFormat="1" ht="23.25" hidden="1" customHeight="1">
      <c r="B95" s="200">
        <v>2015</v>
      </c>
      <c r="C95" s="550"/>
      <c r="D95" s="550"/>
      <c r="E95" s="550"/>
      <c r="F95" s="550"/>
      <c r="G95" s="548">
        <f>SUM('5.  2015-2020 LRAM'!AU205:BH205)</f>
        <v>0</v>
      </c>
      <c r="H95" s="547">
        <f>SUM('5.  2015-2020 LRAM'!AU388:BH388)</f>
        <v>200136.9811129781</v>
      </c>
      <c r="I95" s="548">
        <f>SUM('5.  2015-2020 LRAM'!AU572:BH572)</f>
        <v>167741.32459106008</v>
      </c>
      <c r="J95" s="547">
        <f>SUM('5.  2015-2020 LRAM'!AU755:BH755)</f>
        <v>0</v>
      </c>
      <c r="K95" s="547">
        <f>SUM('5.  2015-2020 LRAM'!AU938:BH938)</f>
        <v>0</v>
      </c>
      <c r="L95" s="547">
        <f>SUM('5.  2015-2020 LRAM'!AU1121:BH1121)</f>
        <v>0</v>
      </c>
      <c r="M95" s="547">
        <f>SUM(G95:L95)</f>
        <v>367878.30570403818</v>
      </c>
      <c r="T95" s="199"/>
      <c r="U95" s="199"/>
    </row>
    <row r="96" spans="2:22" s="92" customFormat="1" ht="23.25" hidden="1" customHeight="1">
      <c r="B96" s="200">
        <v>2016</v>
      </c>
      <c r="C96" s="550"/>
      <c r="D96" s="550"/>
      <c r="E96" s="550"/>
      <c r="F96" s="550"/>
      <c r="G96" s="550"/>
      <c r="H96" s="547">
        <f>SUM('5.  2015-2020 LRAM'!AU389:BH389)</f>
        <v>230718.11579848998</v>
      </c>
      <c r="I96" s="548">
        <f>SUM('5.  2015-2020 LRAM'!AU573:BH573)</f>
        <v>187677.07606545</v>
      </c>
      <c r="J96" s="547">
        <f>SUM('5.  2015-2020 LRAM'!AU756:BH756)</f>
        <v>0</v>
      </c>
      <c r="K96" s="547">
        <f>SUM('5.  2015-2020 LRAM'!AU939:BH939)</f>
        <v>0</v>
      </c>
      <c r="L96" s="547">
        <f>SUM('5.  2015-2020 LRAM'!AU1122:BH1122)</f>
        <v>0</v>
      </c>
      <c r="M96" s="547">
        <f>SUM(H96:L96)</f>
        <v>418395.19186393998</v>
      </c>
      <c r="T96" s="199"/>
      <c r="U96" s="199"/>
    </row>
    <row r="97" spans="2:21" s="92" customFormat="1" ht="23.25" hidden="1" customHeight="1">
      <c r="B97" s="200">
        <v>2017</v>
      </c>
      <c r="C97" s="550"/>
      <c r="D97" s="550"/>
      <c r="E97" s="550"/>
      <c r="F97" s="550"/>
      <c r="G97" s="550"/>
      <c r="H97" s="550"/>
      <c r="I97" s="547">
        <f>SUM('5.  2015-2020 LRAM'!AU574:BH574)</f>
        <v>359506.91075715999</v>
      </c>
      <c r="J97" s="547">
        <f>SUM('5.  2015-2020 LRAM'!AU757:BH757)</f>
        <v>0</v>
      </c>
      <c r="K97" s="547">
        <f>SUM('5.  2015-2020 LRAM'!AU940:BH940)</f>
        <v>0</v>
      </c>
      <c r="L97" s="547">
        <f>SUM('5.  2015-2020 LRAM'!AU1123:BH1123)</f>
        <v>0</v>
      </c>
      <c r="M97" s="547">
        <f>SUM(I97:L97)</f>
        <v>359506.91075715999</v>
      </c>
      <c r="T97" s="199"/>
      <c r="U97" s="199"/>
    </row>
    <row r="98" spans="2:21" s="92" customFormat="1" ht="23.25" hidden="1" customHeight="1">
      <c r="B98" s="200">
        <v>2018</v>
      </c>
      <c r="C98" s="550"/>
      <c r="D98" s="550"/>
      <c r="E98" s="550"/>
      <c r="F98" s="550"/>
      <c r="G98" s="550"/>
      <c r="H98" s="550"/>
      <c r="I98" s="550"/>
      <c r="J98" s="547">
        <f>SUM('5.  2015-2020 LRAM'!AU758:BH758)</f>
        <v>0</v>
      </c>
      <c r="K98" s="547">
        <f>SUM('5.  2015-2020 LRAM'!AU941:BH941)</f>
        <v>0</v>
      </c>
      <c r="L98" s="547">
        <f>SUM('5.  2015-2020 LRAM'!AU1124:BH1124)</f>
        <v>0</v>
      </c>
      <c r="M98" s="547">
        <f>SUM(J98:L98)</f>
        <v>0</v>
      </c>
      <c r="T98" s="199"/>
      <c r="U98" s="199"/>
    </row>
    <row r="99" spans="2:21" s="92" customFormat="1" ht="23.25" hidden="1" customHeight="1">
      <c r="B99" s="200">
        <v>2019</v>
      </c>
      <c r="C99" s="550"/>
      <c r="D99" s="550"/>
      <c r="E99" s="550"/>
      <c r="F99" s="550"/>
      <c r="G99" s="550"/>
      <c r="H99" s="550"/>
      <c r="I99" s="550"/>
      <c r="J99" s="550"/>
      <c r="K99" s="547">
        <f>SUM('5.  2015-2020 LRAM'!AU942:BH942)</f>
        <v>0</v>
      </c>
      <c r="L99" s="547">
        <f>SUM('5.  2015-2020 LRAM'!AU1125:BH1125)</f>
        <v>0</v>
      </c>
      <c r="M99" s="547">
        <f>SUM(K99:L99)</f>
        <v>0</v>
      </c>
      <c r="T99" s="199"/>
      <c r="U99" s="199"/>
    </row>
    <row r="100" spans="2:21" s="92" customFormat="1" ht="23.25" hidden="1" customHeight="1">
      <c r="B100" s="200">
        <v>2020</v>
      </c>
      <c r="C100" s="550"/>
      <c r="D100" s="550"/>
      <c r="E100" s="550"/>
      <c r="F100" s="550"/>
      <c r="G100" s="550"/>
      <c r="H100" s="550"/>
      <c r="I100" s="550"/>
      <c r="J100" s="550"/>
      <c r="K100" s="550"/>
      <c r="L100" s="549">
        <f>SUM('5.  2015-2020 LRAM'!AU1126:BH1126)</f>
        <v>0</v>
      </c>
      <c r="M100" s="549">
        <f>L100</f>
        <v>0</v>
      </c>
      <c r="T100" s="199"/>
      <c r="U100" s="199"/>
    </row>
    <row r="101" spans="2:21" s="198" customFormat="1" ht="24" hidden="1" customHeight="1">
      <c r="B101" s="562" t="s">
        <v>493</v>
      </c>
      <c r="C101" s="546">
        <f>C91</f>
        <v>0</v>
      </c>
      <c r="D101" s="547">
        <f>D91+D92</f>
        <v>0</v>
      </c>
      <c r="E101" s="547">
        <f>E91+E92+E93</f>
        <v>0</v>
      </c>
      <c r="F101" s="547">
        <f>F91+F92+F93+F94</f>
        <v>0</v>
      </c>
      <c r="G101" s="547">
        <f>G91+G92+G93+G94+G95</f>
        <v>0</v>
      </c>
      <c r="H101" s="547">
        <f>H91+H92+H93+H94+H95+H96</f>
        <v>772119.40373224753</v>
      </c>
      <c r="I101" s="547">
        <f>I91+I92+I93+I94+I95+I96+I97</f>
        <v>999267.78715908318</v>
      </c>
      <c r="J101" s="547">
        <f>J91+J92+J93+J94+J95+J96+J97+J98</f>
        <v>0</v>
      </c>
      <c r="K101" s="547">
        <f>K91+K92+K93+K94+K95+K96+K97+K98+K99</f>
        <v>0</v>
      </c>
      <c r="L101" s="547">
        <f>SUM(L91:L100)</f>
        <v>0</v>
      </c>
      <c r="M101" s="547">
        <f>SUM(M91:M100)</f>
        <v>1771387.1908913308</v>
      </c>
      <c r="T101" s="201"/>
      <c r="U101" s="201"/>
    </row>
    <row r="102" spans="2:21" s="27" customFormat="1" ht="24.75" hidden="1" customHeight="1">
      <c r="B102" s="563" t="s">
        <v>492</v>
      </c>
      <c r="C102" s="545">
        <f>'4.  2011-2014 LRAM'!AM132</f>
        <v>0</v>
      </c>
      <c r="D102" s="545">
        <f>'4.  2011-2014 LRAM'!AM262</f>
        <v>0</v>
      </c>
      <c r="E102" s="545">
        <f>'4.  2011-2014 LRAM'!AM392</f>
        <v>0</v>
      </c>
      <c r="F102" s="545">
        <f>'4.  2011-2014 LRAM'!AM523</f>
        <v>0</v>
      </c>
      <c r="G102" s="545">
        <f>'5.  2015-2020 LRAM'!BI207</f>
        <v>0</v>
      </c>
      <c r="H102" s="545">
        <f>'5.  2015-2020 LRAM'!BI391</f>
        <v>300806.12692471931</v>
      </c>
      <c r="I102" s="545">
        <f>'5.  2015-2020 LRAM'!BI576</f>
        <v>269211.40046360873</v>
      </c>
      <c r="J102" s="545">
        <f>'5.  2015-2020 LRAM'!BI760</f>
        <v>0</v>
      </c>
      <c r="K102" s="545">
        <f>'5.  2015-2020 LRAM'!BI944</f>
        <v>0</v>
      </c>
      <c r="L102" s="545">
        <f>'5.  2015-2020 LRAM'!BI1128</f>
        <v>0</v>
      </c>
      <c r="M102" s="547">
        <f>SUM(C102:L102)</f>
        <v>570017.52738832799</v>
      </c>
      <c r="T102" s="91"/>
      <c r="U102" s="91"/>
    </row>
    <row r="103" spans="2:21" ht="24.75" hidden="1" customHeight="1">
      <c r="B103" s="563" t="s">
        <v>43</v>
      </c>
      <c r="C103" s="545">
        <f>'6.  Carrying Charges'!W27</f>
        <v>0</v>
      </c>
      <c r="D103" s="545">
        <f>'6.  Carrying Charges'!W42</f>
        <v>0</v>
      </c>
      <c r="E103" s="545">
        <f>'6.  Carrying Charges'!W57</f>
        <v>0</v>
      </c>
      <c r="F103" s="545">
        <f>'6.  Carrying Charges'!W72</f>
        <v>0</v>
      </c>
      <c r="G103" s="545">
        <f>'6.  Carrying Charges'!W87</f>
        <v>0</v>
      </c>
      <c r="H103" s="545">
        <f>'6.  Carrying Charges'!W102</f>
        <v>2376.2044372379546</v>
      </c>
      <c r="I103" s="545">
        <f>'6.  Carrying Charges'!W117</f>
        <v>12321.045030764206</v>
      </c>
      <c r="J103" s="545">
        <f>'6.  Carrying Charges'!W132</f>
        <v>34696.555013507634</v>
      </c>
      <c r="K103" s="545">
        <f>'6.  Carrying Charges'!W147</f>
        <v>43386.462246179348</v>
      </c>
      <c r="L103" s="545">
        <f>'6.  Carrying Charges'!W162</f>
        <v>43386.462246179348</v>
      </c>
      <c r="M103" s="547">
        <f>SUM(C103:L103)</f>
        <v>136166.72897386848</v>
      </c>
    </row>
    <row r="104" spans="2:21" ht="23.25" hidden="1" customHeight="1">
      <c r="B104" s="562" t="s">
        <v>26</v>
      </c>
      <c r="C104" s="545">
        <f>C101-C102+C103</f>
        <v>0</v>
      </c>
      <c r="D104" s="545">
        <f t="shared" ref="D104:J104" si="3">D101-D102+D103</f>
        <v>0</v>
      </c>
      <c r="E104" s="545">
        <f t="shared" si="3"/>
        <v>0</v>
      </c>
      <c r="F104" s="545">
        <f t="shared" si="3"/>
        <v>0</v>
      </c>
      <c r="G104" s="545">
        <f t="shared" si="3"/>
        <v>0</v>
      </c>
      <c r="H104" s="545">
        <f t="shared" si="3"/>
        <v>473689.48124476615</v>
      </c>
      <c r="I104" s="545">
        <f t="shared" si="3"/>
        <v>742377.43172623857</v>
      </c>
      <c r="J104" s="545">
        <f t="shared" si="3"/>
        <v>34696.555013507634</v>
      </c>
      <c r="K104" s="545">
        <f>K101-K102+K103</f>
        <v>43386.462246179348</v>
      </c>
      <c r="L104" s="545">
        <f>L101-L102+L103</f>
        <v>43386.462246179348</v>
      </c>
      <c r="M104" s="545">
        <f>M101-M102+M103</f>
        <v>1337536.3924768714</v>
      </c>
    </row>
    <row r="105" spans="2:21" hidden="1"/>
    <row r="106" spans="2:21">
      <c r="B106" s="580" t="s">
        <v>500</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28575</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C18" zoomScale="136" zoomScaleNormal="136" workbookViewId="0">
      <selection activeCell="E42" sqref="E42:F42"/>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28" t="s">
        <v>150</v>
      </c>
      <c r="C14" s="128" t="s">
        <v>154</v>
      </c>
    </row>
    <row r="15" spans="2:3" ht="26.25" customHeight="1" thickBot="1">
      <c r="C15" s="130" t="s">
        <v>381</v>
      </c>
    </row>
    <row r="16" spans="2:3" ht="27" customHeight="1" thickBot="1">
      <c r="C16" s="560" t="s">
        <v>525</v>
      </c>
    </row>
    <row r="19" spans="2:8" ht="15.75">
      <c r="B19" s="528" t="s">
        <v>594</v>
      </c>
    </row>
    <row r="20" spans="2:8" ht="13.5" customHeight="1"/>
    <row r="21" spans="2:8" ht="57.75" customHeight="1">
      <c r="B21" s="898" t="s">
        <v>610</v>
      </c>
      <c r="C21" s="898"/>
      <c r="D21" s="898"/>
      <c r="E21" s="898"/>
      <c r="F21" s="898"/>
      <c r="G21" s="898"/>
      <c r="H21" s="898"/>
    </row>
    <row r="23" spans="2:8" s="600" customFormat="1" ht="15.75">
      <c r="B23" s="610" t="s">
        <v>520</v>
      </c>
      <c r="C23" s="610" t="s">
        <v>535</v>
      </c>
      <c r="D23" s="610" t="s">
        <v>519</v>
      </c>
      <c r="E23" s="905" t="s">
        <v>34</v>
      </c>
      <c r="F23" s="906"/>
      <c r="G23" s="905" t="s">
        <v>518</v>
      </c>
      <c r="H23" s="906"/>
    </row>
    <row r="24" spans="2:8">
      <c r="B24" s="599">
        <v>1</v>
      </c>
      <c r="C24" s="635" t="s">
        <v>344</v>
      </c>
      <c r="D24" s="598" t="s">
        <v>722</v>
      </c>
      <c r="E24" s="903" t="s">
        <v>723</v>
      </c>
      <c r="F24" s="904"/>
      <c r="G24" s="907" t="s">
        <v>724</v>
      </c>
      <c r="H24" s="908"/>
    </row>
    <row r="25" spans="2:8">
      <c r="B25" s="599">
        <v>2</v>
      </c>
      <c r="C25" s="635" t="s">
        <v>344</v>
      </c>
      <c r="D25" s="598" t="s">
        <v>739</v>
      </c>
      <c r="E25" s="903" t="s">
        <v>740</v>
      </c>
      <c r="F25" s="904"/>
      <c r="G25" s="907" t="s">
        <v>724</v>
      </c>
      <c r="H25" s="908"/>
    </row>
    <row r="26" spans="2:8">
      <c r="B26" s="599">
        <v>3</v>
      </c>
      <c r="C26" s="635" t="s">
        <v>344</v>
      </c>
      <c r="D26" s="598" t="s">
        <v>797</v>
      </c>
      <c r="E26" s="903" t="s">
        <v>796</v>
      </c>
      <c r="F26" s="904"/>
      <c r="G26" s="907" t="s">
        <v>795</v>
      </c>
      <c r="H26" s="908"/>
    </row>
    <row r="27" spans="2:8">
      <c r="B27" s="599">
        <v>4</v>
      </c>
      <c r="C27" s="635" t="s">
        <v>524</v>
      </c>
      <c r="D27" s="598" t="s">
        <v>798</v>
      </c>
      <c r="E27" s="903" t="s">
        <v>799</v>
      </c>
      <c r="F27" s="904"/>
      <c r="G27" s="907" t="s">
        <v>800</v>
      </c>
      <c r="H27" s="908"/>
    </row>
    <row r="28" spans="2:8">
      <c r="B28" s="599">
        <v>5</v>
      </c>
      <c r="C28" s="635" t="s">
        <v>344</v>
      </c>
      <c r="D28" s="598" t="s">
        <v>813</v>
      </c>
      <c r="E28" s="903" t="s">
        <v>814</v>
      </c>
      <c r="F28" s="904"/>
      <c r="G28" s="907" t="s">
        <v>815</v>
      </c>
      <c r="H28" s="908"/>
    </row>
    <row r="29" spans="2:8">
      <c r="B29" s="599">
        <v>6</v>
      </c>
      <c r="C29" s="635" t="s">
        <v>816</v>
      </c>
      <c r="D29" s="598" t="s">
        <v>817</v>
      </c>
      <c r="E29" s="903" t="s">
        <v>818</v>
      </c>
      <c r="F29" s="904"/>
      <c r="G29" s="907" t="s">
        <v>823</v>
      </c>
      <c r="H29" s="908"/>
    </row>
    <row r="30" spans="2:8">
      <c r="B30" s="599">
        <v>7</v>
      </c>
      <c r="C30" s="635" t="s">
        <v>148</v>
      </c>
      <c r="D30" s="598" t="s">
        <v>820</v>
      </c>
      <c r="E30" s="903" t="s">
        <v>821</v>
      </c>
      <c r="F30" s="904"/>
      <c r="G30" s="907" t="s">
        <v>822</v>
      </c>
      <c r="H30" s="908"/>
    </row>
    <row r="31" spans="2:8">
      <c r="B31" s="599">
        <v>8</v>
      </c>
      <c r="C31" s="635" t="s">
        <v>524</v>
      </c>
      <c r="D31" s="598" t="s">
        <v>798</v>
      </c>
      <c r="E31" s="903" t="s">
        <v>826</v>
      </c>
      <c r="F31" s="904"/>
      <c r="G31" s="907" t="s">
        <v>825</v>
      </c>
      <c r="H31" s="908"/>
    </row>
    <row r="32" spans="2:8">
      <c r="B32" s="599">
        <v>9</v>
      </c>
      <c r="C32" s="635" t="s">
        <v>345</v>
      </c>
      <c r="D32" s="598" t="s">
        <v>840</v>
      </c>
      <c r="E32" s="903" t="s">
        <v>841</v>
      </c>
      <c r="F32" s="904"/>
      <c r="G32" s="907" t="s">
        <v>842</v>
      </c>
      <c r="H32" s="908"/>
    </row>
    <row r="33" spans="2:8">
      <c r="B33" s="599">
        <v>10</v>
      </c>
      <c r="C33" s="635"/>
      <c r="D33" s="598"/>
      <c r="E33" s="903"/>
      <c r="F33" s="904"/>
      <c r="G33" s="907"/>
      <c r="H33" s="908"/>
    </row>
    <row r="34" spans="2:8">
      <c r="B34" s="599" t="s">
        <v>454</v>
      </c>
      <c r="C34" s="635"/>
      <c r="D34" s="598"/>
      <c r="E34" s="903"/>
      <c r="F34" s="904"/>
      <c r="G34" s="907"/>
      <c r="H34" s="908"/>
    </row>
    <row r="36" spans="2:8" ht="30.75" customHeight="1">
      <c r="B36" s="528" t="s">
        <v>589</v>
      </c>
    </row>
    <row r="37" spans="2:8" ht="23.25" customHeight="1">
      <c r="B37" s="559" t="s">
        <v>595</v>
      </c>
      <c r="C37" s="596"/>
      <c r="D37" s="596"/>
      <c r="E37" s="596"/>
      <c r="F37" s="596"/>
      <c r="G37" s="596"/>
      <c r="H37" s="596"/>
    </row>
    <row r="39" spans="2:8" s="92" customFormat="1" ht="15.75">
      <c r="B39" s="610" t="s">
        <v>520</v>
      </c>
      <c r="C39" s="610" t="s">
        <v>535</v>
      </c>
      <c r="D39" s="610" t="s">
        <v>519</v>
      </c>
      <c r="E39" s="905" t="s">
        <v>34</v>
      </c>
      <c r="F39" s="906"/>
      <c r="G39" s="905" t="s">
        <v>518</v>
      </c>
      <c r="H39" s="906"/>
    </row>
    <row r="40" spans="2:8">
      <c r="B40" s="599">
        <v>1</v>
      </c>
      <c r="C40" s="635" t="s">
        <v>524</v>
      </c>
      <c r="D40" s="598" t="s">
        <v>847</v>
      </c>
      <c r="E40" s="903" t="s">
        <v>848</v>
      </c>
      <c r="F40" s="904"/>
      <c r="G40" s="907" t="s">
        <v>849</v>
      </c>
      <c r="H40" s="908"/>
    </row>
    <row r="41" spans="2:8">
      <c r="B41" s="599">
        <v>2</v>
      </c>
      <c r="C41" s="635" t="s">
        <v>524</v>
      </c>
      <c r="D41" s="598" t="s">
        <v>850</v>
      </c>
      <c r="E41" s="903" t="s">
        <v>852</v>
      </c>
      <c r="F41" s="904"/>
      <c r="G41" s="907" t="s">
        <v>851</v>
      </c>
      <c r="H41" s="908"/>
    </row>
    <row r="42" spans="2:8">
      <c r="B42" s="599">
        <v>3</v>
      </c>
      <c r="C42" s="635"/>
      <c r="D42" s="598"/>
      <c r="E42" s="903"/>
      <c r="F42" s="904"/>
      <c r="G42" s="907"/>
      <c r="H42" s="908"/>
    </row>
    <row r="43" spans="2:8">
      <c r="B43" s="599">
        <v>4</v>
      </c>
      <c r="C43" s="635"/>
      <c r="D43" s="598"/>
      <c r="E43" s="903"/>
      <c r="F43" s="904"/>
      <c r="G43" s="907"/>
      <c r="H43" s="908"/>
    </row>
    <row r="44" spans="2:8">
      <c r="B44" s="599">
        <v>5</v>
      </c>
      <c r="C44" s="635"/>
      <c r="D44" s="598"/>
      <c r="E44" s="903"/>
      <c r="F44" s="904"/>
      <c r="G44" s="907"/>
      <c r="H44" s="908"/>
    </row>
    <row r="45" spans="2:8">
      <c r="B45" s="599">
        <v>6</v>
      </c>
      <c r="C45" s="635"/>
      <c r="D45" s="598"/>
      <c r="E45" s="903"/>
      <c r="F45" s="904"/>
      <c r="G45" s="907"/>
      <c r="H45" s="908"/>
    </row>
    <row r="46" spans="2:8">
      <c r="B46" s="599">
        <v>7</v>
      </c>
      <c r="C46" s="635"/>
      <c r="D46" s="598"/>
      <c r="E46" s="903"/>
      <c r="F46" s="904"/>
      <c r="G46" s="907"/>
      <c r="H46" s="908"/>
    </row>
    <row r="47" spans="2:8">
      <c r="B47" s="599">
        <v>8</v>
      </c>
      <c r="C47" s="635"/>
      <c r="D47" s="598"/>
      <c r="E47" s="903"/>
      <c r="F47" s="904"/>
      <c r="G47" s="907"/>
      <c r="H47" s="908"/>
    </row>
    <row r="48" spans="2:8">
      <c r="B48" s="599">
        <v>9</v>
      </c>
      <c r="C48" s="635"/>
      <c r="D48" s="598"/>
      <c r="E48" s="903"/>
      <c r="F48" s="904"/>
      <c r="G48" s="907"/>
      <c r="H48" s="908"/>
    </row>
    <row r="49" spans="2:8">
      <c r="B49" s="599">
        <v>10</v>
      </c>
      <c r="C49" s="635"/>
      <c r="D49" s="598"/>
      <c r="E49" s="903"/>
      <c r="F49" s="904"/>
      <c r="G49" s="907"/>
      <c r="H49" s="908"/>
    </row>
    <row r="50" spans="2:8">
      <c r="B50" s="599" t="s">
        <v>454</v>
      </c>
      <c r="C50" s="635"/>
      <c r="D50" s="598"/>
      <c r="E50" s="903"/>
      <c r="F50" s="904"/>
      <c r="G50" s="907"/>
      <c r="H50" s="90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C24:C28 C30:C34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showGridLines="0" topLeftCell="A40" zoomScale="90" zoomScaleNormal="90" workbookViewId="0">
      <selection activeCell="E76" sqref="E7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150</v>
      </c>
      <c r="C4" s="457"/>
      <c r="D4" s="259" t="s">
        <v>154</v>
      </c>
      <c r="E4" s="439"/>
      <c r="F4" s="439"/>
      <c r="G4" s="439"/>
      <c r="H4" s="439"/>
      <c r="I4" s="439"/>
      <c r="J4" s="439"/>
      <c r="K4" s="439"/>
      <c r="L4" s="439"/>
      <c r="M4" s="439"/>
      <c r="N4" s="439"/>
      <c r="O4" s="439"/>
      <c r="P4" s="439"/>
      <c r="Q4" s="458"/>
    </row>
    <row r="5" spans="2:17" s="2" customFormat="1" ht="24" customHeight="1" thickBot="1">
      <c r="B5" s="459"/>
      <c r="C5" s="457"/>
      <c r="D5" s="460" t="s">
        <v>381</v>
      </c>
      <c r="F5" s="439"/>
      <c r="G5" s="439"/>
      <c r="H5" s="439"/>
      <c r="I5" s="439"/>
      <c r="J5" s="439"/>
      <c r="K5" s="439"/>
      <c r="L5" s="439"/>
      <c r="M5" s="439"/>
      <c r="N5" s="439"/>
      <c r="O5" s="439"/>
      <c r="P5" s="439"/>
      <c r="Q5" s="458"/>
    </row>
    <row r="6" spans="2:17" s="2" customFormat="1" ht="28.5" customHeight="1" thickBot="1">
      <c r="B6" s="459"/>
      <c r="C6" s="457"/>
      <c r="D6" s="263" t="s">
        <v>151</v>
      </c>
      <c r="E6" s="439"/>
      <c r="F6" s="439"/>
      <c r="G6" s="439"/>
      <c r="H6" s="439"/>
      <c r="I6" s="439"/>
      <c r="J6" s="439"/>
      <c r="K6" s="439"/>
      <c r="L6" s="439"/>
      <c r="M6" s="439"/>
      <c r="N6" s="439"/>
      <c r="O6" s="439"/>
      <c r="P6" s="439"/>
      <c r="Q6" s="458"/>
    </row>
    <row r="7" spans="2:17" s="106" customFormat="1" ht="29.25" customHeight="1" thickBot="1">
      <c r="D7" s="560" t="s">
        <v>525</v>
      </c>
      <c r="P7" s="107"/>
      <c r="Q7" s="107"/>
    </row>
    <row r="8" spans="2:17" s="106" customFormat="1" ht="30" customHeight="1">
      <c r="D8" s="565"/>
      <c r="P8" s="107"/>
      <c r="Q8" s="107"/>
    </row>
    <row r="9" spans="2:17" s="2" customFormat="1" ht="24.75" customHeight="1">
      <c r="B9" s="120" t="s">
        <v>386</v>
      </c>
      <c r="C9" s="17"/>
      <c r="D9" s="456">
        <v>2010</v>
      </c>
    </row>
    <row r="10" spans="2:17" s="17" customFormat="1" ht="16.5" customHeight="1"/>
    <row r="11" spans="2:17" s="17" customFormat="1" ht="36.75" customHeight="1">
      <c r="B11" s="909" t="s">
        <v>537</v>
      </c>
      <c r="C11" s="909"/>
      <c r="D11" s="909"/>
      <c r="E11" s="909"/>
      <c r="F11" s="909"/>
      <c r="G11" s="909"/>
      <c r="H11" s="909"/>
      <c r="I11" s="909"/>
      <c r="J11" s="909"/>
      <c r="K11" s="909"/>
      <c r="L11" s="909"/>
      <c r="M11" s="909"/>
      <c r="N11" s="605"/>
      <c r="O11" s="605"/>
      <c r="P11" s="605"/>
      <c r="Q11" s="605"/>
    </row>
    <row r="12" spans="2:17" s="2" customFormat="1" ht="15.75" customHeight="1">
      <c r="D12" s="20"/>
    </row>
    <row r="13" spans="2:17" s="17" customFormat="1" ht="48" customHeight="1">
      <c r="C13" s="245" t="str">
        <f>'1.  LRAMVA Summary'!R50</f>
        <v>Total</v>
      </c>
      <c r="D13" s="245" t="str">
        <f>'1.  LRAMVA Summary'!D50</f>
        <v>Residential</v>
      </c>
      <c r="E13" s="245" t="str">
        <f>'1.  LRAMVA Summary'!E50</f>
        <v>GS&lt; 50 kW</v>
      </c>
      <c r="F13" s="245" t="str">
        <f>'1.  LRAMVA Summary'!F50</f>
        <v>GS 50 to 2,999 kW</v>
      </c>
      <c r="G13" s="245" t="str">
        <f>'1.  LRAMVA Summary'!G50</f>
        <v>GS 50 to 2,999 kW with owned transformer</v>
      </c>
      <c r="H13" s="245" t="str">
        <f>'1.  LRAMVA Summary'!H50</f>
        <v>GS 3,000 to 4,999 kW</v>
      </c>
      <c r="I13" s="245" t="str">
        <f>'1.  LRAMVA Summary'!I50</f>
        <v>GS 3,000 to 4,999 kW with owned transformer</v>
      </c>
      <c r="J13" s="245" t="str">
        <f>'1.  LRAMVA Summary'!J50</f>
        <v>Large Use</v>
      </c>
      <c r="K13" s="245" t="str">
        <f>'1.  LRAMVA Summary'!K50</f>
        <v>Large Use with owned transformer</v>
      </c>
      <c r="L13" s="245" t="str">
        <f>'1.  LRAMVA Summary'!L50</f>
        <v>Unmetered Scattered Load</v>
      </c>
      <c r="M13" s="245" t="str">
        <f>'1.  LRAMVA Summary'!M50</f>
        <v>Sentinel Lighting</v>
      </c>
      <c r="N13" s="245" t="str">
        <f>'1.  LRAMVA Summary'!N50</f>
        <v>Street Lighting</v>
      </c>
      <c r="O13" s="245" t="str">
        <f>'1.  LRAMVA Summary'!O50</f>
        <v/>
      </c>
      <c r="P13" s="245" t="str">
        <f>'1.  LRAMVA Summary'!P50</f>
        <v/>
      </c>
      <c r="Q13" s="245" t="str">
        <f>'1.  LRAMVA Summary'!Q50</f>
        <v/>
      </c>
    </row>
    <row r="14" spans="2:17" s="2" customFormat="1" ht="15.75" customHeight="1">
      <c r="B14" s="84"/>
      <c r="C14" s="569"/>
      <c r="D14" s="570" t="str">
        <f>'1.  LRAMVA Summary'!D51</f>
        <v>kWh</v>
      </c>
      <c r="E14" s="570" t="str">
        <f>'1.  LRAMVA Summary'!E51</f>
        <v>kWh</v>
      </c>
      <c r="F14" s="570" t="str">
        <f>'1.  LRAMVA Summary'!F51</f>
        <v>kW</v>
      </c>
      <c r="G14" s="570" t="str">
        <f>'1.  LRAMVA Summary'!G51</f>
        <v>kW</v>
      </c>
      <c r="H14" s="570" t="str">
        <f>'1.  LRAMVA Summary'!H51</f>
        <v>kW</v>
      </c>
      <c r="I14" s="570" t="str">
        <f>'1.  LRAMVA Summary'!I51</f>
        <v>kW</v>
      </c>
      <c r="J14" s="570" t="str">
        <f>'1.  LRAMVA Summary'!J51</f>
        <v>kW</v>
      </c>
      <c r="K14" s="570" t="str">
        <f>'1.  LRAMVA Summary'!K51</f>
        <v>kW</v>
      </c>
      <c r="L14" s="570" t="str">
        <f>'1.  LRAMVA Summary'!L51</f>
        <v>kWh</v>
      </c>
      <c r="M14" s="570" t="str">
        <f>'1.  LRAMVA Summary'!M51</f>
        <v>kW</v>
      </c>
      <c r="N14" s="570" t="str">
        <f>'1.  LRAMVA Summary'!N51</f>
        <v>kW</v>
      </c>
      <c r="O14" s="570">
        <f>'1.  LRAMVA Summary'!O51</f>
        <v>0</v>
      </c>
      <c r="P14" s="570">
        <f>'1.  LRAMVA Summary'!P51</f>
        <v>0</v>
      </c>
      <c r="Q14" s="571">
        <f>'1.  LRAMVA Summary'!Q51</f>
        <v>0</v>
      </c>
    </row>
    <row r="15" spans="2:17" s="457" customFormat="1" ht="15.75" customHeight="1">
      <c r="B15" s="462" t="s">
        <v>27</v>
      </c>
      <c r="C15" s="617">
        <f>SUM(D15:Q15)</f>
        <v>0</v>
      </c>
      <c r="D15" s="452"/>
      <c r="E15" s="452"/>
      <c r="F15" s="452"/>
      <c r="G15" s="452"/>
      <c r="H15" s="452"/>
      <c r="I15" s="452"/>
      <c r="J15" s="452"/>
      <c r="K15" s="452"/>
      <c r="L15" s="452"/>
      <c r="M15" s="452"/>
      <c r="N15" s="452"/>
      <c r="O15" s="452"/>
      <c r="P15" s="453"/>
      <c r="Q15" s="453"/>
    </row>
    <row r="16" spans="2:17" s="457" customFormat="1" ht="15.75" customHeight="1">
      <c r="B16" s="462" t="s">
        <v>28</v>
      </c>
      <c r="C16" s="617">
        <f>SUM(D16:Q16)</f>
        <v>0</v>
      </c>
      <c r="D16" s="451"/>
      <c r="E16" s="451"/>
      <c r="F16" s="451"/>
      <c r="G16" s="451"/>
      <c r="H16" s="451"/>
      <c r="I16" s="451"/>
      <c r="J16" s="451"/>
      <c r="K16" s="453"/>
      <c r="L16" s="453"/>
      <c r="M16" s="453"/>
      <c r="N16" s="453"/>
      <c r="O16" s="453"/>
      <c r="P16" s="453"/>
      <c r="Q16" s="453"/>
    </row>
    <row r="17" spans="2:17" s="17" customFormat="1" ht="15.75" customHeight="1"/>
    <row r="18" spans="2:17" s="25" customFormat="1" ht="15.75" customHeight="1">
      <c r="B18" s="193" t="s">
        <v>425</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340</v>
      </c>
      <c r="C20" s="454" t="s">
        <v>832</v>
      </c>
      <c r="D20" s="455"/>
    </row>
    <row r="21" spans="2:17" s="439" customFormat="1" ht="21" customHeight="1">
      <c r="B21" s="461" t="s">
        <v>341</v>
      </c>
      <c r="C21" s="454"/>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387</v>
      </c>
      <c r="C24" s="120"/>
      <c r="D24" s="456">
        <v>2014</v>
      </c>
    </row>
    <row r="25" spans="2:17" s="2" customFormat="1" ht="15.75" customHeight="1">
      <c r="D25" s="20"/>
    </row>
    <row r="26" spans="2:17" s="2" customFormat="1" ht="42" customHeight="1">
      <c r="B26" s="909" t="s">
        <v>536</v>
      </c>
      <c r="C26" s="909"/>
      <c r="D26" s="909"/>
      <c r="E26" s="909"/>
      <c r="F26" s="909"/>
      <c r="G26" s="909"/>
      <c r="H26" s="909"/>
      <c r="I26" s="909"/>
      <c r="J26" s="909"/>
      <c r="K26" s="909"/>
      <c r="L26" s="909"/>
      <c r="M26" s="909"/>
      <c r="N26" s="605"/>
      <c r="O26" s="605"/>
      <c r="P26" s="605"/>
      <c r="Q26" s="605"/>
    </row>
    <row r="27" spans="2:17" s="2" customFormat="1" ht="15.75" customHeight="1">
      <c r="D27" s="20"/>
    </row>
    <row r="28" spans="2:17" s="17" customFormat="1" ht="44.25" customHeight="1">
      <c r="C28" s="245" t="str">
        <f>'1.  LRAMVA Summary'!R50</f>
        <v>Total</v>
      </c>
      <c r="D28" s="245" t="str">
        <f>'1.  LRAMVA Summary'!D50</f>
        <v>Residential</v>
      </c>
      <c r="E28" s="245" t="str">
        <f>'1.  LRAMVA Summary'!E50</f>
        <v>GS&lt; 50 kW</v>
      </c>
      <c r="F28" s="245" t="str">
        <f>'1.  LRAMVA Summary'!F50</f>
        <v>GS 50 to 2,999 kW</v>
      </c>
      <c r="G28" s="245" t="str">
        <f>'1.  LRAMVA Summary'!G50</f>
        <v>GS 50 to 2,999 kW with owned transformer</v>
      </c>
      <c r="H28" s="245" t="str">
        <f>'1.  LRAMVA Summary'!H50</f>
        <v>GS 3,000 to 4,999 kW</v>
      </c>
      <c r="I28" s="245" t="str">
        <f>'1.  LRAMVA Summary'!I50</f>
        <v>GS 3,000 to 4,999 kW with owned transformer</v>
      </c>
      <c r="J28" s="245" t="str">
        <f>'1.  LRAMVA Summary'!J50</f>
        <v>Large Use</v>
      </c>
      <c r="K28" s="245" t="str">
        <f>'1.  LRAMVA Summary'!K50</f>
        <v>Large Use with owned transformer</v>
      </c>
      <c r="L28" s="245" t="str">
        <f>'1.  LRAMVA Summary'!L50</f>
        <v>Unmetered Scattered Load</v>
      </c>
      <c r="M28" s="245" t="str">
        <f>'1.  LRAMVA Summary'!M50</f>
        <v>Sentinel Lighting</v>
      </c>
      <c r="N28" s="245" t="str">
        <f>'1.  LRAMVA Summary'!N50</f>
        <v>Street Lighting</v>
      </c>
      <c r="O28" s="245" t="str">
        <f>'1.  LRAMVA Summary'!O50</f>
        <v/>
      </c>
      <c r="P28" s="245" t="str">
        <f>'1.  LRAMVA Summary'!P50</f>
        <v/>
      </c>
      <c r="Q28" s="245" t="str">
        <f>'1.  LRAMVA Summary'!Q50</f>
        <v/>
      </c>
    </row>
    <row r="29" spans="2:17" s="2" customFormat="1" ht="15.75" customHeight="1">
      <c r="B29" s="84"/>
      <c r="C29" s="569"/>
      <c r="D29" s="570" t="str">
        <f>'1.  LRAMVA Summary'!D51</f>
        <v>kWh</v>
      </c>
      <c r="E29" s="570" t="str">
        <f>'1.  LRAMVA Summary'!E51</f>
        <v>kWh</v>
      </c>
      <c r="F29" s="570" t="str">
        <f>'1.  LRAMVA Summary'!F51</f>
        <v>kW</v>
      </c>
      <c r="G29" s="570" t="str">
        <f>'1.  LRAMVA Summary'!G51</f>
        <v>kW</v>
      </c>
      <c r="H29" s="570" t="str">
        <f>'1.  LRAMVA Summary'!H51</f>
        <v>kW</v>
      </c>
      <c r="I29" s="570" t="str">
        <f>'1.  LRAMVA Summary'!I51</f>
        <v>kW</v>
      </c>
      <c r="J29" s="570" t="str">
        <f>'1.  LRAMVA Summary'!J51</f>
        <v>kW</v>
      </c>
      <c r="K29" s="570" t="str">
        <f>'1.  LRAMVA Summary'!K51</f>
        <v>kW</v>
      </c>
      <c r="L29" s="570" t="str">
        <f>'1.  LRAMVA Summary'!L51</f>
        <v>kWh</v>
      </c>
      <c r="M29" s="570" t="str">
        <f>'1.  LRAMVA Summary'!M51</f>
        <v>kW</v>
      </c>
      <c r="N29" s="570" t="str">
        <f>'1.  LRAMVA Summary'!N51</f>
        <v>kW</v>
      </c>
      <c r="O29" s="570">
        <f>'1.  LRAMVA Summary'!O51</f>
        <v>0</v>
      </c>
      <c r="P29" s="570">
        <f>'1.  LRAMVA Summary'!P51</f>
        <v>0</v>
      </c>
      <c r="Q29" s="571">
        <f>'1.  LRAMVA Summary'!Q51</f>
        <v>0</v>
      </c>
    </row>
    <row r="30" spans="2:17" s="457" customFormat="1" ht="15.75" customHeight="1">
      <c r="B30" s="462" t="s">
        <v>27</v>
      </c>
      <c r="C30" s="617">
        <f>SUM(D30:Q30)</f>
        <v>44457315.333333328</v>
      </c>
      <c r="D30" s="815">
        <f>F71+F72</f>
        <v>8730096.5944305435</v>
      </c>
      <c r="E30" s="815">
        <f>F73</f>
        <v>7519432.0553718666</v>
      </c>
      <c r="F30" s="816">
        <f>F74*E86</f>
        <v>11629397.682835221</v>
      </c>
      <c r="G30" s="815">
        <f>F74*F86</f>
        <v>15841569.264123049</v>
      </c>
      <c r="H30" s="815">
        <f>F75*E87</f>
        <v>0</v>
      </c>
      <c r="I30" s="815">
        <f>F75*F87</f>
        <v>88530.125497914167</v>
      </c>
      <c r="J30" s="815">
        <f>F76*E88</f>
        <v>0</v>
      </c>
      <c r="K30" s="815">
        <f>F76*F88</f>
        <v>648289.61107473588</v>
      </c>
      <c r="L30" s="463"/>
      <c r="M30" s="463"/>
      <c r="N30" s="463"/>
      <c r="O30" s="463"/>
      <c r="P30" s="463"/>
      <c r="Q30" s="453"/>
    </row>
    <row r="31" spans="2:17" s="464" customFormat="1" ht="15" customHeight="1">
      <c r="B31" s="462" t="s">
        <v>28</v>
      </c>
      <c r="C31" s="617">
        <f>SUM(D31:Q31)</f>
        <v>19771</v>
      </c>
      <c r="D31" s="817"/>
      <c r="E31" s="817"/>
      <c r="F31" s="817">
        <f>E74*E86</f>
        <v>8156.3785354849233</v>
      </c>
      <c r="G31" s="817">
        <f>E74*F86</f>
        <v>11110.621464515078</v>
      </c>
      <c r="H31" s="817">
        <f>E75*E87</f>
        <v>0</v>
      </c>
      <c r="I31" s="817">
        <f>E75*F87</f>
        <v>54</v>
      </c>
      <c r="J31" s="817">
        <f>E76*E88</f>
        <v>0</v>
      </c>
      <c r="K31" s="818">
        <f>E76*F88</f>
        <v>450</v>
      </c>
      <c r="L31" s="453"/>
      <c r="M31" s="453"/>
      <c r="N31" s="453"/>
      <c r="O31" s="453"/>
      <c r="P31" s="453"/>
      <c r="Q31" s="453"/>
    </row>
    <row r="32" spans="2:17" s="17" customFormat="1" ht="15.75" customHeight="1">
      <c r="D32" s="819"/>
      <c r="E32" s="819"/>
      <c r="F32" s="819"/>
      <c r="G32" s="819"/>
      <c r="H32" s="819"/>
      <c r="I32" s="819"/>
      <c r="J32" s="819"/>
      <c r="K32" s="819"/>
    </row>
    <row r="33" spans="2:32" s="25" customFormat="1" ht="15.75" customHeight="1">
      <c r="B33" s="193" t="s">
        <v>425</v>
      </c>
      <c r="C33" s="194"/>
      <c r="D33" s="820">
        <f>IF(D29="kw",HLOOKUP(D29,D29:D31,3,FALSE),HLOOKUP(D29,D29:D31,2,FALSE))</f>
        <v>8730096.5944305435</v>
      </c>
      <c r="E33" s="820">
        <f>IF(E29="kw",HLOOKUP(E29,E29:E31,3,FALSE),HLOOKUP(E29,E29:E31,2,FALSE))</f>
        <v>7519432.0553718666</v>
      </c>
      <c r="F33" s="820">
        <f>IF(F29="kw",HLOOKUP(F29,F29:F31,3,FALSE),HLOOKUP(F29,F29:F31,2,FALSE))</f>
        <v>8156.3785354849233</v>
      </c>
      <c r="G33" s="820">
        <f>IF(G29="kw",HLOOKUP(G29,G29:G31,3,FALSE),HLOOKUP(G29,G29:G31,2,FALSE))</f>
        <v>11110.621464515078</v>
      </c>
      <c r="H33" s="820">
        <f t="shared" ref="H33:Q33" si="2">IF(H29="kw",HLOOKUP(H29,H29:H31,3,FALSE),HLOOKUP(H29,H29:H31,2,FALSE))</f>
        <v>0</v>
      </c>
      <c r="I33" s="820">
        <f t="shared" si="2"/>
        <v>54</v>
      </c>
      <c r="J33" s="820">
        <f t="shared" si="2"/>
        <v>0</v>
      </c>
      <c r="K33" s="820">
        <f t="shared" si="2"/>
        <v>450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340</v>
      </c>
      <c r="C35" s="454" t="s">
        <v>824</v>
      </c>
      <c r="D35" s="455"/>
      <c r="E35" s="95"/>
      <c r="F35" s="95"/>
      <c r="G35" s="95"/>
      <c r="H35" s="95"/>
      <c r="I35" s="95"/>
      <c r="J35" s="95"/>
      <c r="K35" s="95"/>
      <c r="L35" s="95"/>
      <c r="M35" s="95"/>
      <c r="N35" s="95"/>
      <c r="O35" s="95"/>
      <c r="P35" s="95"/>
      <c r="Q35" s="95"/>
    </row>
    <row r="36" spans="2:32" s="439" customFormat="1" ht="21" customHeight="1">
      <c r="B36" s="461" t="s">
        <v>341</v>
      </c>
      <c r="C36" s="454" t="s">
        <v>763</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427</v>
      </c>
      <c r="C39" s="35"/>
      <c r="D39" s="34"/>
      <c r="E39" s="39"/>
      <c r="F39" s="40"/>
    </row>
    <row r="40" spans="2:32" s="72" customFormat="1" ht="39" customHeight="1">
      <c r="B40" s="909" t="s">
        <v>587</v>
      </c>
      <c r="C40" s="909"/>
      <c r="D40" s="909"/>
      <c r="E40" s="909"/>
      <c r="F40" s="909"/>
      <c r="G40" s="909"/>
      <c r="H40" s="909"/>
      <c r="I40" s="909"/>
      <c r="J40" s="909"/>
      <c r="K40" s="909"/>
      <c r="L40" s="909"/>
      <c r="M40" s="909"/>
      <c r="N40" s="605"/>
      <c r="O40" s="605"/>
      <c r="P40" s="605"/>
      <c r="Q40" s="605"/>
    </row>
    <row r="41" spans="2:32" s="2" customFormat="1" ht="16.5" customHeight="1">
      <c r="B41" s="10"/>
      <c r="C41" s="10"/>
      <c r="D41" s="22"/>
      <c r="E41" s="20"/>
      <c r="F41" s="20"/>
      <c r="G41" s="20"/>
      <c r="R41" s="20"/>
    </row>
    <row r="42" spans="2:32" s="17" customFormat="1" ht="56.25" customHeight="1">
      <c r="B42" s="245" t="s">
        <v>213</v>
      </c>
      <c r="C42" s="245" t="s">
        <v>584</v>
      </c>
      <c r="D42" s="245" t="str">
        <f>'1.  LRAMVA Summary'!D50</f>
        <v>Residential</v>
      </c>
      <c r="E42" s="245" t="str">
        <f>'1.  LRAMVA Summary'!E50</f>
        <v>GS&lt; 50 kW</v>
      </c>
      <c r="F42" s="245" t="str">
        <f>'1.  LRAMVA Summary'!F50</f>
        <v>GS 50 to 2,999 kW</v>
      </c>
      <c r="G42" s="245" t="str">
        <f>'1.  LRAMVA Summary'!G50</f>
        <v>GS 50 to 2,999 kW with owned transformer</v>
      </c>
      <c r="H42" s="245" t="str">
        <f>'1.  LRAMVA Summary'!H50</f>
        <v>GS 3,000 to 4,999 kW</v>
      </c>
      <c r="I42" s="245" t="str">
        <f>'1.  LRAMVA Summary'!I50</f>
        <v>GS 3,000 to 4,999 kW with owned transformer</v>
      </c>
      <c r="J42" s="245" t="str">
        <f>'1.  LRAMVA Summary'!J50</f>
        <v>Large Use</v>
      </c>
      <c r="K42" s="245" t="str">
        <f>'1.  LRAMVA Summary'!K50</f>
        <v>Large Use with owned transformer</v>
      </c>
      <c r="L42" s="245" t="str">
        <f>'1.  LRAMVA Summary'!L50</f>
        <v>Unmetered Scattered Load</v>
      </c>
      <c r="M42" s="245" t="str">
        <f>'1.  LRAMVA Summary'!M50</f>
        <v>Sentinel Lighting</v>
      </c>
      <c r="N42" s="245" t="str">
        <f>'1.  LRAMVA Summary'!N50</f>
        <v>Street Lighting</v>
      </c>
      <c r="O42" s="245" t="str">
        <f>'1.  LRAMVA Summary'!O50</f>
        <v/>
      </c>
      <c r="P42" s="245" t="str">
        <f>'1.  LRAMVA Summary'!P50</f>
        <v/>
      </c>
      <c r="Q42" s="245" t="str">
        <f>'1.  LRAMVA Summary'!Q50</f>
        <v/>
      </c>
      <c r="R42" s="195"/>
    </row>
    <row r="43" spans="2:32" s="148" customFormat="1" ht="18" customHeight="1">
      <c r="B43" s="572"/>
      <c r="C43" s="573"/>
      <c r="D43" s="574" t="str">
        <f>'1.  LRAMVA Summary'!D51</f>
        <v>kWh</v>
      </c>
      <c r="E43" s="574" t="str">
        <f>'1.  LRAMVA Summary'!E51</f>
        <v>kWh</v>
      </c>
      <c r="F43" s="574" t="str">
        <f>'1.  LRAMVA Summary'!F51</f>
        <v>kW</v>
      </c>
      <c r="G43" s="574" t="str">
        <f>'1.  LRAMVA Summary'!G51</f>
        <v>kW</v>
      </c>
      <c r="H43" s="574" t="str">
        <f>'1.  LRAMVA Summary'!H51</f>
        <v>kW</v>
      </c>
      <c r="I43" s="574" t="str">
        <f>'1.  LRAMVA Summary'!I51</f>
        <v>kW</v>
      </c>
      <c r="J43" s="574" t="str">
        <f>'1.  LRAMVA Summary'!J51</f>
        <v>kW</v>
      </c>
      <c r="K43" s="574" t="str">
        <f>'1.  LRAMVA Summary'!K51</f>
        <v>kW</v>
      </c>
      <c r="L43" s="574" t="str">
        <f>'1.  LRAMVA Summary'!L51</f>
        <v>kWh</v>
      </c>
      <c r="M43" s="574" t="str">
        <f>'1.  LRAMVA Summary'!M51</f>
        <v>kW</v>
      </c>
      <c r="N43" s="574" t="str">
        <f>'1.  LRAMVA Summary'!N51</f>
        <v>kW</v>
      </c>
      <c r="O43" s="574">
        <f>'1.  LRAMVA Summary'!O51</f>
        <v>0</v>
      </c>
      <c r="P43" s="574">
        <f>'1.  LRAMVA Summary'!P51</f>
        <v>0</v>
      </c>
      <c r="Q43" s="575">
        <f>'1.  LRAMVA Summary'!Q51</f>
        <v>0</v>
      </c>
      <c r="R43" s="171"/>
    </row>
    <row r="44" spans="2:32" s="17" customFormat="1" ht="15.75">
      <c r="B44" s="172">
        <v>2011</v>
      </c>
      <c r="C44" s="525"/>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5"/>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5"/>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5">
        <v>2014</v>
      </c>
      <c r="D47" s="192">
        <f t="shared" ref="D47:Q47" si="6">IF(ISBLANK($C$47),0,IF($C$47=$D$9,HLOOKUP(D43,D14:D18,5,FALSE),HLOOKUP(D43,D29:D33,5,FALSE)))</f>
        <v>8730096.5944305435</v>
      </c>
      <c r="E47" s="192">
        <f t="shared" si="6"/>
        <v>7519432.0553718666</v>
      </c>
      <c r="F47" s="192">
        <f t="shared" si="6"/>
        <v>8156.3785354849233</v>
      </c>
      <c r="G47" s="192">
        <f t="shared" si="6"/>
        <v>11110.621464515078</v>
      </c>
      <c r="H47" s="192">
        <f t="shared" si="6"/>
        <v>0</v>
      </c>
      <c r="I47" s="192">
        <f t="shared" si="6"/>
        <v>54</v>
      </c>
      <c r="J47" s="192">
        <f t="shared" si="6"/>
        <v>0</v>
      </c>
      <c r="K47" s="192">
        <f t="shared" si="6"/>
        <v>450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5">
        <v>2014</v>
      </c>
      <c r="D48" s="192">
        <f>IF(ISBLANK($C$47),0,IF($C$47=$D$9,HLOOKUP(D43,D14:D18,5,FALSE),HLOOKUP(D43,D29:D33,5,FALSE)))</f>
        <v>8730096.5944305435</v>
      </c>
      <c r="E48" s="192">
        <f t="shared" ref="E48:Q48" si="7">IF(ISBLANK($C$48),0,IF($C$48=$D$9,HLOOKUP(E43,E14:E18,5,FALSE),HLOOKUP(E43,E29:E33,5,FALSE)))</f>
        <v>7519432.0553718666</v>
      </c>
      <c r="F48" s="192">
        <f t="shared" si="7"/>
        <v>8156.3785354849233</v>
      </c>
      <c r="G48" s="192">
        <f t="shared" si="7"/>
        <v>11110.621464515078</v>
      </c>
      <c r="H48" s="192">
        <f t="shared" si="7"/>
        <v>0</v>
      </c>
      <c r="I48" s="192">
        <f t="shared" si="7"/>
        <v>54</v>
      </c>
      <c r="J48" s="192">
        <f t="shared" si="7"/>
        <v>0</v>
      </c>
      <c r="K48" s="192">
        <f t="shared" si="7"/>
        <v>450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5">
        <v>2014</v>
      </c>
      <c r="D49" s="192">
        <f t="shared" ref="D49:Q49" si="8">IF(ISBLANK($C$49),0,IF($C$49=$D$9,HLOOKUP(D43,D14:D18,5,FALSE),HLOOKUP(D43,D29:D33,5,FALSE)))</f>
        <v>8730096.5944305435</v>
      </c>
      <c r="E49" s="192">
        <f t="shared" si="8"/>
        <v>7519432.0553718666</v>
      </c>
      <c r="F49" s="192">
        <f t="shared" si="8"/>
        <v>8156.3785354849233</v>
      </c>
      <c r="G49" s="192">
        <f t="shared" si="8"/>
        <v>11110.621464515078</v>
      </c>
      <c r="H49" s="192">
        <f t="shared" si="8"/>
        <v>0</v>
      </c>
      <c r="I49" s="192">
        <f t="shared" si="8"/>
        <v>54</v>
      </c>
      <c r="J49" s="192">
        <f t="shared" si="8"/>
        <v>0</v>
      </c>
      <c r="K49" s="192">
        <f t="shared" si="8"/>
        <v>450</v>
      </c>
      <c r="L49" s="192">
        <f t="shared" si="8"/>
        <v>0</v>
      </c>
      <c r="M49" s="192">
        <f t="shared" si="8"/>
        <v>0</v>
      </c>
      <c r="N49" s="192">
        <f t="shared" si="8"/>
        <v>0</v>
      </c>
      <c r="O49" s="192">
        <f t="shared" si="8"/>
        <v>0</v>
      </c>
      <c r="P49" s="192">
        <f t="shared" si="8"/>
        <v>0</v>
      </c>
      <c r="Q49" s="192">
        <f t="shared" si="8"/>
        <v>0</v>
      </c>
      <c r="R49" s="165"/>
      <c r="AF49" s="165"/>
    </row>
    <row r="50" spans="2:32" s="17" customFormat="1" ht="15.75">
      <c r="B50" s="173">
        <v>2017</v>
      </c>
      <c r="C50" s="525">
        <v>2014</v>
      </c>
      <c r="D50" s="192">
        <f t="shared" ref="D50:Q50" si="9">IF(ISBLANK($C$50),0,IF($C$50=$D$9,HLOOKUP(D43,D14:D18,5,FALSE),HLOOKUP(D43,D29:D33,5,FALSE)))</f>
        <v>8730096.5944305435</v>
      </c>
      <c r="E50" s="192">
        <f t="shared" si="9"/>
        <v>7519432.0553718666</v>
      </c>
      <c r="F50" s="192">
        <f t="shared" si="9"/>
        <v>8156.3785354849233</v>
      </c>
      <c r="G50" s="192">
        <f t="shared" si="9"/>
        <v>11110.621464515078</v>
      </c>
      <c r="H50" s="192">
        <f t="shared" si="9"/>
        <v>0</v>
      </c>
      <c r="I50" s="192">
        <f t="shared" si="9"/>
        <v>54</v>
      </c>
      <c r="J50" s="192">
        <f t="shared" si="9"/>
        <v>0</v>
      </c>
      <c r="K50" s="192">
        <f t="shared" si="9"/>
        <v>450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5"/>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5"/>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5"/>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510</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797" t="s">
        <v>765</v>
      </c>
      <c r="C57"/>
      <c r="D57"/>
      <c r="E57"/>
      <c r="F57"/>
      <c r="G57"/>
      <c r="H57"/>
      <c r="I57"/>
      <c r="J57"/>
      <c r="K57"/>
      <c r="L57"/>
    </row>
    <row r="58" spans="2:32" s="2" customFormat="1" ht="15.75" customHeight="1">
      <c r="B58" s="798"/>
      <c r="C58" s="799">
        <v>2012</v>
      </c>
      <c r="D58" s="799">
        <v>2013</v>
      </c>
      <c r="E58" s="799">
        <v>2014</v>
      </c>
      <c r="F58" s="799" t="s">
        <v>26</v>
      </c>
      <c r="H58"/>
      <c r="I58"/>
      <c r="J58"/>
      <c r="K58"/>
      <c r="L58"/>
    </row>
    <row r="59" spans="2:32" s="2" customFormat="1" ht="15.75" customHeight="1">
      <c r="B59" t="s">
        <v>766</v>
      </c>
      <c r="C59" s="800">
        <v>8408098</v>
      </c>
      <c r="D59" s="800">
        <v>18809278.666666668</v>
      </c>
      <c r="E59" s="800">
        <v>18809278.666666668</v>
      </c>
      <c r="F59" s="801">
        <f>SUM(C59:E59)</f>
        <v>46026655.333333336</v>
      </c>
      <c r="H59"/>
      <c r="I59"/>
      <c r="J59"/>
      <c r="K59"/>
      <c r="L59"/>
    </row>
    <row r="60" spans="2:32" s="2" customFormat="1" ht="15.75" customHeight="1">
      <c r="B60" t="s">
        <v>767</v>
      </c>
      <c r="C60" s="802">
        <f>(F62-D60-E60/2)*2</f>
        <v>6838757.9999999963</v>
      </c>
      <c r="D60" s="800">
        <f>D59</f>
        <v>18809278.666666668</v>
      </c>
      <c r="E60" s="800">
        <f>E59</f>
        <v>18809278.666666668</v>
      </c>
      <c r="F60" s="801">
        <f>SUM(C60:E60)</f>
        <v>44457315.333333328</v>
      </c>
      <c r="H60"/>
      <c r="I60"/>
      <c r="J60"/>
      <c r="K60"/>
      <c r="L60"/>
    </row>
    <row r="61" spans="2:32" s="2" customFormat="1" ht="15.75" customHeight="1">
      <c r="B61" t="s">
        <v>768</v>
      </c>
      <c r="C61" s="802"/>
      <c r="D61" s="800"/>
      <c r="E61" s="800"/>
      <c r="F61" s="803">
        <v>32417967</v>
      </c>
      <c r="H61"/>
      <c r="I61"/>
      <c r="J61"/>
      <c r="K61"/>
      <c r="L61"/>
    </row>
    <row r="62" spans="2:32" s="2" customFormat="1" ht="15.75" customHeight="1" thickBot="1">
      <c r="B62" s="804" t="s">
        <v>769</v>
      </c>
      <c r="C62" s="805"/>
      <c r="D62" s="806"/>
      <c r="E62" s="806"/>
      <c r="F62" s="807">
        <v>31633297</v>
      </c>
      <c r="H62"/>
      <c r="I62"/>
      <c r="J62"/>
      <c r="K62"/>
      <c r="L62"/>
    </row>
    <row r="63" spans="2:32" s="9" customFormat="1">
      <c r="B63" t="s">
        <v>770</v>
      </c>
      <c r="C63" t="s">
        <v>771</v>
      </c>
      <c r="D63"/>
      <c r="E63" s="800"/>
      <c r="F63" s="800"/>
      <c r="G63" s="800"/>
      <c r="H63"/>
      <c r="I63"/>
      <c r="J63"/>
      <c r="K63"/>
      <c r="L63"/>
    </row>
    <row r="64" spans="2:32" s="9" customFormat="1">
      <c r="B64"/>
      <c r="C64" t="s">
        <v>772</v>
      </c>
      <c r="D64"/>
      <c r="E64" s="800"/>
      <c r="F64" s="800"/>
      <c r="G64" s="800"/>
      <c r="H64"/>
      <c r="I64"/>
      <c r="J64"/>
      <c r="K64"/>
      <c r="L64"/>
    </row>
    <row r="65" spans="2:12" s="9" customFormat="1">
      <c r="B65"/>
      <c r="C65" t="s">
        <v>773</v>
      </c>
      <c r="D65"/>
      <c r="E65" s="800"/>
      <c r="F65" s="800"/>
      <c r="G65" s="800"/>
      <c r="H65"/>
      <c r="I65"/>
      <c r="J65"/>
      <c r="K65"/>
      <c r="L65"/>
    </row>
    <row r="66" spans="2:12" s="9" customFormat="1">
      <c r="B66"/>
      <c r="C66" t="s">
        <v>774</v>
      </c>
      <c r="D66"/>
      <c r="E66" s="800"/>
      <c r="F66" s="800"/>
      <c r="G66" s="800"/>
      <c r="H66"/>
      <c r="I66"/>
      <c r="J66"/>
      <c r="K66"/>
      <c r="L66"/>
    </row>
    <row r="67" spans="2:12" s="9" customFormat="1">
      <c r="B67"/>
      <c r="C67"/>
      <c r="D67"/>
      <c r="E67"/>
      <c r="F67"/>
      <c r="G67"/>
      <c r="H67"/>
      <c r="I67"/>
      <c r="J67"/>
      <c r="K67"/>
      <c r="L67"/>
    </row>
    <row r="68" spans="2:12" s="9" customFormat="1" ht="15.75">
      <c r="B68" s="797" t="s">
        <v>775</v>
      </c>
      <c r="C68"/>
      <c r="D68"/>
      <c r="E68"/>
      <c r="F68"/>
      <c r="G68"/>
      <c r="H68"/>
      <c r="I68"/>
      <c r="J68"/>
      <c r="K68"/>
      <c r="L68"/>
    </row>
    <row r="69" spans="2:12" s="9" customFormat="1">
      <c r="B69"/>
      <c r="C69"/>
      <c r="D69"/>
      <c r="E69"/>
      <c r="F69"/>
      <c r="G69"/>
      <c r="H69" t="s">
        <v>843</v>
      </c>
      <c r="I69"/>
      <c r="J69"/>
      <c r="K69"/>
      <c r="L69"/>
    </row>
    <row r="70" spans="2:12" s="9" customFormat="1" ht="31.5">
      <c r="B70" s="808" t="s">
        <v>776</v>
      </c>
      <c r="C70" s="798"/>
      <c r="D70" s="809" t="s">
        <v>777</v>
      </c>
      <c r="E70" s="809" t="s">
        <v>778</v>
      </c>
      <c r="F70" s="809" t="s">
        <v>779</v>
      </c>
      <c r="G70" s="809" t="s">
        <v>780</v>
      </c>
      <c r="H70" s="809" t="s">
        <v>844</v>
      </c>
      <c r="I70" s="809" t="s">
        <v>845</v>
      </c>
      <c r="J70"/>
      <c r="K70"/>
      <c r="L70"/>
    </row>
    <row r="71" spans="2:12" s="9" customFormat="1">
      <c r="B71" t="s">
        <v>29</v>
      </c>
      <c r="C71"/>
      <c r="D71" s="802">
        <v>6117617</v>
      </c>
      <c r="E71" s="802"/>
      <c r="F71" s="810">
        <f>D71/$D$80*$F$60</f>
        <v>8597675.9442822728</v>
      </c>
      <c r="G71" s="810">
        <f t="shared" ref="G71:G76" si="13">E71/$D$80*$F$60</f>
        <v>0</v>
      </c>
      <c r="H71" s="868">
        <f>D71/$D$80*$F$59</f>
        <v>8901173.2802152727</v>
      </c>
      <c r="I71" s="868">
        <f>$H$80/$F$80*G71</f>
        <v>0</v>
      </c>
      <c r="J71"/>
      <c r="K71"/>
      <c r="L71"/>
    </row>
    <row r="72" spans="2:12" s="9" customFormat="1">
      <c r="B72" t="s">
        <v>781</v>
      </c>
      <c r="C72"/>
      <c r="D72" s="802">
        <v>94223</v>
      </c>
      <c r="E72" s="802"/>
      <c r="F72" s="810">
        <f t="shared" ref="F72:F76" si="14">D72/$D$80*$F$60</f>
        <v>132420.65014826992</v>
      </c>
      <c r="G72" s="810">
        <f t="shared" si="13"/>
        <v>0</v>
      </c>
      <c r="H72" s="868">
        <f t="shared" ref="H72:H79" si="15">D72/$D$80*$F$59</f>
        <v>137095.08947384637</v>
      </c>
      <c r="I72" s="868">
        <f t="shared" ref="I72:I79" si="16">$H$80/$F$80*G72</f>
        <v>0</v>
      </c>
      <c r="J72"/>
      <c r="K72"/>
      <c r="L72"/>
    </row>
    <row r="73" spans="2:12" s="9" customFormat="1">
      <c r="B73" t="s">
        <v>782</v>
      </c>
      <c r="C73"/>
      <c r="D73" s="802">
        <v>5350400</v>
      </c>
      <c r="E73" s="802"/>
      <c r="F73" s="810">
        <f t="shared" si="14"/>
        <v>7519432.0553718666</v>
      </c>
      <c r="G73" s="810">
        <f t="shared" si="13"/>
        <v>0</v>
      </c>
      <c r="H73" s="868">
        <f t="shared" si="15"/>
        <v>7784867.4603957385</v>
      </c>
      <c r="I73" s="868">
        <f t="shared" si="16"/>
        <v>0</v>
      </c>
      <c r="J73"/>
      <c r="K73"/>
      <c r="L73"/>
    </row>
    <row r="74" spans="2:12" s="9" customFormat="1">
      <c r="B74" s="10" t="s">
        <v>732</v>
      </c>
      <c r="C74"/>
      <c r="D74" s="802">
        <v>19546777</v>
      </c>
      <c r="E74" s="802">
        <v>19267</v>
      </c>
      <c r="F74" s="810">
        <f t="shared" si="14"/>
        <v>27470966.94695827</v>
      </c>
      <c r="G74" s="810">
        <f t="shared" si="13"/>
        <v>27077.769402446502</v>
      </c>
      <c r="H74" s="868">
        <f t="shared" si="15"/>
        <v>28440690.083528679</v>
      </c>
      <c r="I74" s="868">
        <f t="shared" si="16"/>
        <v>28033.612694274201</v>
      </c>
      <c r="J74"/>
      <c r="K74"/>
      <c r="L74"/>
    </row>
    <row r="75" spans="2:12" s="9" customFormat="1">
      <c r="B75" s="10" t="s">
        <v>794</v>
      </c>
      <c r="C75"/>
      <c r="D75" s="802">
        <v>62993</v>
      </c>
      <c r="E75" s="870">
        <v>54</v>
      </c>
      <c r="F75" s="810">
        <f t="shared" si="14"/>
        <v>88530.125497914167</v>
      </c>
      <c r="G75" s="810">
        <f t="shared" si="13"/>
        <v>75.891397089952306</v>
      </c>
      <c r="H75" s="868">
        <f t="shared" si="15"/>
        <v>91655.232493403993</v>
      </c>
      <c r="I75" s="868">
        <f t="shared" si="16"/>
        <v>78.570357891254829</v>
      </c>
      <c r="J75"/>
      <c r="K75"/>
      <c r="L75"/>
    </row>
    <row r="76" spans="2:12" s="9" customFormat="1">
      <c r="B76" t="s">
        <v>783</v>
      </c>
      <c r="C76"/>
      <c r="D76" s="802">
        <v>461286</v>
      </c>
      <c r="E76" s="802">
        <v>450</v>
      </c>
      <c r="F76" s="810">
        <f t="shared" si="14"/>
        <v>648289.61107473588</v>
      </c>
      <c r="G76" s="810">
        <f t="shared" si="13"/>
        <v>632.42830908293581</v>
      </c>
      <c r="H76" s="868">
        <f t="shared" si="15"/>
        <v>671174.18722639594</v>
      </c>
      <c r="I76" s="868">
        <f t="shared" si="16"/>
        <v>654.75298242712358</v>
      </c>
      <c r="J76"/>
      <c r="K76"/>
      <c r="L76"/>
    </row>
    <row r="77" spans="2:12" s="9" customFormat="1">
      <c r="B77" t="s">
        <v>784</v>
      </c>
      <c r="C77"/>
      <c r="D77" s="802"/>
      <c r="E77" s="802"/>
      <c r="F77"/>
      <c r="G77"/>
      <c r="H77" s="868">
        <f t="shared" si="15"/>
        <v>0</v>
      </c>
      <c r="I77" s="868">
        <f t="shared" si="16"/>
        <v>0</v>
      </c>
      <c r="J77"/>
      <c r="K77"/>
      <c r="L77"/>
    </row>
    <row r="78" spans="2:12" s="9" customFormat="1">
      <c r="B78" t="s">
        <v>785</v>
      </c>
      <c r="C78"/>
      <c r="D78" s="802"/>
      <c r="E78" s="802"/>
      <c r="F78"/>
      <c r="G78"/>
      <c r="H78" s="868">
        <f t="shared" si="15"/>
        <v>0</v>
      </c>
      <c r="I78" s="868">
        <f t="shared" si="16"/>
        <v>0</v>
      </c>
      <c r="J78"/>
      <c r="K78"/>
      <c r="L78"/>
    </row>
    <row r="79" spans="2:12" s="9" customFormat="1">
      <c r="B79" t="s">
        <v>786</v>
      </c>
      <c r="C79"/>
      <c r="D79" s="802"/>
      <c r="E79" s="802"/>
      <c r="F79"/>
      <c r="G79"/>
      <c r="H79" s="868">
        <f t="shared" si="15"/>
        <v>0</v>
      </c>
      <c r="I79" s="868">
        <f t="shared" si="16"/>
        <v>0</v>
      </c>
      <c r="J79"/>
      <c r="K79"/>
      <c r="L79"/>
    </row>
    <row r="80" spans="2:12" s="9" customFormat="1" ht="15.75" thickBot="1">
      <c r="B80" s="804" t="s">
        <v>26</v>
      </c>
      <c r="C80" s="804"/>
      <c r="D80" s="805">
        <f>SUM(D71:D79)</f>
        <v>31633296</v>
      </c>
      <c r="E80" s="805">
        <f>SUM(E71:E79)</f>
        <v>19771</v>
      </c>
      <c r="F80" s="805">
        <f>SUM(F71:F79)</f>
        <v>44457315.333333328</v>
      </c>
      <c r="G80" s="805">
        <f>SUM(G71:G79)</f>
        <v>27786.089108619388</v>
      </c>
      <c r="H80" s="869">
        <f t="shared" ref="H80:I80" si="17">SUM(H71:H79)</f>
        <v>46026655.333333328</v>
      </c>
      <c r="I80" s="869">
        <f t="shared" si="17"/>
        <v>28766.936034592578</v>
      </c>
      <c r="J80"/>
      <c r="K80"/>
      <c r="L80"/>
    </row>
    <row r="81" spans="2:12" s="9" customFormat="1">
      <c r="B81" t="s">
        <v>770</v>
      </c>
      <c r="C81" t="s">
        <v>787</v>
      </c>
      <c r="D81"/>
      <c r="E81"/>
      <c r="F81"/>
      <c r="G81"/>
      <c r="H81"/>
      <c r="I81"/>
      <c r="J81"/>
      <c r="K81"/>
      <c r="L81"/>
    </row>
    <row r="82" spans="2:12" s="9" customFormat="1">
      <c r="B82"/>
      <c r="C82" t="s">
        <v>788</v>
      </c>
      <c r="D82"/>
      <c r="E82"/>
      <c r="F82"/>
      <c r="G82"/>
      <c r="H82"/>
      <c r="I82"/>
      <c r="J82"/>
      <c r="K82"/>
      <c r="L82"/>
    </row>
    <row r="83" spans="2:12" s="9" customFormat="1">
      <c r="B83" s="26"/>
      <c r="C83" s="26" t="s">
        <v>846</v>
      </c>
    </row>
    <row r="84" spans="2:12" s="9" customFormat="1">
      <c r="B84" s="122" t="s">
        <v>789</v>
      </c>
      <c r="C84" s="26"/>
    </row>
    <row r="85" spans="2:12" s="9" customFormat="1">
      <c r="B85" s="813" t="s">
        <v>776</v>
      </c>
      <c r="C85" s="814" t="s">
        <v>790</v>
      </c>
      <c r="D85" s="814" t="s">
        <v>791</v>
      </c>
      <c r="E85" s="814" t="s">
        <v>792</v>
      </c>
      <c r="F85" s="814" t="s">
        <v>793</v>
      </c>
    </row>
    <row r="86" spans="2:12" s="9" customFormat="1">
      <c r="B86" s="26" t="s">
        <v>732</v>
      </c>
      <c r="C86" s="811">
        <f>'4.  2011-2014 LRAM'!AA514</f>
        <v>7740.6898589455341</v>
      </c>
      <c r="D86" s="811">
        <f>'4.  2011-2014 LRAM'!AB514</f>
        <v>10544.370215627961</v>
      </c>
      <c r="E86" s="812">
        <f>IF(SUM(D86:D86)&lt;&gt;0,C86/SUM(C86:D86),0)</f>
        <v>0.42333412235869222</v>
      </c>
      <c r="F86" s="812">
        <f>1-E86</f>
        <v>0.57666587764130783</v>
      </c>
    </row>
    <row r="87" spans="2:12" s="9" customFormat="1">
      <c r="B87" s="26" t="s">
        <v>794</v>
      </c>
      <c r="C87" s="811">
        <f>'4.  2011-2014 LRAM'!AC514</f>
        <v>0</v>
      </c>
      <c r="D87" s="811">
        <f>'4.  2011-2014 LRAM'!AD514</f>
        <v>14.87544193833161</v>
      </c>
      <c r="E87" s="812">
        <f>IF(SUM(D87:D87)&lt;&gt;0,C87/SUM(C87:D87),0)</f>
        <v>0</v>
      </c>
      <c r="F87" s="812">
        <f>1-E87</f>
        <v>1</v>
      </c>
    </row>
    <row r="88" spans="2:12" s="9" customFormat="1">
      <c r="B88" s="26" t="s">
        <v>783</v>
      </c>
      <c r="C88" s="811">
        <f>'4.  2011-2014 LRAM'!AE514</f>
        <v>0</v>
      </c>
      <c r="D88" s="811">
        <f>'4.  2011-2014 LRAM'!AF514</f>
        <v>5106.8407904768173</v>
      </c>
      <c r="E88" s="812">
        <f>IF(SUM(D88:D88)&lt;&gt;0,C88/SUM(C88:D88),0)</f>
        <v>0</v>
      </c>
      <c r="F88" s="812">
        <f>1-E88</f>
        <v>1</v>
      </c>
    </row>
    <row r="89" spans="2:12" s="9" customFormat="1">
      <c r="B89" s="26"/>
      <c r="C89" s="26"/>
    </row>
    <row r="90" spans="2:12" s="9" customFormat="1">
      <c r="B90" s="26"/>
      <c r="C90" s="26"/>
    </row>
    <row r="91" spans="2:12" s="9" customFormat="1">
      <c r="B91" s="26"/>
      <c r="C91" s="26"/>
    </row>
    <row r="92" spans="2:12" s="9" customFormat="1">
      <c r="B92" s="26"/>
      <c r="C92" s="26"/>
    </row>
    <row r="93" spans="2:12" s="9" customFormat="1">
      <c r="B93" s="26"/>
      <c r="C93" s="26"/>
    </row>
    <row r="94" spans="2:12" s="9" customFormat="1">
      <c r="B94" s="26"/>
      <c r="C94" s="26"/>
    </row>
    <row r="95" spans="2:12" s="9" customFormat="1">
      <c r="B95" s="26"/>
      <c r="C95" s="26"/>
    </row>
    <row r="96" spans="2:12"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5" activePane="bottomLeft" state="frozen"/>
      <selection pane="bottomLeft" activeCell="C130" sqref="C130:P130"/>
    </sheetView>
  </sheetViews>
  <sheetFormatPr defaultColWidth="9.140625" defaultRowHeight="15" outlineLevelRow="1"/>
  <cols>
    <col min="1" max="1" width="6.42578125" style="4" customWidth="1"/>
    <col min="2" max="2" width="36.42578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910" t="s">
        <v>150</v>
      </c>
      <c r="C4" s="87" t="s">
        <v>154</v>
      </c>
      <c r="D4" s="87"/>
      <c r="E4" s="50"/>
    </row>
    <row r="5" spans="1:26" s="18" customFormat="1" ht="26.25" hidden="1" customHeight="1" outlineLevel="1" thickBot="1">
      <c r="A5" s="4"/>
      <c r="B5" s="910"/>
      <c r="C5" s="88" t="s">
        <v>151</v>
      </c>
      <c r="D5" s="88"/>
      <c r="E5" s="50"/>
    </row>
    <row r="6" spans="1:26" ht="26.25" hidden="1" customHeight="1" outlineLevel="1" thickBot="1">
      <c r="B6" s="910"/>
      <c r="C6" s="916" t="s">
        <v>525</v>
      </c>
      <c r="D6" s="917"/>
      <c r="F6" s="18"/>
      <c r="M6" s="6"/>
      <c r="N6" s="6"/>
      <c r="O6" s="6"/>
      <c r="P6" s="6"/>
      <c r="Q6" s="6"/>
      <c r="R6" s="6"/>
      <c r="S6" s="6"/>
      <c r="T6" s="6"/>
      <c r="U6" s="6"/>
      <c r="V6" s="6"/>
      <c r="W6" s="6"/>
      <c r="X6" s="6"/>
      <c r="Y6" s="6"/>
      <c r="Z6" s="6"/>
    </row>
    <row r="7" spans="1:26" s="18" customFormat="1" ht="26.25" hidden="1" customHeight="1" outlineLevel="1">
      <c r="A7" s="4"/>
      <c r="B7" s="531"/>
      <c r="M7" s="6"/>
      <c r="N7" s="6"/>
      <c r="O7" s="6"/>
      <c r="P7" s="6"/>
      <c r="Q7" s="6"/>
      <c r="R7" s="6"/>
      <c r="S7" s="6"/>
      <c r="T7" s="6"/>
      <c r="U7" s="6"/>
      <c r="V7" s="6"/>
      <c r="W7" s="6"/>
      <c r="X7" s="6"/>
      <c r="Y7" s="6"/>
      <c r="Z7" s="6"/>
    </row>
    <row r="8" spans="1:26" s="18" customFormat="1" ht="19.5" hidden="1" customHeight="1" outlineLevel="1">
      <c r="A8" s="4"/>
      <c r="B8" s="531" t="s">
        <v>501</v>
      </c>
      <c r="C8" s="585" t="s">
        <v>456</v>
      </c>
      <c r="D8" s="584"/>
      <c r="M8" s="6"/>
      <c r="N8" s="6"/>
      <c r="O8" s="6"/>
      <c r="P8" s="6"/>
      <c r="Q8" s="6"/>
      <c r="R8" s="6"/>
      <c r="S8" s="6"/>
      <c r="T8" s="6"/>
      <c r="U8" s="6"/>
      <c r="V8" s="6"/>
      <c r="W8" s="6"/>
      <c r="X8" s="6"/>
      <c r="Y8" s="6"/>
      <c r="Z8" s="6"/>
    </row>
    <row r="9" spans="1:26" s="18" customFormat="1" ht="19.5" hidden="1" customHeight="1" outlineLevel="1">
      <c r="A9" s="4"/>
      <c r="B9" s="531"/>
      <c r="C9" s="585" t="s">
        <v>502</v>
      </c>
      <c r="D9" s="584"/>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457</v>
      </c>
      <c r="O11" s="543"/>
    </row>
    <row r="12" spans="1:26" ht="58.5" customHeight="1">
      <c r="B12" s="918" t="s">
        <v>596</v>
      </c>
      <c r="C12" s="918"/>
      <c r="D12" s="918"/>
      <c r="E12" s="918"/>
      <c r="F12" s="918"/>
      <c r="G12" s="918"/>
      <c r="H12" s="918"/>
      <c r="I12" s="918"/>
      <c r="J12" s="918"/>
      <c r="K12" s="918"/>
      <c r="L12" s="918"/>
      <c r="M12" s="918"/>
      <c r="N12" s="918"/>
      <c r="O12" s="918"/>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4"/>
      <c r="C14" s="472" t="s">
        <v>41</v>
      </c>
      <c r="D14" s="473" t="s">
        <v>542</v>
      </c>
      <c r="E14" s="473" t="s">
        <v>543</v>
      </c>
      <c r="F14" s="473" t="s">
        <v>737</v>
      </c>
      <c r="G14" s="473" t="s">
        <v>728</v>
      </c>
      <c r="H14" s="473" t="s">
        <v>729</v>
      </c>
      <c r="I14" s="473" t="s">
        <v>730</v>
      </c>
      <c r="J14" s="473" t="s">
        <v>731</v>
      </c>
      <c r="K14" s="473" t="s">
        <v>764</v>
      </c>
      <c r="L14" s="473" t="s">
        <v>807</v>
      </c>
      <c r="M14" s="473" t="s">
        <v>808</v>
      </c>
      <c r="N14" s="473" t="s">
        <v>544</v>
      </c>
      <c r="O14" s="473" t="s">
        <v>545</v>
      </c>
      <c r="P14" s="7"/>
    </row>
    <row r="15" spans="1:26" s="7" customFormat="1" ht="18.75" customHeight="1">
      <c r="B15" s="474" t="s">
        <v>167</v>
      </c>
      <c r="C15" s="911"/>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533</v>
      </c>
      <c r="C16" s="912"/>
      <c r="D16" s="478"/>
      <c r="E16" s="478"/>
      <c r="F16" s="478">
        <v>4</v>
      </c>
      <c r="G16" s="478">
        <v>4</v>
      </c>
      <c r="H16" s="478">
        <v>4</v>
      </c>
      <c r="I16" s="478">
        <v>4</v>
      </c>
      <c r="J16" s="478">
        <v>4</v>
      </c>
      <c r="K16" s="478">
        <v>4</v>
      </c>
      <c r="L16" s="478"/>
      <c r="M16" s="478"/>
      <c r="N16" s="478"/>
      <c r="O16" s="479"/>
    </row>
    <row r="17" spans="1:15" s="113" customFormat="1" ht="17.25" customHeight="1">
      <c r="B17" s="480" t="s">
        <v>534</v>
      </c>
      <c r="C17" s="913"/>
      <c r="D17" s="114">
        <f>12-D16</f>
        <v>12</v>
      </c>
      <c r="E17" s="114">
        <f>12-E16</f>
        <v>12</v>
      </c>
      <c r="F17" s="114">
        <f t="shared" ref="F17:K17" si="0">12-F16</f>
        <v>8</v>
      </c>
      <c r="G17" s="114">
        <f t="shared" si="0"/>
        <v>8</v>
      </c>
      <c r="H17" s="114">
        <f t="shared" si="0"/>
        <v>8</v>
      </c>
      <c r="I17" s="114">
        <f t="shared" si="0"/>
        <v>8</v>
      </c>
      <c r="J17" s="114">
        <f t="shared" si="0"/>
        <v>8</v>
      </c>
      <c r="K17" s="114">
        <f t="shared" si="0"/>
        <v>8</v>
      </c>
      <c r="L17" s="114">
        <f t="shared" ref="L17:O17" si="1">12-L16</f>
        <v>12</v>
      </c>
      <c r="M17" s="114">
        <f t="shared" si="1"/>
        <v>12</v>
      </c>
      <c r="N17" s="114">
        <f t="shared" si="1"/>
        <v>12</v>
      </c>
      <c r="O17" s="115">
        <f t="shared" si="1"/>
        <v>12</v>
      </c>
    </row>
    <row r="18" spans="1:15" s="7" customFormat="1" ht="17.25" customHeight="1">
      <c r="B18" s="481" t="str">
        <f>'1.  LRAMVA Summary'!B27</f>
        <v>Residential</v>
      </c>
      <c r="C18" s="914" t="str">
        <f>'2. LRAMVA Threshold'!D43</f>
        <v>kWh</v>
      </c>
      <c r="D18" s="47"/>
      <c r="E18" s="47"/>
      <c r="F18" s="47"/>
      <c r="G18" s="47"/>
      <c r="H18" s="770"/>
      <c r="I18" s="47">
        <v>1.61E-2</v>
      </c>
      <c r="J18" s="47">
        <v>1.23E-2</v>
      </c>
      <c r="K18" s="47">
        <v>8.3000000000000001E-3</v>
      </c>
      <c r="L18" s="47"/>
      <c r="M18" s="47"/>
      <c r="N18" s="47"/>
      <c r="O18" s="71"/>
    </row>
    <row r="19" spans="1:15" s="7" customFormat="1" ht="15" hidden="1" customHeight="1" outlineLevel="1">
      <c r="B19" s="527" t="s">
        <v>485</v>
      </c>
      <c r="C19" s="912"/>
      <c r="D19" s="47"/>
      <c r="E19" s="47"/>
      <c r="F19" s="47"/>
      <c r="G19" s="47"/>
      <c r="H19" s="47"/>
      <c r="I19" s="47"/>
      <c r="J19" s="47"/>
      <c r="K19" s="47"/>
      <c r="L19" s="47"/>
      <c r="M19" s="47"/>
      <c r="N19" s="47"/>
      <c r="O19" s="71"/>
    </row>
    <row r="20" spans="1:15" s="7" customFormat="1" ht="15" hidden="1" customHeight="1" outlineLevel="1">
      <c r="B20" s="527" t="s">
        <v>486</v>
      </c>
      <c r="C20" s="912"/>
      <c r="D20" s="47"/>
      <c r="E20" s="47"/>
      <c r="F20" s="47"/>
      <c r="G20" s="47"/>
      <c r="H20" s="47"/>
      <c r="I20" s="47"/>
      <c r="J20" s="47"/>
      <c r="K20" s="47"/>
      <c r="L20" s="47"/>
      <c r="M20" s="47"/>
      <c r="N20" s="47"/>
      <c r="O20" s="71"/>
    </row>
    <row r="21" spans="1:15" s="7" customFormat="1" ht="15" hidden="1" customHeight="1" outlineLevel="1">
      <c r="B21" s="527" t="s">
        <v>464</v>
      </c>
      <c r="C21" s="912"/>
      <c r="D21" s="47"/>
      <c r="E21" s="47"/>
      <c r="F21" s="47"/>
      <c r="G21" s="47"/>
      <c r="H21" s="47"/>
      <c r="I21" s="47"/>
      <c r="J21" s="47"/>
      <c r="K21" s="47"/>
      <c r="L21" s="47"/>
      <c r="M21" s="47"/>
      <c r="N21" s="47"/>
      <c r="O21" s="71"/>
    </row>
    <row r="22" spans="1:15" s="7" customFormat="1" ht="14.25" customHeight="1" collapsed="1">
      <c r="B22" s="527" t="s">
        <v>487</v>
      </c>
      <c r="C22" s="915"/>
      <c r="D22" s="67">
        <f>SUM(D18:D21)</f>
        <v>0</v>
      </c>
      <c r="E22" s="67">
        <f>SUM(E18:E21)</f>
        <v>0</v>
      </c>
      <c r="F22" s="67"/>
      <c r="G22" s="67"/>
      <c r="H22" s="67"/>
      <c r="I22" s="67">
        <f t="shared" ref="I22:N22" si="2">SUM(I18:I21)</f>
        <v>1.61E-2</v>
      </c>
      <c r="J22" s="67">
        <f t="shared" si="2"/>
        <v>1.23E-2</v>
      </c>
      <c r="K22" s="67">
        <f t="shared" si="2"/>
        <v>8.3000000000000001E-3</v>
      </c>
      <c r="L22" s="67">
        <f t="shared" si="2"/>
        <v>0</v>
      </c>
      <c r="M22" s="67">
        <f t="shared" si="2"/>
        <v>0</v>
      </c>
      <c r="N22" s="67">
        <f t="shared" si="2"/>
        <v>0</v>
      </c>
      <c r="O22" s="78"/>
    </row>
    <row r="23" spans="1:15" s="65" customFormat="1">
      <c r="A23" s="64"/>
      <c r="B23" s="493" t="s">
        <v>488</v>
      </c>
      <c r="C23" s="483"/>
      <c r="D23" s="484"/>
      <c r="E23" s="485">
        <f>ROUND(SUM(D22*E16+E22*E17)/12,4)</f>
        <v>0</v>
      </c>
      <c r="F23" s="485"/>
      <c r="G23" s="485"/>
      <c r="H23" s="485"/>
      <c r="I23" s="485">
        <f>ROUND(SUM(H22*I16+I22*I17)/12,4)</f>
        <v>1.0699999999999999E-2</v>
      </c>
      <c r="J23" s="485">
        <f t="shared" ref="J23:N23" si="3">ROUND(SUM(I22*J16+J22*J17)/12,4)</f>
        <v>1.3599999999999999E-2</v>
      </c>
      <c r="K23" s="485">
        <f t="shared" si="3"/>
        <v>9.5999999999999992E-3</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5" t="str">
        <f>'1.  LRAMVA Summary'!B28</f>
        <v>GS&lt; 50 kW</v>
      </c>
      <c r="C25" s="914" t="str">
        <f>'2. LRAMVA Threshold'!E43</f>
        <v>kWh</v>
      </c>
      <c r="D25" s="47"/>
      <c r="E25" s="47"/>
      <c r="F25" s="47"/>
      <c r="G25" s="47"/>
      <c r="H25" s="47"/>
      <c r="I25" s="47">
        <v>1.6400000000000001E-2</v>
      </c>
      <c r="J25" s="47">
        <v>1.67E-2</v>
      </c>
      <c r="K25" s="47">
        <v>1.7000000000000001E-2</v>
      </c>
      <c r="L25" s="47"/>
      <c r="M25" s="47"/>
      <c r="N25" s="47"/>
      <c r="O25" s="71"/>
    </row>
    <row r="26" spans="1:15" s="18" customFormat="1" hidden="1" outlineLevel="1">
      <c r="A26" s="4"/>
      <c r="B26" s="527" t="s">
        <v>485</v>
      </c>
      <c r="C26" s="912"/>
      <c r="D26" s="47"/>
      <c r="E26" s="47"/>
      <c r="F26" s="47"/>
      <c r="G26" s="47"/>
      <c r="H26" s="47"/>
      <c r="I26" s="47"/>
      <c r="J26" s="47"/>
      <c r="K26" s="47"/>
      <c r="L26" s="47"/>
      <c r="M26" s="47"/>
      <c r="N26" s="47"/>
      <c r="O26" s="71"/>
    </row>
    <row r="27" spans="1:15" s="18" customFormat="1" hidden="1" outlineLevel="1">
      <c r="A27" s="4"/>
      <c r="B27" s="527" t="s">
        <v>486</v>
      </c>
      <c r="C27" s="912"/>
      <c r="D27" s="47"/>
      <c r="E27" s="47"/>
      <c r="F27" s="47"/>
      <c r="G27" s="47"/>
      <c r="H27" s="47"/>
      <c r="I27" s="47"/>
      <c r="J27" s="47"/>
      <c r="K27" s="47"/>
      <c r="L27" s="47"/>
      <c r="M27" s="47"/>
      <c r="N27" s="47"/>
      <c r="O27" s="71"/>
    </row>
    <row r="28" spans="1:15" s="18" customFormat="1" hidden="1" outlineLevel="1">
      <c r="A28" s="4"/>
      <c r="B28" s="527" t="s">
        <v>464</v>
      </c>
      <c r="C28" s="912"/>
      <c r="D28" s="47"/>
      <c r="E28" s="47"/>
      <c r="F28" s="47"/>
      <c r="G28" s="47"/>
      <c r="H28" s="47"/>
      <c r="I28" s="47"/>
      <c r="J28" s="47"/>
      <c r="K28" s="47"/>
      <c r="L28" s="47"/>
      <c r="M28" s="47"/>
      <c r="N28" s="47"/>
      <c r="O28" s="71"/>
    </row>
    <row r="29" spans="1:15" s="18" customFormat="1" collapsed="1">
      <c r="A29" s="4"/>
      <c r="B29" s="527" t="s">
        <v>487</v>
      </c>
      <c r="C29" s="915"/>
      <c r="D29" s="67">
        <f>SUM(D25:D28)</f>
        <v>0</v>
      </c>
      <c r="E29" s="67">
        <f t="shared" ref="E29:N29" si="4">SUM(E25:E28)</f>
        <v>0</v>
      </c>
      <c r="F29" s="67"/>
      <c r="G29" s="67"/>
      <c r="H29" s="67"/>
      <c r="I29" s="67">
        <f t="shared" si="4"/>
        <v>1.6400000000000001E-2</v>
      </c>
      <c r="J29" s="67">
        <f t="shared" si="4"/>
        <v>1.67E-2</v>
      </c>
      <c r="K29" s="67">
        <f t="shared" si="4"/>
        <v>1.7000000000000001E-2</v>
      </c>
      <c r="L29" s="67">
        <f t="shared" si="4"/>
        <v>0</v>
      </c>
      <c r="M29" s="67">
        <f t="shared" si="4"/>
        <v>0</v>
      </c>
      <c r="N29" s="67">
        <f t="shared" si="4"/>
        <v>0</v>
      </c>
      <c r="O29" s="78"/>
    </row>
    <row r="30" spans="1:15" s="18" customFormat="1">
      <c r="A30" s="4"/>
      <c r="B30" s="493" t="s">
        <v>488</v>
      </c>
      <c r="C30" s="489"/>
      <c r="D30" s="73"/>
      <c r="E30" s="485">
        <f>ROUND(SUM(D29*E16+E29*E17)/12,4)</f>
        <v>0</v>
      </c>
      <c r="F30" s="485"/>
      <c r="G30" s="485"/>
      <c r="H30" s="485"/>
      <c r="I30" s="485">
        <f t="shared" ref="I30:N30" si="5">ROUND(SUM(H29*I16+I29*I17)/12,4)</f>
        <v>1.09E-2</v>
      </c>
      <c r="J30" s="485">
        <f>ROUND(SUM(I29*J16+J29*J17)/12,4)</f>
        <v>1.66E-2</v>
      </c>
      <c r="K30" s="485">
        <f t="shared" si="5"/>
        <v>1.6899999999999998E-2</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5" t="str">
        <f>'1.  LRAMVA Summary'!B29</f>
        <v>GS 50 to 2,999 kW</v>
      </c>
      <c r="C32" s="914" t="str">
        <f>'2. LRAMVA Threshold'!F43</f>
        <v>kW</v>
      </c>
      <c r="D32" s="47"/>
      <c r="E32" s="47"/>
      <c r="F32" s="47"/>
      <c r="G32" s="47"/>
      <c r="H32" s="47"/>
      <c r="I32" s="47">
        <v>3.2208999999999999</v>
      </c>
      <c r="J32" s="47">
        <v>3.2789000000000001</v>
      </c>
      <c r="K32" s="47">
        <v>3.3313999999999999</v>
      </c>
      <c r="L32" s="47"/>
      <c r="M32" s="47"/>
      <c r="N32" s="47"/>
      <c r="O32" s="71"/>
    </row>
    <row r="33" spans="1:15" s="18" customFormat="1" outlineLevel="1">
      <c r="A33" s="4"/>
      <c r="B33" s="527" t="s">
        <v>485</v>
      </c>
      <c r="C33" s="912"/>
      <c r="D33" s="47"/>
      <c r="E33" s="47"/>
      <c r="F33" s="47"/>
      <c r="G33" s="47"/>
      <c r="H33" s="47"/>
      <c r="I33" s="47"/>
      <c r="J33" s="47"/>
      <c r="K33" s="47"/>
      <c r="L33" s="47"/>
      <c r="M33" s="47"/>
      <c r="N33" s="47"/>
      <c r="O33" s="71"/>
    </row>
    <row r="34" spans="1:15" s="18" customFormat="1" outlineLevel="1">
      <c r="A34" s="4"/>
      <c r="B34" s="527" t="s">
        <v>486</v>
      </c>
      <c r="C34" s="912"/>
      <c r="D34" s="47"/>
      <c r="E34" s="47"/>
      <c r="F34" s="47"/>
      <c r="G34" s="47"/>
      <c r="H34" s="47"/>
      <c r="I34" s="47"/>
      <c r="J34" s="47"/>
      <c r="K34" s="47"/>
      <c r="L34" s="47"/>
      <c r="M34" s="47"/>
      <c r="N34" s="47"/>
      <c r="O34" s="71"/>
    </row>
    <row r="35" spans="1:15" s="18" customFormat="1" outlineLevel="1">
      <c r="A35" s="4"/>
      <c r="B35" s="527" t="s">
        <v>464</v>
      </c>
      <c r="C35" s="912"/>
      <c r="D35" s="47"/>
      <c r="E35" s="47"/>
      <c r="F35" s="47"/>
      <c r="G35" s="47"/>
      <c r="H35" s="47"/>
      <c r="I35" s="47"/>
      <c r="J35" s="47"/>
      <c r="K35" s="47"/>
      <c r="L35" s="47"/>
      <c r="M35" s="47"/>
      <c r="N35" s="47"/>
      <c r="O35" s="71"/>
    </row>
    <row r="36" spans="1:15" s="18" customFormat="1">
      <c r="A36" s="4"/>
      <c r="B36" s="527" t="s">
        <v>487</v>
      </c>
      <c r="C36" s="915"/>
      <c r="D36" s="67">
        <f>SUM(D32:D35)</f>
        <v>0</v>
      </c>
      <c r="E36" s="67">
        <f>SUM(E32:E35)</f>
        <v>0</v>
      </c>
      <c r="F36" s="67"/>
      <c r="G36" s="67"/>
      <c r="H36" s="67"/>
      <c r="I36" s="67">
        <f t="shared" ref="I36:M36" si="6">SUM(I32:I35)</f>
        <v>3.2208999999999999</v>
      </c>
      <c r="J36" s="67">
        <f t="shared" si="6"/>
        <v>3.2789000000000001</v>
      </c>
      <c r="K36" s="67">
        <f t="shared" si="6"/>
        <v>3.3313999999999999</v>
      </c>
      <c r="L36" s="67">
        <f t="shared" si="6"/>
        <v>0</v>
      </c>
      <c r="M36" s="67">
        <f t="shared" si="6"/>
        <v>0</v>
      </c>
      <c r="N36" s="67">
        <f>SUM(N32:N35)</f>
        <v>0</v>
      </c>
      <c r="O36" s="78"/>
    </row>
    <row r="37" spans="1:15" s="18" customFormat="1">
      <c r="A37" s="4"/>
      <c r="B37" s="493" t="s">
        <v>488</v>
      </c>
      <c r="C37" s="489"/>
      <c r="D37" s="73"/>
      <c r="E37" s="485">
        <f t="shared" ref="E37:N37" si="7">ROUND(SUM(D36*E16+E36*E17)/12,4)</f>
        <v>0</v>
      </c>
      <c r="F37" s="485"/>
      <c r="G37" s="485"/>
      <c r="H37" s="485"/>
      <c r="I37" s="485">
        <f t="shared" si="7"/>
        <v>2.1473</v>
      </c>
      <c r="J37" s="485">
        <f t="shared" si="7"/>
        <v>3.2595999999999998</v>
      </c>
      <c r="K37" s="485">
        <f t="shared" si="7"/>
        <v>3.3138999999999998</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ht="30">
      <c r="A39" s="64"/>
      <c r="B39" s="595" t="str">
        <f>'1.  LRAMVA Summary'!B30</f>
        <v>GS 50 to 2,999 kW with owned transformer</v>
      </c>
      <c r="C39" s="914" t="str">
        <f>'2. LRAMVA Threshold'!G43</f>
        <v>kW</v>
      </c>
      <c r="D39" s="47"/>
      <c r="E39" s="47"/>
      <c r="F39" s="47"/>
      <c r="G39" s="47"/>
      <c r="H39" s="47"/>
      <c r="I39" s="47">
        <v>3.2208999999999999</v>
      </c>
      <c r="J39" s="47">
        <v>3.2789000000000001</v>
      </c>
      <c r="K39" s="47">
        <v>3.3313999999999999</v>
      </c>
      <c r="L39" s="47"/>
      <c r="M39" s="47"/>
      <c r="N39" s="47"/>
      <c r="O39" s="71"/>
    </row>
    <row r="40" spans="1:15" s="18" customFormat="1" outlineLevel="1">
      <c r="A40" s="4"/>
      <c r="B40" s="527" t="s">
        <v>485</v>
      </c>
      <c r="C40" s="912"/>
      <c r="D40" s="47"/>
      <c r="E40" s="47"/>
      <c r="F40" s="47"/>
      <c r="G40" s="47"/>
      <c r="H40" s="47"/>
      <c r="I40" s="47"/>
      <c r="J40" s="47"/>
      <c r="K40" s="47"/>
      <c r="L40" s="47"/>
      <c r="M40" s="47"/>
      <c r="N40" s="47"/>
      <c r="O40" s="71"/>
    </row>
    <row r="41" spans="1:15" s="18" customFormat="1" outlineLevel="1">
      <c r="A41" s="4"/>
      <c r="B41" s="527" t="s">
        <v>486</v>
      </c>
      <c r="C41" s="912"/>
      <c r="D41" s="47"/>
      <c r="E41" s="47"/>
      <c r="F41" s="47"/>
      <c r="G41" s="47"/>
      <c r="H41" s="47"/>
      <c r="I41" s="47"/>
      <c r="J41" s="47"/>
      <c r="K41" s="47"/>
      <c r="L41" s="47"/>
      <c r="M41" s="47"/>
      <c r="N41" s="47"/>
      <c r="O41" s="71"/>
    </row>
    <row r="42" spans="1:15" s="18" customFormat="1" outlineLevel="1">
      <c r="A42" s="4"/>
      <c r="B42" s="863" t="s">
        <v>819</v>
      </c>
      <c r="C42" s="912"/>
      <c r="D42" s="47"/>
      <c r="E42" s="47"/>
      <c r="F42" s="47"/>
      <c r="G42" s="47"/>
      <c r="H42" s="47"/>
      <c r="I42" s="47">
        <v>-0.6</v>
      </c>
      <c r="J42" s="47">
        <v>-0.6</v>
      </c>
      <c r="K42" s="47">
        <v>-0.6</v>
      </c>
      <c r="L42" s="47"/>
      <c r="M42" s="47"/>
      <c r="N42" s="47"/>
      <c r="O42" s="71"/>
    </row>
    <row r="43" spans="1:15" s="18" customFormat="1">
      <c r="A43" s="4"/>
      <c r="B43" s="527" t="s">
        <v>487</v>
      </c>
      <c r="C43" s="915"/>
      <c r="D43" s="67">
        <f>SUM(D39:D42)</f>
        <v>0</v>
      </c>
      <c r="E43" s="67">
        <f t="shared" ref="E43:N43" si="8">SUM(E39:E42)</f>
        <v>0</v>
      </c>
      <c r="F43" s="67"/>
      <c r="G43" s="67"/>
      <c r="H43" s="67"/>
      <c r="I43" s="67">
        <f t="shared" si="8"/>
        <v>2.6208999999999998</v>
      </c>
      <c r="J43" s="67">
        <f t="shared" si="8"/>
        <v>2.6789000000000001</v>
      </c>
      <c r="K43" s="67">
        <f t="shared" si="8"/>
        <v>2.7313999999999998</v>
      </c>
      <c r="L43" s="67">
        <f t="shared" si="8"/>
        <v>0</v>
      </c>
      <c r="M43" s="67">
        <f t="shared" si="8"/>
        <v>0</v>
      </c>
      <c r="N43" s="67">
        <f t="shared" si="8"/>
        <v>0</v>
      </c>
      <c r="O43" s="78"/>
    </row>
    <row r="44" spans="1:15" s="14" customFormat="1">
      <c r="A44" s="74"/>
      <c r="B44" s="493" t="s">
        <v>488</v>
      </c>
      <c r="C44" s="489"/>
      <c r="D44" s="73"/>
      <c r="E44" s="485">
        <f t="shared" ref="E44:N44" si="9">ROUND(SUM(D43*E16+E43*E17)/12,4)</f>
        <v>0</v>
      </c>
      <c r="F44" s="485"/>
      <c r="G44" s="485"/>
      <c r="H44" s="485"/>
      <c r="I44" s="485">
        <f t="shared" si="9"/>
        <v>1.7473000000000001</v>
      </c>
      <c r="J44" s="485">
        <f t="shared" si="9"/>
        <v>2.6596000000000002</v>
      </c>
      <c r="K44" s="485">
        <f t="shared" si="9"/>
        <v>2.7139000000000002</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5" t="str">
        <f>'1.  LRAMVA Summary'!B31</f>
        <v>GS 3,000 to 4,999 kW</v>
      </c>
      <c r="C46" s="914" t="str">
        <f>'2. LRAMVA Threshold'!H43</f>
        <v>kW</v>
      </c>
      <c r="D46" s="47"/>
      <c r="E46" s="47"/>
      <c r="F46" s="47"/>
      <c r="G46" s="47"/>
      <c r="H46" s="47"/>
      <c r="I46" s="47">
        <v>2.0407000000000002</v>
      </c>
      <c r="J46" s="47">
        <v>2.0773999999999999</v>
      </c>
      <c r="K46" s="47">
        <v>2.1105999999999998</v>
      </c>
      <c r="L46" s="47"/>
      <c r="M46" s="47"/>
      <c r="N46" s="47"/>
      <c r="O46" s="71"/>
    </row>
    <row r="47" spans="1:15" s="18" customFormat="1" outlineLevel="1">
      <c r="A47" s="4"/>
      <c r="B47" s="527" t="s">
        <v>485</v>
      </c>
      <c r="C47" s="912"/>
      <c r="D47" s="47"/>
      <c r="E47" s="47"/>
      <c r="F47" s="47"/>
      <c r="G47" s="47"/>
      <c r="H47" s="47"/>
      <c r="I47" s="47"/>
      <c r="J47" s="47"/>
      <c r="K47" s="47"/>
      <c r="L47" s="47"/>
      <c r="M47" s="47"/>
      <c r="N47" s="47"/>
      <c r="O47" s="71"/>
    </row>
    <row r="48" spans="1:15" s="18" customFormat="1" outlineLevel="1">
      <c r="A48" s="4"/>
      <c r="B48" s="527" t="s">
        <v>486</v>
      </c>
      <c r="C48" s="912"/>
      <c r="D48" s="47"/>
      <c r="E48" s="47"/>
      <c r="F48" s="47"/>
      <c r="G48" s="47"/>
      <c r="H48" s="47"/>
      <c r="I48" s="47"/>
      <c r="J48" s="47"/>
      <c r="K48" s="47"/>
      <c r="L48" s="47"/>
      <c r="M48" s="47"/>
      <c r="N48" s="47"/>
      <c r="O48" s="71"/>
    </row>
    <row r="49" spans="1:15" s="18" customFormat="1" outlineLevel="1">
      <c r="A49" s="4"/>
      <c r="B49" s="527" t="s">
        <v>464</v>
      </c>
      <c r="C49" s="912"/>
      <c r="D49" s="47"/>
      <c r="E49" s="47"/>
      <c r="F49" s="47"/>
      <c r="G49" s="47"/>
      <c r="H49" s="47"/>
      <c r="I49" s="47"/>
      <c r="J49" s="47"/>
      <c r="K49" s="47"/>
      <c r="L49" s="47"/>
      <c r="M49" s="47"/>
      <c r="N49" s="47"/>
      <c r="O49" s="71"/>
    </row>
    <row r="50" spans="1:15" s="18" customFormat="1">
      <c r="A50" s="4"/>
      <c r="B50" s="527" t="s">
        <v>487</v>
      </c>
      <c r="C50" s="915"/>
      <c r="D50" s="67">
        <f>SUM(D46:D49)</f>
        <v>0</v>
      </c>
      <c r="E50" s="67">
        <f t="shared" ref="E50:N50" si="10">SUM(E46:E49)</f>
        <v>0</v>
      </c>
      <c r="F50" s="67"/>
      <c r="G50" s="67"/>
      <c r="H50" s="67"/>
      <c r="I50" s="67">
        <f t="shared" si="10"/>
        <v>2.0407000000000002</v>
      </c>
      <c r="J50" s="67">
        <f t="shared" si="10"/>
        <v>2.0773999999999999</v>
      </c>
      <c r="K50" s="67">
        <f t="shared" si="10"/>
        <v>2.1105999999999998</v>
      </c>
      <c r="L50" s="67">
        <f t="shared" si="10"/>
        <v>0</v>
      </c>
      <c r="M50" s="67">
        <f t="shared" si="10"/>
        <v>0</v>
      </c>
      <c r="N50" s="67">
        <f t="shared" si="10"/>
        <v>0</v>
      </c>
      <c r="O50" s="78"/>
    </row>
    <row r="51" spans="1:15" s="14" customFormat="1">
      <c r="A51" s="74"/>
      <c r="B51" s="493" t="s">
        <v>488</v>
      </c>
      <c r="C51" s="489"/>
      <c r="D51" s="73"/>
      <c r="E51" s="485">
        <f t="shared" ref="E51:N51" si="11">ROUND(SUM(D50*E16+E50*E17)/12,4)</f>
        <v>0</v>
      </c>
      <c r="F51" s="485"/>
      <c r="G51" s="485"/>
      <c r="H51" s="485"/>
      <c r="I51" s="485">
        <f t="shared" si="11"/>
        <v>1.3605</v>
      </c>
      <c r="J51" s="485">
        <f t="shared" si="11"/>
        <v>2.0651999999999999</v>
      </c>
      <c r="K51" s="485">
        <f t="shared" si="11"/>
        <v>2.0994999999999999</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ht="30">
      <c r="A53" s="64"/>
      <c r="B53" s="595" t="str">
        <f>'1.  LRAMVA Summary'!B32</f>
        <v>GS 3,000 to 4,999 kW with owned transformer</v>
      </c>
      <c r="C53" s="914" t="str">
        <f>'2. LRAMVA Threshold'!I43</f>
        <v>kW</v>
      </c>
      <c r="D53" s="47"/>
      <c r="E53" s="47"/>
      <c r="F53" s="47"/>
      <c r="G53" s="47"/>
      <c r="H53" s="47"/>
      <c r="I53" s="47">
        <v>2.0407000000000002</v>
      </c>
      <c r="J53" s="47">
        <v>2.0773999999999999</v>
      </c>
      <c r="K53" s="47">
        <v>2.1105999999999998</v>
      </c>
      <c r="L53" s="47"/>
      <c r="M53" s="47"/>
      <c r="N53" s="47"/>
      <c r="O53" s="71"/>
    </row>
    <row r="54" spans="1:15" s="18" customFormat="1" outlineLevel="1">
      <c r="A54" s="4"/>
      <c r="B54" s="527" t="s">
        <v>485</v>
      </c>
      <c r="C54" s="912"/>
      <c r="D54" s="47"/>
      <c r="E54" s="47"/>
      <c r="F54" s="47"/>
      <c r="G54" s="47"/>
      <c r="H54" s="47"/>
      <c r="I54" s="47"/>
      <c r="J54" s="47"/>
      <c r="K54" s="47"/>
      <c r="L54" s="47"/>
      <c r="M54" s="47"/>
      <c r="N54" s="47"/>
      <c r="O54" s="71"/>
    </row>
    <row r="55" spans="1:15" s="18" customFormat="1" outlineLevel="1">
      <c r="A55" s="4"/>
      <c r="B55" s="527" t="s">
        <v>486</v>
      </c>
      <c r="C55" s="912"/>
      <c r="D55" s="47"/>
      <c r="E55" s="47"/>
      <c r="F55" s="47"/>
      <c r="G55" s="47"/>
      <c r="H55" s="47"/>
      <c r="I55" s="47"/>
      <c r="J55" s="47"/>
      <c r="K55" s="47"/>
      <c r="L55" s="47"/>
      <c r="M55" s="47"/>
      <c r="N55" s="47"/>
      <c r="O55" s="71"/>
    </row>
    <row r="56" spans="1:15" s="18" customFormat="1" outlineLevel="1">
      <c r="A56" s="4"/>
      <c r="B56" s="863" t="s">
        <v>819</v>
      </c>
      <c r="C56" s="912"/>
      <c r="D56" s="47"/>
      <c r="E56" s="47"/>
      <c r="F56" s="47"/>
      <c r="G56" s="47"/>
      <c r="H56" s="47"/>
      <c r="I56" s="47">
        <v>-0.6</v>
      </c>
      <c r="J56" s="47">
        <v>-0.6</v>
      </c>
      <c r="K56" s="47">
        <v>-0.6</v>
      </c>
      <c r="L56" s="47"/>
      <c r="M56" s="47"/>
      <c r="N56" s="47"/>
      <c r="O56" s="71"/>
    </row>
    <row r="57" spans="1:15" s="18" customFormat="1">
      <c r="A57" s="4"/>
      <c r="B57" s="527" t="s">
        <v>487</v>
      </c>
      <c r="C57" s="915"/>
      <c r="D57" s="67">
        <f>SUM(D53:D56)</f>
        <v>0</v>
      </c>
      <c r="E57" s="67">
        <f t="shared" ref="E57:N57" si="12">SUM(E53:E56)</f>
        <v>0</v>
      </c>
      <c r="F57" s="67"/>
      <c r="G57" s="67"/>
      <c r="H57" s="67"/>
      <c r="I57" s="67">
        <f t="shared" si="12"/>
        <v>1.4407000000000001</v>
      </c>
      <c r="J57" s="67">
        <f t="shared" si="12"/>
        <v>1.4773999999999998</v>
      </c>
      <c r="K57" s="67">
        <f t="shared" si="12"/>
        <v>1.5105999999999997</v>
      </c>
      <c r="L57" s="67">
        <f t="shared" si="12"/>
        <v>0</v>
      </c>
      <c r="M57" s="67">
        <f t="shared" si="12"/>
        <v>0</v>
      </c>
      <c r="N57" s="67">
        <f t="shared" si="12"/>
        <v>0</v>
      </c>
      <c r="O57" s="79"/>
    </row>
    <row r="58" spans="1:15" s="14" customFormat="1">
      <c r="A58" s="74"/>
      <c r="B58" s="493" t="s">
        <v>488</v>
      </c>
      <c r="C58" s="489"/>
      <c r="D58" s="73"/>
      <c r="E58" s="485">
        <f t="shared" ref="E58:N58" si="13">ROUND(SUM(D57*E16+E57*E17)/12,4)</f>
        <v>0</v>
      </c>
      <c r="F58" s="485"/>
      <c r="G58" s="485"/>
      <c r="H58" s="485"/>
      <c r="I58" s="485">
        <f t="shared" si="13"/>
        <v>0.96050000000000002</v>
      </c>
      <c r="J58" s="485">
        <f t="shared" si="13"/>
        <v>1.4652000000000001</v>
      </c>
      <c r="K58" s="485">
        <f t="shared" si="13"/>
        <v>1.4995000000000001</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5" t="str">
        <f>'1.  LRAMVA Summary'!B33</f>
        <v>Large Use</v>
      </c>
      <c r="C60" s="914" t="str">
        <f>'2. LRAMVA Threshold'!J43</f>
        <v>kW</v>
      </c>
      <c r="D60" s="47"/>
      <c r="E60" s="47"/>
      <c r="F60" s="47"/>
      <c r="G60" s="47"/>
      <c r="H60" s="47"/>
      <c r="I60" s="47">
        <v>2.8738999999999999</v>
      </c>
      <c r="J60" s="47">
        <v>2.9256000000000002</v>
      </c>
      <c r="K60" s="47">
        <v>2.9723999999999999</v>
      </c>
      <c r="L60" s="47"/>
      <c r="M60" s="47"/>
      <c r="N60" s="47"/>
      <c r="O60" s="71"/>
    </row>
    <row r="61" spans="1:15" s="18" customFormat="1" hidden="1" outlineLevel="1">
      <c r="A61" s="4"/>
      <c r="B61" s="527" t="s">
        <v>485</v>
      </c>
      <c r="C61" s="912"/>
      <c r="D61" s="47"/>
      <c r="E61" s="47"/>
      <c r="F61" s="47"/>
      <c r="G61" s="47"/>
      <c r="H61" s="47"/>
      <c r="I61" s="47"/>
      <c r="J61" s="47"/>
      <c r="K61" s="47"/>
      <c r="L61" s="47"/>
      <c r="M61" s="47"/>
      <c r="N61" s="47"/>
      <c r="O61" s="71"/>
    </row>
    <row r="62" spans="1:15" s="18" customFormat="1" hidden="1" outlineLevel="1">
      <c r="A62" s="4"/>
      <c r="B62" s="527" t="s">
        <v>486</v>
      </c>
      <c r="C62" s="912"/>
      <c r="D62" s="47"/>
      <c r="E62" s="47"/>
      <c r="F62" s="47"/>
      <c r="G62" s="47"/>
      <c r="H62" s="47"/>
      <c r="I62" s="47"/>
      <c r="J62" s="47"/>
      <c r="K62" s="47"/>
      <c r="L62" s="47"/>
      <c r="M62" s="47"/>
      <c r="N62" s="47"/>
      <c r="O62" s="71"/>
    </row>
    <row r="63" spans="1:15" s="18" customFormat="1" hidden="1" outlineLevel="1">
      <c r="A63" s="4"/>
      <c r="B63" s="527" t="s">
        <v>464</v>
      </c>
      <c r="C63" s="912"/>
      <c r="D63" s="47"/>
      <c r="E63" s="47"/>
      <c r="F63" s="47"/>
      <c r="G63" s="47"/>
      <c r="H63" s="47"/>
      <c r="I63" s="47"/>
      <c r="J63" s="47"/>
      <c r="K63" s="47"/>
      <c r="L63" s="47"/>
      <c r="M63" s="47"/>
      <c r="N63" s="47"/>
      <c r="O63" s="71"/>
    </row>
    <row r="64" spans="1:15" s="18" customFormat="1" collapsed="1">
      <c r="A64" s="4"/>
      <c r="B64" s="527" t="s">
        <v>487</v>
      </c>
      <c r="C64" s="915"/>
      <c r="D64" s="67">
        <f>SUM(D60:D63)</f>
        <v>0</v>
      </c>
      <c r="E64" s="67">
        <f t="shared" ref="E64:N64" si="14">SUM(E60:E63)</f>
        <v>0</v>
      </c>
      <c r="F64" s="67"/>
      <c r="G64" s="67"/>
      <c r="H64" s="67"/>
      <c r="I64" s="67">
        <f t="shared" si="14"/>
        <v>2.8738999999999999</v>
      </c>
      <c r="J64" s="67">
        <f t="shared" si="14"/>
        <v>2.9256000000000002</v>
      </c>
      <c r="K64" s="67">
        <f t="shared" si="14"/>
        <v>2.9723999999999999</v>
      </c>
      <c r="L64" s="67">
        <f t="shared" si="14"/>
        <v>0</v>
      </c>
      <c r="M64" s="67">
        <f t="shared" si="14"/>
        <v>0</v>
      </c>
      <c r="N64" s="67">
        <f t="shared" si="14"/>
        <v>0</v>
      </c>
      <c r="O64" s="79"/>
    </row>
    <row r="65" spans="1:15" s="14" customFormat="1">
      <c r="A65" s="74"/>
      <c r="B65" s="493" t="s">
        <v>488</v>
      </c>
      <c r="C65" s="489"/>
      <c r="D65" s="73"/>
      <c r="E65" s="485">
        <f t="shared" ref="E65:N65" si="15">ROUND(SUM(D64*E16+E64*E17)/12,4)</f>
        <v>0</v>
      </c>
      <c r="F65" s="485"/>
      <c r="G65" s="485"/>
      <c r="H65" s="485"/>
      <c r="I65" s="485">
        <f>ROUND(SUM(H64*I16+I64*I17)/12,4)</f>
        <v>1.9158999999999999</v>
      </c>
      <c r="J65" s="485">
        <f t="shared" si="15"/>
        <v>2.9083999999999999</v>
      </c>
      <c r="K65" s="485">
        <f t="shared" si="15"/>
        <v>2.9567999999999999</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ht="30">
      <c r="A67" s="64"/>
      <c r="B67" s="595" t="str">
        <f>'1.  LRAMVA Summary'!B34</f>
        <v>Large Use with owned transformer</v>
      </c>
      <c r="C67" s="914" t="str">
        <f>'2. LRAMVA Threshold'!K43</f>
        <v>kW</v>
      </c>
      <c r="D67" s="47"/>
      <c r="E67" s="47"/>
      <c r="F67" s="47"/>
      <c r="G67" s="47"/>
      <c r="H67" s="47"/>
      <c r="I67" s="47">
        <v>2.8738999999999999</v>
      </c>
      <c r="J67" s="47">
        <v>2.9256000000000002</v>
      </c>
      <c r="K67" s="47">
        <v>2.9723999999999999</v>
      </c>
      <c r="L67" s="47"/>
      <c r="M67" s="47"/>
      <c r="N67" s="47"/>
      <c r="O67" s="71"/>
    </row>
    <row r="68" spans="1:15" s="18" customFormat="1" outlineLevel="1">
      <c r="A68" s="4"/>
      <c r="B68" s="527" t="s">
        <v>485</v>
      </c>
      <c r="C68" s="912"/>
      <c r="D68" s="47"/>
      <c r="E68" s="47"/>
      <c r="F68" s="47"/>
      <c r="G68" s="47"/>
      <c r="H68" s="47"/>
      <c r="I68" s="47"/>
      <c r="J68" s="47"/>
      <c r="K68" s="47"/>
      <c r="L68" s="47"/>
      <c r="M68" s="47"/>
      <c r="N68" s="47"/>
      <c r="O68" s="71"/>
    </row>
    <row r="69" spans="1:15" s="18" customFormat="1" outlineLevel="1">
      <c r="A69" s="4"/>
      <c r="B69" s="527" t="s">
        <v>486</v>
      </c>
      <c r="C69" s="912"/>
      <c r="D69" s="47"/>
      <c r="E69" s="47"/>
      <c r="F69" s="47"/>
      <c r="G69" s="47"/>
      <c r="H69" s="47"/>
      <c r="I69" s="47"/>
      <c r="J69" s="47"/>
      <c r="K69" s="47"/>
      <c r="L69" s="47"/>
      <c r="M69" s="47"/>
      <c r="N69" s="47"/>
      <c r="O69" s="71"/>
    </row>
    <row r="70" spans="1:15" s="18" customFormat="1" outlineLevel="1">
      <c r="A70" s="4"/>
      <c r="B70" s="863" t="s">
        <v>819</v>
      </c>
      <c r="C70" s="912"/>
      <c r="D70" s="47"/>
      <c r="E70" s="47"/>
      <c r="F70" s="47"/>
      <c r="G70" s="47"/>
      <c r="H70" s="47"/>
      <c r="I70" s="47">
        <v>-0.6</v>
      </c>
      <c r="J70" s="47">
        <v>-0.6</v>
      </c>
      <c r="K70" s="47">
        <v>-0.6</v>
      </c>
      <c r="L70" s="47"/>
      <c r="M70" s="47"/>
      <c r="N70" s="47"/>
      <c r="O70" s="71"/>
    </row>
    <row r="71" spans="1:15" s="18" customFormat="1">
      <c r="A71" s="4"/>
      <c r="B71" s="527" t="s">
        <v>487</v>
      </c>
      <c r="C71" s="915"/>
      <c r="D71" s="67">
        <f>SUM(D67:D70)</f>
        <v>0</v>
      </c>
      <c r="E71" s="67">
        <f t="shared" ref="E71:N71" si="16">SUM(E67:E70)</f>
        <v>0</v>
      </c>
      <c r="F71" s="67"/>
      <c r="G71" s="67"/>
      <c r="H71" s="67"/>
      <c r="I71" s="67">
        <f t="shared" si="16"/>
        <v>2.2738999999999998</v>
      </c>
      <c r="J71" s="67">
        <f t="shared" si="16"/>
        <v>2.3256000000000001</v>
      </c>
      <c r="K71" s="67">
        <f t="shared" si="16"/>
        <v>2.3723999999999998</v>
      </c>
      <c r="L71" s="67">
        <f t="shared" si="16"/>
        <v>0</v>
      </c>
      <c r="M71" s="67">
        <f t="shared" si="16"/>
        <v>0</v>
      </c>
      <c r="N71" s="67">
        <f t="shared" si="16"/>
        <v>0</v>
      </c>
      <c r="O71" s="79"/>
    </row>
    <row r="72" spans="1:15" s="14" customFormat="1">
      <c r="A72" s="74"/>
      <c r="B72" s="493" t="s">
        <v>488</v>
      </c>
      <c r="C72" s="489"/>
      <c r="D72" s="73"/>
      <c r="E72" s="485">
        <f t="shared" ref="E72:N72" si="17">ROUND(SUM(D71*E16+E71*E17)/12,4)</f>
        <v>0</v>
      </c>
      <c r="F72" s="485"/>
      <c r="G72" s="485"/>
      <c r="H72" s="485"/>
      <c r="I72" s="485">
        <f t="shared" si="17"/>
        <v>1.5159</v>
      </c>
      <c r="J72" s="485">
        <f t="shared" si="17"/>
        <v>2.3083999999999998</v>
      </c>
      <c r="K72" s="485">
        <f t="shared" si="17"/>
        <v>2.3567999999999998</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5" t="str">
        <f>'1.  LRAMVA Summary'!B35</f>
        <v>Unmetered Scattered Load</v>
      </c>
      <c r="C74" s="914" t="str">
        <f>'2. LRAMVA Threshold'!L43</f>
        <v>kWh</v>
      </c>
      <c r="D74" s="47"/>
      <c r="E74" s="47"/>
      <c r="F74" s="47"/>
      <c r="G74" s="47"/>
      <c r="H74" s="47"/>
      <c r="I74" s="47">
        <v>1.6299999999999999E-2</v>
      </c>
      <c r="J74" s="47">
        <v>1.66E-2</v>
      </c>
      <c r="K74" s="47">
        <v>1.6899999999999998E-2</v>
      </c>
      <c r="L74" s="47"/>
      <c r="M74" s="47"/>
      <c r="N74" s="47"/>
      <c r="O74" s="71"/>
    </row>
    <row r="75" spans="1:15" s="18" customFormat="1" hidden="1" outlineLevel="1">
      <c r="A75" s="4"/>
      <c r="B75" s="527" t="s">
        <v>485</v>
      </c>
      <c r="C75" s="912"/>
      <c r="D75" s="47"/>
      <c r="E75" s="47"/>
      <c r="F75" s="47"/>
      <c r="G75" s="47"/>
      <c r="H75" s="47"/>
      <c r="I75" s="47"/>
      <c r="J75" s="47"/>
      <c r="K75" s="47"/>
      <c r="L75" s="47"/>
      <c r="M75" s="47"/>
      <c r="N75" s="47"/>
      <c r="O75" s="71"/>
    </row>
    <row r="76" spans="1:15" s="18" customFormat="1" hidden="1" outlineLevel="1">
      <c r="A76" s="4"/>
      <c r="B76" s="527" t="s">
        <v>486</v>
      </c>
      <c r="C76" s="912"/>
      <c r="D76" s="47"/>
      <c r="E76" s="47"/>
      <c r="F76" s="47"/>
      <c r="G76" s="47"/>
      <c r="H76" s="47"/>
      <c r="I76" s="47"/>
      <c r="J76" s="47"/>
      <c r="K76" s="47"/>
      <c r="L76" s="47"/>
      <c r="M76" s="47"/>
      <c r="N76" s="47"/>
      <c r="O76" s="71"/>
    </row>
    <row r="77" spans="1:15" s="18" customFormat="1" hidden="1" outlineLevel="1">
      <c r="A77" s="4"/>
      <c r="B77" s="527" t="s">
        <v>464</v>
      </c>
      <c r="C77" s="912"/>
      <c r="D77" s="47"/>
      <c r="E77" s="47"/>
      <c r="F77" s="47"/>
      <c r="G77" s="47"/>
      <c r="H77" s="47"/>
      <c r="I77" s="47"/>
      <c r="J77" s="47"/>
      <c r="K77" s="47"/>
      <c r="L77" s="47"/>
      <c r="M77" s="47"/>
      <c r="N77" s="47"/>
      <c r="O77" s="71"/>
    </row>
    <row r="78" spans="1:15" s="18" customFormat="1" collapsed="1">
      <c r="A78" s="4"/>
      <c r="B78" s="527" t="s">
        <v>487</v>
      </c>
      <c r="C78" s="915"/>
      <c r="D78" s="67">
        <f>SUM(D74:D77)</f>
        <v>0</v>
      </c>
      <c r="E78" s="67">
        <f>SUM(E74:E77)</f>
        <v>0</v>
      </c>
      <c r="F78" s="67"/>
      <c r="G78" s="67"/>
      <c r="H78" s="67"/>
      <c r="I78" s="67">
        <f t="shared" ref="I78:N78" si="18">SUM(I74:I77)</f>
        <v>1.6299999999999999E-2</v>
      </c>
      <c r="J78" s="67">
        <f t="shared" si="18"/>
        <v>1.66E-2</v>
      </c>
      <c r="K78" s="67">
        <f t="shared" si="18"/>
        <v>1.6899999999999998E-2</v>
      </c>
      <c r="L78" s="67">
        <f t="shared" si="18"/>
        <v>0</v>
      </c>
      <c r="M78" s="67">
        <f t="shared" si="18"/>
        <v>0</v>
      </c>
      <c r="N78" s="67">
        <f t="shared" si="18"/>
        <v>0</v>
      </c>
      <c r="O78" s="79"/>
    </row>
    <row r="79" spans="1:15" s="14" customFormat="1">
      <c r="A79" s="74"/>
      <c r="B79" s="493" t="s">
        <v>488</v>
      </c>
      <c r="C79" s="489"/>
      <c r="D79" s="73"/>
      <c r="E79" s="485">
        <f t="shared" ref="E79:N79" si="19">ROUND(SUM(D78*E16+E78*E17)/12,4)</f>
        <v>0</v>
      </c>
      <c r="F79" s="485"/>
      <c r="G79" s="485"/>
      <c r="H79" s="485"/>
      <c r="I79" s="485">
        <f t="shared" si="19"/>
        <v>1.09E-2</v>
      </c>
      <c r="J79" s="485">
        <f t="shared" si="19"/>
        <v>1.6500000000000001E-2</v>
      </c>
      <c r="K79" s="485">
        <f t="shared" si="19"/>
        <v>1.6799999999999999E-2</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5" t="str">
        <f>'1.  LRAMVA Summary'!B36</f>
        <v>Sentinel Lighting</v>
      </c>
      <c r="C81" s="914" t="str">
        <f>'2. LRAMVA Threshold'!M43</f>
        <v>kW</v>
      </c>
      <c r="D81" s="47"/>
      <c r="E81" s="47"/>
      <c r="F81" s="47"/>
      <c r="G81" s="47"/>
      <c r="H81" s="47"/>
      <c r="I81" s="47">
        <v>13.268000000000001</v>
      </c>
      <c r="J81" s="47">
        <v>13.5068</v>
      </c>
      <c r="K81" s="47">
        <v>13.722899999999999</v>
      </c>
      <c r="L81" s="47"/>
      <c r="M81" s="47"/>
      <c r="N81" s="47"/>
      <c r="O81" s="71"/>
    </row>
    <row r="82" spans="1:15" s="18" customFormat="1" hidden="1" outlineLevel="1">
      <c r="A82" s="4"/>
      <c r="B82" s="527" t="s">
        <v>485</v>
      </c>
      <c r="C82" s="912"/>
      <c r="D82" s="47"/>
      <c r="E82" s="47"/>
      <c r="F82" s="47"/>
      <c r="G82" s="47"/>
      <c r="H82" s="47"/>
      <c r="I82" s="47"/>
      <c r="J82" s="47"/>
      <c r="K82" s="47"/>
      <c r="L82" s="47"/>
      <c r="M82" s="47"/>
      <c r="N82" s="47"/>
      <c r="O82" s="71"/>
    </row>
    <row r="83" spans="1:15" s="18" customFormat="1" hidden="1" outlineLevel="1">
      <c r="A83" s="4"/>
      <c r="B83" s="527" t="s">
        <v>486</v>
      </c>
      <c r="C83" s="912"/>
      <c r="D83" s="47"/>
      <c r="E83" s="47"/>
      <c r="F83" s="47"/>
      <c r="G83" s="47"/>
      <c r="H83" s="47"/>
      <c r="I83" s="47"/>
      <c r="J83" s="47"/>
      <c r="K83" s="47"/>
      <c r="L83" s="47"/>
      <c r="M83" s="47"/>
      <c r="N83" s="47"/>
      <c r="O83" s="71"/>
    </row>
    <row r="84" spans="1:15" s="18" customFormat="1" hidden="1" outlineLevel="1">
      <c r="A84" s="4"/>
      <c r="B84" s="527" t="s">
        <v>464</v>
      </c>
      <c r="C84" s="912"/>
      <c r="D84" s="47"/>
      <c r="E84" s="47"/>
      <c r="F84" s="47"/>
      <c r="G84" s="47"/>
      <c r="H84" s="47"/>
      <c r="I84" s="47"/>
      <c r="J84" s="47"/>
      <c r="K84" s="47"/>
      <c r="L84" s="47"/>
      <c r="M84" s="47"/>
      <c r="N84" s="47"/>
      <c r="O84" s="71"/>
    </row>
    <row r="85" spans="1:15" s="18" customFormat="1" collapsed="1">
      <c r="A85" s="4"/>
      <c r="B85" s="527" t="s">
        <v>487</v>
      </c>
      <c r="C85" s="915"/>
      <c r="D85" s="67">
        <f>SUM(D81:D84)</f>
        <v>0</v>
      </c>
      <c r="E85" s="67">
        <f>SUM(E81:E84)</f>
        <v>0</v>
      </c>
      <c r="F85" s="67"/>
      <c r="G85" s="67"/>
      <c r="H85" s="67"/>
      <c r="I85" s="67">
        <f t="shared" ref="I85:N85" si="20">SUM(I81:I84)</f>
        <v>13.268000000000001</v>
      </c>
      <c r="J85" s="67">
        <f t="shared" si="20"/>
        <v>13.5068</v>
      </c>
      <c r="K85" s="67">
        <f t="shared" si="20"/>
        <v>13.722899999999999</v>
      </c>
      <c r="L85" s="67">
        <f t="shared" si="20"/>
        <v>0</v>
      </c>
      <c r="M85" s="67">
        <f t="shared" si="20"/>
        <v>0</v>
      </c>
      <c r="N85" s="67">
        <f t="shared" si="20"/>
        <v>0</v>
      </c>
      <c r="O85" s="79"/>
    </row>
    <row r="86" spans="1:15" s="14" customFormat="1">
      <c r="A86" s="74"/>
      <c r="B86" s="493" t="s">
        <v>488</v>
      </c>
      <c r="C86" s="489"/>
      <c r="D86" s="73"/>
      <c r="E86" s="485">
        <f t="shared" ref="E86:N86" si="21">ROUND(SUM(D85*E16+E85*E17)/12,4)</f>
        <v>0</v>
      </c>
      <c r="F86" s="485"/>
      <c r="G86" s="485"/>
      <c r="H86" s="485"/>
      <c r="I86" s="485">
        <f t="shared" si="21"/>
        <v>8.8452999999999999</v>
      </c>
      <c r="J86" s="485">
        <f t="shared" si="21"/>
        <v>13.427199999999999</v>
      </c>
      <c r="K86" s="485">
        <f t="shared" si="21"/>
        <v>13.6509</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5" t="str">
        <f>'1.  LRAMVA Summary'!B37</f>
        <v>Street Lighting</v>
      </c>
      <c r="C88" s="914" t="str">
        <f>'2. LRAMVA Threshold'!N43</f>
        <v>kW</v>
      </c>
      <c r="D88" s="47"/>
      <c r="E88" s="47"/>
      <c r="F88" s="47"/>
      <c r="G88" s="47"/>
      <c r="H88" s="47"/>
      <c r="I88" s="47">
        <v>3.6280000000000001</v>
      </c>
      <c r="J88" s="47">
        <v>3.6932999999999998</v>
      </c>
      <c r="K88" s="47">
        <v>3.7524000000000002</v>
      </c>
      <c r="L88" s="47"/>
      <c r="M88" s="47"/>
      <c r="N88" s="47"/>
      <c r="O88" s="71"/>
    </row>
    <row r="89" spans="1:15" s="18" customFormat="1" hidden="1" outlineLevel="1">
      <c r="A89" s="4"/>
      <c r="B89" s="527" t="s">
        <v>485</v>
      </c>
      <c r="C89" s="912"/>
      <c r="D89" s="47"/>
      <c r="E89" s="47"/>
      <c r="F89" s="47"/>
      <c r="G89" s="47"/>
      <c r="H89" s="47"/>
      <c r="I89" s="47"/>
      <c r="J89" s="47"/>
      <c r="K89" s="47"/>
      <c r="L89" s="47"/>
      <c r="M89" s="47"/>
      <c r="N89" s="47"/>
      <c r="O89" s="71"/>
    </row>
    <row r="90" spans="1:15" s="18" customFormat="1" hidden="1" outlineLevel="1">
      <c r="A90" s="4"/>
      <c r="B90" s="527" t="s">
        <v>486</v>
      </c>
      <c r="C90" s="912"/>
      <c r="D90" s="47"/>
      <c r="E90" s="47"/>
      <c r="F90" s="47"/>
      <c r="G90" s="47"/>
      <c r="H90" s="47"/>
      <c r="I90" s="47"/>
      <c r="J90" s="47"/>
      <c r="K90" s="47"/>
      <c r="L90" s="47"/>
      <c r="M90" s="47"/>
      <c r="N90" s="47"/>
      <c r="O90" s="71"/>
    </row>
    <row r="91" spans="1:15" s="18" customFormat="1" hidden="1" outlineLevel="1">
      <c r="A91" s="4"/>
      <c r="B91" s="527" t="s">
        <v>464</v>
      </c>
      <c r="C91" s="912"/>
      <c r="D91" s="47"/>
      <c r="E91" s="47"/>
      <c r="F91" s="47"/>
      <c r="G91" s="47"/>
      <c r="H91" s="47"/>
      <c r="I91" s="47"/>
      <c r="J91" s="47"/>
      <c r="K91" s="47"/>
      <c r="L91" s="47"/>
      <c r="M91" s="47"/>
      <c r="N91" s="47"/>
      <c r="O91" s="71"/>
    </row>
    <row r="92" spans="1:15" s="18" customFormat="1" collapsed="1">
      <c r="A92" s="4"/>
      <c r="B92" s="527" t="s">
        <v>487</v>
      </c>
      <c r="C92" s="915"/>
      <c r="D92" s="67">
        <f>SUM(D88:D91)</f>
        <v>0</v>
      </c>
      <c r="E92" s="67">
        <f>SUM(E88:E91)</f>
        <v>0</v>
      </c>
      <c r="F92" s="67"/>
      <c r="G92" s="67"/>
      <c r="H92" s="67"/>
      <c r="I92" s="67">
        <f t="shared" ref="I92:N92" si="22">SUM(I88:I91)</f>
        <v>3.6280000000000001</v>
      </c>
      <c r="J92" s="67">
        <f t="shared" si="22"/>
        <v>3.6932999999999998</v>
      </c>
      <c r="K92" s="67">
        <f t="shared" si="22"/>
        <v>3.7524000000000002</v>
      </c>
      <c r="L92" s="67">
        <f t="shared" si="22"/>
        <v>0</v>
      </c>
      <c r="M92" s="67">
        <f t="shared" si="22"/>
        <v>0</v>
      </c>
      <c r="N92" s="67">
        <f t="shared" si="22"/>
        <v>0</v>
      </c>
      <c r="O92" s="79"/>
    </row>
    <row r="93" spans="1:15" s="14" customFormat="1">
      <c r="A93" s="74"/>
      <c r="B93" s="493" t="s">
        <v>488</v>
      </c>
      <c r="C93" s="489"/>
      <c r="D93" s="73"/>
      <c r="E93" s="485">
        <f t="shared" ref="E93:N93" si="23">ROUND(SUM(D92*E16+E92*E17)/12,4)</f>
        <v>0</v>
      </c>
      <c r="F93" s="485"/>
      <c r="G93" s="485"/>
      <c r="H93" s="485"/>
      <c r="I93" s="485">
        <f t="shared" si="23"/>
        <v>2.4186999999999999</v>
      </c>
      <c r="J93" s="485">
        <f t="shared" si="23"/>
        <v>3.6715</v>
      </c>
      <c r="K93" s="485">
        <f t="shared" si="23"/>
        <v>3.7326999999999999</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5">
        <f>'1.  LRAMVA Summary'!B38</f>
        <v>0</v>
      </c>
      <c r="C95" s="914">
        <f>'2. LRAMVA Threshold'!O43</f>
        <v>0</v>
      </c>
      <c r="D95" s="47"/>
      <c r="E95" s="47"/>
      <c r="F95" s="47"/>
      <c r="G95" s="47"/>
      <c r="H95" s="47"/>
      <c r="I95" s="47"/>
      <c r="J95" s="47"/>
      <c r="K95" s="47"/>
      <c r="L95" s="47"/>
      <c r="M95" s="47"/>
      <c r="N95" s="47"/>
      <c r="O95" s="71"/>
    </row>
    <row r="96" spans="1:15" s="18" customFormat="1" hidden="1" outlineLevel="1">
      <c r="A96" s="4"/>
      <c r="B96" s="527" t="s">
        <v>485</v>
      </c>
      <c r="C96" s="912"/>
      <c r="D96" s="47"/>
      <c r="E96" s="47"/>
      <c r="F96" s="47"/>
      <c r="G96" s="47"/>
      <c r="H96" s="47"/>
      <c r="I96" s="47"/>
      <c r="J96" s="47"/>
      <c r="K96" s="47"/>
      <c r="L96" s="47"/>
      <c r="M96" s="47"/>
      <c r="N96" s="47"/>
      <c r="O96" s="71"/>
    </row>
    <row r="97" spans="1:15" s="18" customFormat="1" hidden="1" outlineLevel="1">
      <c r="A97" s="4"/>
      <c r="B97" s="527" t="s">
        <v>486</v>
      </c>
      <c r="C97" s="912"/>
      <c r="D97" s="47"/>
      <c r="E97" s="47"/>
      <c r="F97" s="47"/>
      <c r="G97" s="47"/>
      <c r="H97" s="47"/>
      <c r="I97" s="47"/>
      <c r="J97" s="47"/>
      <c r="K97" s="47"/>
      <c r="L97" s="47"/>
      <c r="M97" s="47"/>
      <c r="N97" s="47"/>
      <c r="O97" s="71"/>
    </row>
    <row r="98" spans="1:15" s="18" customFormat="1" hidden="1" outlineLevel="1">
      <c r="A98" s="4"/>
      <c r="B98" s="527" t="s">
        <v>464</v>
      </c>
      <c r="C98" s="912"/>
      <c r="D98" s="47"/>
      <c r="E98" s="47"/>
      <c r="F98" s="47"/>
      <c r="G98" s="47"/>
      <c r="H98" s="47"/>
      <c r="I98" s="47"/>
      <c r="J98" s="47"/>
      <c r="K98" s="47"/>
      <c r="L98" s="47"/>
      <c r="M98" s="47"/>
      <c r="N98" s="47"/>
      <c r="O98" s="71"/>
    </row>
    <row r="99" spans="1:15" s="18" customFormat="1" collapsed="1">
      <c r="A99" s="4"/>
      <c r="B99" s="527" t="s">
        <v>487</v>
      </c>
      <c r="C99" s="915"/>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488</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5">
        <f>'1.  LRAMVA Summary'!B39</f>
        <v>0</v>
      </c>
      <c r="C102" s="914">
        <f>'2. LRAMVA Threshold'!P43</f>
        <v>0</v>
      </c>
      <c r="D102" s="47"/>
      <c r="E102" s="47"/>
      <c r="F102" s="47"/>
      <c r="G102" s="47"/>
      <c r="H102" s="47"/>
      <c r="I102" s="47"/>
      <c r="J102" s="47"/>
      <c r="K102" s="47"/>
      <c r="L102" s="47"/>
      <c r="M102" s="47"/>
      <c r="N102" s="47"/>
      <c r="O102" s="71"/>
    </row>
    <row r="103" spans="1:15" s="18" customFormat="1" hidden="1" outlineLevel="1">
      <c r="A103" s="4"/>
      <c r="B103" s="527" t="s">
        <v>485</v>
      </c>
      <c r="C103" s="912"/>
      <c r="D103" s="47"/>
      <c r="E103" s="47"/>
      <c r="F103" s="47"/>
      <c r="G103" s="47"/>
      <c r="H103" s="47"/>
      <c r="I103" s="47"/>
      <c r="J103" s="47"/>
      <c r="K103" s="47"/>
      <c r="L103" s="47"/>
      <c r="M103" s="47"/>
      <c r="N103" s="47"/>
      <c r="O103" s="71"/>
    </row>
    <row r="104" spans="1:15" s="18" customFormat="1" hidden="1" outlineLevel="1">
      <c r="A104" s="4"/>
      <c r="B104" s="527" t="s">
        <v>486</v>
      </c>
      <c r="C104" s="912"/>
      <c r="D104" s="47"/>
      <c r="E104" s="47"/>
      <c r="F104" s="47"/>
      <c r="G104" s="47"/>
      <c r="H104" s="47"/>
      <c r="I104" s="47"/>
      <c r="J104" s="47"/>
      <c r="K104" s="47"/>
      <c r="L104" s="47"/>
      <c r="M104" s="47"/>
      <c r="N104" s="47"/>
      <c r="O104" s="71"/>
    </row>
    <row r="105" spans="1:15" s="18" customFormat="1" hidden="1" outlineLevel="1">
      <c r="A105" s="4"/>
      <c r="B105" s="527" t="s">
        <v>464</v>
      </c>
      <c r="C105" s="912"/>
      <c r="D105" s="47"/>
      <c r="E105" s="47"/>
      <c r="F105" s="47"/>
      <c r="G105" s="47"/>
      <c r="H105" s="47"/>
      <c r="I105" s="47"/>
      <c r="J105" s="47"/>
      <c r="K105" s="47"/>
      <c r="L105" s="47"/>
      <c r="M105" s="47"/>
      <c r="N105" s="47"/>
      <c r="O105" s="71"/>
    </row>
    <row r="106" spans="1:15" s="18" customFormat="1" collapsed="1">
      <c r="A106" s="4"/>
      <c r="B106" s="527" t="s">
        <v>487</v>
      </c>
      <c r="C106" s="915"/>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488</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5">
        <f>'1.  LRAMVA Summary'!B40</f>
        <v>0</v>
      </c>
      <c r="C109" s="914">
        <f>'2. LRAMVA Threshold'!Q43</f>
        <v>0</v>
      </c>
      <c r="D109" s="47"/>
      <c r="E109" s="47"/>
      <c r="F109" s="47"/>
      <c r="G109" s="47"/>
      <c r="H109" s="47"/>
      <c r="I109" s="47"/>
      <c r="J109" s="47"/>
      <c r="K109" s="47"/>
      <c r="L109" s="47"/>
      <c r="M109" s="47"/>
      <c r="N109" s="47"/>
      <c r="O109" s="71"/>
    </row>
    <row r="110" spans="1:15" s="18" customFormat="1" hidden="1" outlineLevel="1">
      <c r="A110" s="4"/>
      <c r="B110" s="527" t="s">
        <v>485</v>
      </c>
      <c r="C110" s="912"/>
      <c r="D110" s="47"/>
      <c r="E110" s="47"/>
      <c r="F110" s="47"/>
      <c r="G110" s="47"/>
      <c r="H110" s="47"/>
      <c r="I110" s="47"/>
      <c r="J110" s="47"/>
      <c r="K110" s="47"/>
      <c r="L110" s="47"/>
      <c r="M110" s="47"/>
      <c r="N110" s="47"/>
      <c r="O110" s="71"/>
    </row>
    <row r="111" spans="1:15" s="18" customFormat="1" hidden="1" outlineLevel="1">
      <c r="A111" s="4"/>
      <c r="B111" s="527" t="s">
        <v>486</v>
      </c>
      <c r="C111" s="912"/>
      <c r="D111" s="47"/>
      <c r="E111" s="47"/>
      <c r="F111" s="47"/>
      <c r="G111" s="47"/>
      <c r="H111" s="47"/>
      <c r="I111" s="47"/>
      <c r="J111" s="47"/>
      <c r="K111" s="47"/>
      <c r="L111" s="47"/>
      <c r="M111" s="47"/>
      <c r="N111" s="47"/>
      <c r="O111" s="71"/>
    </row>
    <row r="112" spans="1:15" s="18" customFormat="1" hidden="1" outlineLevel="1">
      <c r="A112" s="4"/>
      <c r="B112" s="527" t="s">
        <v>464</v>
      </c>
      <c r="C112" s="912"/>
      <c r="D112" s="47"/>
      <c r="E112" s="47"/>
      <c r="F112" s="47"/>
      <c r="G112" s="47"/>
      <c r="H112" s="47"/>
      <c r="I112" s="47"/>
      <c r="J112" s="47"/>
      <c r="K112" s="47"/>
      <c r="L112" s="47"/>
      <c r="M112" s="47"/>
      <c r="N112" s="47"/>
      <c r="O112" s="71"/>
    </row>
    <row r="113" spans="1:17" s="18" customFormat="1" collapsed="1">
      <c r="A113" s="4"/>
      <c r="B113" s="527" t="s">
        <v>487</v>
      </c>
      <c r="C113" s="915"/>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488</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591</v>
      </c>
      <c r="C116" s="100"/>
      <c r="D116" s="500"/>
      <c r="E116" s="500"/>
      <c r="F116" s="500"/>
      <c r="G116" s="500"/>
      <c r="H116" s="500"/>
      <c r="I116" s="500"/>
      <c r="J116" s="500"/>
      <c r="K116" s="500"/>
      <c r="L116" s="500"/>
      <c r="M116" s="500"/>
      <c r="N116" s="500"/>
      <c r="O116" s="500"/>
    </row>
    <row r="119" spans="1:17" ht="15.75">
      <c r="B119" s="120" t="s">
        <v>458</v>
      </c>
      <c r="J119" s="18"/>
    </row>
    <row r="120" spans="1:17" s="14" customFormat="1" ht="55.5" customHeight="1">
      <c r="A120" s="74"/>
      <c r="B120" s="919" t="s">
        <v>593</v>
      </c>
      <c r="C120" s="919"/>
      <c r="D120" s="919"/>
      <c r="E120" s="919"/>
      <c r="F120" s="919"/>
      <c r="G120" s="919"/>
      <c r="H120" s="919"/>
      <c r="I120" s="919"/>
      <c r="J120" s="919"/>
      <c r="K120" s="919"/>
      <c r="L120" s="919"/>
      <c r="M120" s="919"/>
      <c r="N120" s="919"/>
      <c r="O120" s="919"/>
      <c r="P120" s="919"/>
    </row>
    <row r="121" spans="1:17" s="18" customFormat="1" ht="9" customHeight="1">
      <c r="A121" s="4"/>
      <c r="B121" s="120"/>
      <c r="C121" s="80"/>
    </row>
    <row r="122" spans="1:17" ht="63.75" customHeight="1">
      <c r="B122" s="246" t="s">
        <v>213</v>
      </c>
      <c r="C122" s="246" t="str">
        <f>'1.  LRAMVA Summary'!D50</f>
        <v>Residential</v>
      </c>
      <c r="D122" s="246" t="str">
        <f>'1.  LRAMVA Summary'!E50</f>
        <v>GS&lt; 50 kW</v>
      </c>
      <c r="E122" s="246" t="str">
        <f>'1.  LRAMVA Summary'!F50</f>
        <v>GS 50 to 2,999 kW</v>
      </c>
      <c r="F122" s="246" t="str">
        <f>'1.  LRAMVA Summary'!G50</f>
        <v>GS 50 to 2,999 kW with owned transformer</v>
      </c>
      <c r="G122" s="246" t="str">
        <f>'1.  LRAMVA Summary'!H50</f>
        <v>GS 3,000 to 4,999 kW</v>
      </c>
      <c r="H122" s="246" t="str">
        <f>'1.  LRAMVA Summary'!I50</f>
        <v>GS 3,000 to 4,999 kW with owned transformer</v>
      </c>
      <c r="I122" s="246" t="str">
        <f>'1.  LRAMVA Summary'!J50</f>
        <v>Large Use</v>
      </c>
      <c r="J122" s="246" t="str">
        <f>'1.  LRAMVA Summary'!K50</f>
        <v>Large Use with owned transformer</v>
      </c>
      <c r="K122" s="246" t="str">
        <f>'1.  LRAMVA Summary'!L50</f>
        <v>Unmetered Scattered Load</v>
      </c>
      <c r="L122" s="246" t="str">
        <f>'1.  LRAMVA Summary'!M50</f>
        <v>Sentinel Lighting</v>
      </c>
      <c r="M122" s="246" t="str">
        <f>'1.  LRAMVA Summary'!N50</f>
        <v>Street Lighting</v>
      </c>
      <c r="N122" s="246" t="str">
        <f>'1.  LRAMVA Summary'!O50</f>
        <v/>
      </c>
      <c r="O122" s="246" t="str">
        <f>'1.  LRAMVA Summary'!P50</f>
        <v/>
      </c>
      <c r="P122" s="246" t="str">
        <f>'1.  LRAMVA Summary'!Q50</f>
        <v/>
      </c>
      <c r="Q122" s="18"/>
    </row>
    <row r="123" spans="1:17" s="18" customFormat="1">
      <c r="A123" s="93"/>
      <c r="B123" s="576"/>
      <c r="C123" s="577" t="str">
        <f>'1.  LRAMVA Summary'!D51</f>
        <v>kWh</v>
      </c>
      <c r="D123" s="577" t="str">
        <f>'1.  LRAMVA Summary'!E51</f>
        <v>kWh</v>
      </c>
      <c r="E123" s="577" t="str">
        <f>'1.  LRAMVA Summary'!F51</f>
        <v>kW</v>
      </c>
      <c r="F123" s="577" t="str">
        <f>'1.  LRAMVA Summary'!G51</f>
        <v>kW</v>
      </c>
      <c r="G123" s="577" t="str">
        <f>'1.  LRAMVA Summary'!H51</f>
        <v>kW</v>
      </c>
      <c r="H123" s="577" t="str">
        <f>'1.  LRAMVA Summary'!I51</f>
        <v>kW</v>
      </c>
      <c r="I123" s="577" t="str">
        <f>'1.  LRAMVA Summary'!J51</f>
        <v>kW</v>
      </c>
      <c r="J123" s="577" t="str">
        <f>'1.  LRAMVA Summary'!K51</f>
        <v>kW</v>
      </c>
      <c r="K123" s="577" t="str">
        <f>'1.  LRAMVA Summary'!L51</f>
        <v>kWh</v>
      </c>
      <c r="L123" s="577" t="str">
        <f>'1.  LRAMVA Summary'!M51</f>
        <v>kW</v>
      </c>
      <c r="M123" s="577" t="str">
        <f>'1.  LRAMVA Summary'!N51</f>
        <v>kW</v>
      </c>
      <c r="N123" s="577">
        <f>'1.  LRAMVA Summary'!O51</f>
        <v>0</v>
      </c>
      <c r="O123" s="577">
        <f>'1.  LRAMVA Summary'!P51</f>
        <v>0</v>
      </c>
      <c r="P123" s="578">
        <f>'1.  LRAMVA Summary'!Q51</f>
        <v>0</v>
      </c>
    </row>
    <row r="124" spans="1:17">
      <c r="B124" s="501">
        <v>2011</v>
      </c>
      <c r="C124" s="672"/>
      <c r="D124" s="673"/>
      <c r="E124" s="674"/>
      <c r="F124" s="673"/>
      <c r="G124" s="674"/>
      <c r="H124" s="673"/>
      <c r="I124" s="674"/>
      <c r="J124" s="674"/>
      <c r="K124" s="674"/>
      <c r="L124" s="674"/>
      <c r="M124" s="674"/>
      <c r="N124" s="674"/>
      <c r="O124" s="674"/>
      <c r="P124" s="674"/>
    </row>
    <row r="125" spans="1:17">
      <c r="B125" s="502">
        <v>2012</v>
      </c>
      <c r="C125" s="675"/>
      <c r="D125" s="676"/>
      <c r="E125" s="677"/>
      <c r="F125" s="676"/>
      <c r="G125" s="677"/>
      <c r="H125" s="676"/>
      <c r="I125" s="677"/>
      <c r="J125" s="677"/>
      <c r="K125" s="677"/>
      <c r="L125" s="677"/>
      <c r="M125" s="677"/>
      <c r="N125" s="677"/>
      <c r="O125" s="677"/>
      <c r="P125" s="677"/>
    </row>
    <row r="126" spans="1:17">
      <c r="B126" s="502">
        <v>2013</v>
      </c>
      <c r="C126" s="675"/>
      <c r="D126" s="676"/>
      <c r="E126" s="677"/>
      <c r="F126" s="676"/>
      <c r="G126" s="677"/>
      <c r="H126" s="676"/>
      <c r="I126" s="677"/>
      <c r="J126" s="677"/>
      <c r="K126" s="677"/>
      <c r="L126" s="677"/>
      <c r="M126" s="677"/>
      <c r="N126" s="677"/>
      <c r="O126" s="677"/>
      <c r="P126" s="677"/>
    </row>
    <row r="127" spans="1:17">
      <c r="B127" s="502">
        <v>2014</v>
      </c>
      <c r="C127" s="675"/>
      <c r="D127" s="676"/>
      <c r="E127" s="677"/>
      <c r="F127" s="676"/>
      <c r="G127" s="677"/>
      <c r="H127" s="676"/>
      <c r="I127" s="677"/>
      <c r="J127" s="677"/>
      <c r="K127" s="677"/>
      <c r="L127" s="677"/>
      <c r="M127" s="677"/>
      <c r="N127" s="677"/>
      <c r="O127" s="677"/>
      <c r="P127" s="677"/>
    </row>
    <row r="128" spans="1:17">
      <c r="B128" s="502">
        <v>2015</v>
      </c>
      <c r="C128" s="675"/>
      <c r="D128" s="676"/>
      <c r="E128" s="677"/>
      <c r="F128" s="676"/>
      <c r="G128" s="677"/>
      <c r="H128" s="676"/>
      <c r="I128" s="677"/>
      <c r="J128" s="677"/>
      <c r="K128" s="677"/>
      <c r="L128" s="677"/>
      <c r="M128" s="677"/>
      <c r="N128" s="677"/>
      <c r="O128" s="677"/>
      <c r="P128" s="677"/>
    </row>
    <row r="129" spans="2:16">
      <c r="B129" s="502">
        <v>2016</v>
      </c>
      <c r="C129" s="675">
        <f t="shared" ref="C129" si="30">HLOOKUP(B129,$E$15:$O$114,9,FALSE)</f>
        <v>1.3599999999999999E-2</v>
      </c>
      <c r="D129" s="676">
        <f t="shared" ref="D129:D133" si="31">HLOOKUP(B129,$E$15:$O$114,16,FALSE)</f>
        <v>1.66E-2</v>
      </c>
      <c r="E129" s="677">
        <f t="shared" ref="E129:E133" si="32">HLOOKUP(B129,$E$15:$O$114,23,FALSE)</f>
        <v>3.2595999999999998</v>
      </c>
      <c r="F129" s="676">
        <f t="shared" ref="F129:F133" si="33">HLOOKUP(B129,$E$15:$O$114,30,FALSE)</f>
        <v>2.6596000000000002</v>
      </c>
      <c r="G129" s="677">
        <f t="shared" ref="G129:G132" si="34">HLOOKUP(B129,$E$15:$O$114,37,FALSE)</f>
        <v>2.0651999999999999</v>
      </c>
      <c r="H129" s="676">
        <f t="shared" ref="H129:H133" si="35">HLOOKUP(B129,$E$15:$O$114,44,FALSE)</f>
        <v>1.4652000000000001</v>
      </c>
      <c r="I129" s="677">
        <f t="shared" ref="I129:I133" si="36">HLOOKUP(B129,$E$15:$O$114,51,FALSE)</f>
        <v>2.9083999999999999</v>
      </c>
      <c r="J129" s="677">
        <f t="shared" ref="J129:J133" si="37">HLOOKUP(B129,$E$15:$O$114,58,FALSE)</f>
        <v>2.3083999999999998</v>
      </c>
      <c r="K129" s="677">
        <f t="shared" ref="K129:K133" si="38">HLOOKUP(B129,$E$15:$O$114,65,FALSE)</f>
        <v>1.6500000000000001E-2</v>
      </c>
      <c r="L129" s="677">
        <f t="shared" ref="L129:L133" si="39">HLOOKUP(B129,$E$15:$O$114,72,FALSE)</f>
        <v>13.427199999999999</v>
      </c>
      <c r="M129" s="677">
        <f t="shared" ref="M129:M133" si="40">HLOOKUP(B129,$E$15:$O$114,79,FALSE)</f>
        <v>3.6715</v>
      </c>
      <c r="N129" s="677">
        <f t="shared" ref="N129:N133" si="41">HLOOKUP(B129,$E$15:$O$114,86,FALSE)</f>
        <v>0</v>
      </c>
      <c r="O129" s="677">
        <f t="shared" ref="O129:O133" si="42">HLOOKUP(B129,$E$15:$O$114,93,FALSE)</f>
        <v>0</v>
      </c>
      <c r="P129" s="677">
        <f t="shared" ref="P129:P133" si="43">HLOOKUP(B129,$E$15:$O$114,100,FALSE)</f>
        <v>0</v>
      </c>
    </row>
    <row r="130" spans="2:16">
      <c r="B130" s="502">
        <v>2017</v>
      </c>
      <c r="C130" s="675">
        <f t="shared" ref="C130" si="44">HLOOKUP(B130,$E$15:$O$114,9,FALSE)</f>
        <v>9.5999999999999992E-3</v>
      </c>
      <c r="D130" s="676">
        <f t="shared" ref="D130" si="45">HLOOKUP(B130,$E$15:$O$114,16,FALSE)</f>
        <v>1.6899999999999998E-2</v>
      </c>
      <c r="E130" s="677">
        <f t="shared" ref="E130" si="46">HLOOKUP(B130,$E$15:$O$114,23,FALSE)</f>
        <v>3.3138999999999998</v>
      </c>
      <c r="F130" s="676">
        <f t="shared" ref="F130" si="47">HLOOKUP(B130,$E$15:$O$114,30,FALSE)</f>
        <v>2.7139000000000002</v>
      </c>
      <c r="G130" s="677">
        <f t="shared" ref="G130" si="48">HLOOKUP(B130,$E$15:$O$114,37,FALSE)</f>
        <v>2.0994999999999999</v>
      </c>
      <c r="H130" s="676">
        <f t="shared" ref="H130" si="49">HLOOKUP(B130,$E$15:$O$114,44,FALSE)</f>
        <v>1.4995000000000001</v>
      </c>
      <c r="I130" s="677">
        <f t="shared" ref="I130" si="50">HLOOKUP(B130,$E$15:$O$114,51,FALSE)</f>
        <v>2.9567999999999999</v>
      </c>
      <c r="J130" s="677">
        <f t="shared" ref="J130" si="51">HLOOKUP(B130,$E$15:$O$114,58,FALSE)</f>
        <v>2.3567999999999998</v>
      </c>
      <c r="K130" s="677">
        <f t="shared" ref="K130" si="52">HLOOKUP(B130,$E$15:$O$114,65,FALSE)</f>
        <v>1.6799999999999999E-2</v>
      </c>
      <c r="L130" s="677">
        <f t="shared" ref="L130" si="53">HLOOKUP(B130,$E$15:$O$114,72,FALSE)</f>
        <v>13.6509</v>
      </c>
      <c r="M130" s="677">
        <f t="shared" ref="M130" si="54">HLOOKUP(B130,$E$15:$O$114,79,FALSE)</f>
        <v>3.7326999999999999</v>
      </c>
      <c r="N130" s="677">
        <f t="shared" ref="N130" si="55">HLOOKUP(B130,$E$15:$O$114,86,FALSE)</f>
        <v>0</v>
      </c>
      <c r="O130" s="677">
        <f t="shared" ref="O130" si="56">HLOOKUP(B130,$E$15:$O$114,93,FALSE)</f>
        <v>0</v>
      </c>
      <c r="P130" s="677">
        <f t="shared" ref="P130" si="57">HLOOKUP(B130,$E$15:$O$114,100,FALSE)</f>
        <v>0</v>
      </c>
    </row>
    <row r="131" spans="2:16">
      <c r="B131" s="502">
        <v>2018</v>
      </c>
      <c r="C131" s="675">
        <f t="shared" ref="C131:C133" si="58">HLOOKUP(B131,$E$15:$O$114,9,FALSE)</f>
        <v>0</v>
      </c>
      <c r="D131" s="676">
        <f t="shared" si="31"/>
        <v>0</v>
      </c>
      <c r="E131" s="677">
        <f t="shared" si="32"/>
        <v>0</v>
      </c>
      <c r="F131" s="676">
        <f t="shared" si="33"/>
        <v>0</v>
      </c>
      <c r="G131" s="677">
        <f t="shared" si="34"/>
        <v>0</v>
      </c>
      <c r="H131" s="676">
        <f t="shared" si="35"/>
        <v>0</v>
      </c>
      <c r="I131" s="677">
        <f t="shared" si="36"/>
        <v>0</v>
      </c>
      <c r="J131" s="677">
        <f t="shared" si="37"/>
        <v>0</v>
      </c>
      <c r="K131" s="677">
        <f t="shared" si="38"/>
        <v>0</v>
      </c>
      <c r="L131" s="677">
        <f t="shared" si="39"/>
        <v>0</v>
      </c>
      <c r="M131" s="677">
        <f t="shared" si="40"/>
        <v>0</v>
      </c>
      <c r="N131" s="677">
        <f t="shared" si="41"/>
        <v>0</v>
      </c>
      <c r="O131" s="677">
        <f t="shared" si="42"/>
        <v>0</v>
      </c>
      <c r="P131" s="677">
        <f t="shared" si="43"/>
        <v>0</v>
      </c>
    </row>
    <row r="132" spans="2:16">
      <c r="B132" s="502">
        <v>2019</v>
      </c>
      <c r="C132" s="675">
        <f t="shared" si="58"/>
        <v>0</v>
      </c>
      <c r="D132" s="676">
        <f t="shared" si="31"/>
        <v>0</v>
      </c>
      <c r="E132" s="677">
        <f t="shared" si="32"/>
        <v>0</v>
      </c>
      <c r="F132" s="676">
        <f t="shared" si="33"/>
        <v>0</v>
      </c>
      <c r="G132" s="677">
        <f t="shared" si="34"/>
        <v>0</v>
      </c>
      <c r="H132" s="676">
        <f t="shared" si="35"/>
        <v>0</v>
      </c>
      <c r="I132" s="677">
        <f t="shared" si="36"/>
        <v>0</v>
      </c>
      <c r="J132" s="677">
        <f t="shared" si="37"/>
        <v>0</v>
      </c>
      <c r="K132" s="677">
        <f t="shared" si="38"/>
        <v>0</v>
      </c>
      <c r="L132" s="677">
        <f t="shared" si="39"/>
        <v>0</v>
      </c>
      <c r="M132" s="677">
        <f t="shared" si="40"/>
        <v>0</v>
      </c>
      <c r="N132" s="677">
        <f t="shared" si="41"/>
        <v>0</v>
      </c>
      <c r="O132" s="677">
        <f t="shared" si="42"/>
        <v>0</v>
      </c>
      <c r="P132" s="677">
        <f t="shared" si="43"/>
        <v>0</v>
      </c>
    </row>
    <row r="133" spans="2:16">
      <c r="B133" s="503">
        <v>2020</v>
      </c>
      <c r="C133" s="678">
        <f t="shared" si="58"/>
        <v>0</v>
      </c>
      <c r="D133" s="679">
        <f t="shared" si="31"/>
        <v>0</v>
      </c>
      <c r="E133" s="680">
        <f t="shared" si="32"/>
        <v>0</v>
      </c>
      <c r="F133" s="679">
        <f t="shared" si="33"/>
        <v>0</v>
      </c>
      <c r="G133" s="680">
        <f>HLOOKUP(B133,$E$15:$O$114,37,FALSE)</f>
        <v>0</v>
      </c>
      <c r="H133" s="679">
        <f t="shared" si="35"/>
        <v>0</v>
      </c>
      <c r="I133" s="680">
        <f t="shared" si="36"/>
        <v>0</v>
      </c>
      <c r="J133" s="680">
        <f t="shared" si="37"/>
        <v>0</v>
      </c>
      <c r="K133" s="680">
        <f t="shared" si="38"/>
        <v>0</v>
      </c>
      <c r="L133" s="680">
        <f t="shared" si="39"/>
        <v>0</v>
      </c>
      <c r="M133" s="680">
        <f t="shared" si="40"/>
        <v>0</v>
      </c>
      <c r="N133" s="680">
        <f t="shared" si="41"/>
        <v>0</v>
      </c>
      <c r="O133" s="680">
        <f t="shared" si="42"/>
        <v>0</v>
      </c>
      <c r="P133" s="680">
        <f t="shared" si="43"/>
        <v>0</v>
      </c>
    </row>
    <row r="134" spans="2:16" ht="18.75" customHeight="1">
      <c r="B134" s="499" t="s">
        <v>809</v>
      </c>
      <c r="C134" s="589"/>
      <c r="D134" s="590"/>
      <c r="E134" s="591"/>
      <c r="F134" s="590"/>
      <c r="G134" s="590"/>
      <c r="H134" s="590"/>
      <c r="I134" s="590"/>
      <c r="J134" s="590"/>
      <c r="K134" s="590"/>
      <c r="L134" s="590"/>
      <c r="M134" s="590"/>
      <c r="N134" s="590"/>
      <c r="O134" s="590"/>
      <c r="P134" s="590"/>
    </row>
    <row r="136" spans="2:16">
      <c r="B136" s="583" t="s">
        <v>500</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K26" sqref="K26"/>
    </sheetView>
  </sheetViews>
  <sheetFormatPr defaultColWidth="9.140625" defaultRowHeight="15"/>
  <cols>
    <col min="1" max="16384" width="9.140625" style="12"/>
  </cols>
  <sheetData>
    <row r="14" spans="2:24" ht="15.75">
      <c r="B14" s="579" t="s">
        <v>479</v>
      </c>
    </row>
    <row r="15" spans="2:24" ht="15.75">
      <c r="B15" s="579"/>
    </row>
    <row r="16" spans="2:24" s="659" customFormat="1" ht="28.5" customHeight="1">
      <c r="B16" s="920" t="s">
        <v>614</v>
      </c>
      <c r="C16" s="920"/>
      <c r="D16" s="920"/>
      <c r="E16" s="920"/>
      <c r="F16" s="920"/>
      <c r="G16" s="920"/>
      <c r="H16" s="920"/>
      <c r="I16" s="920"/>
      <c r="J16" s="920"/>
      <c r="K16" s="920"/>
      <c r="L16" s="920"/>
      <c r="M16" s="920"/>
      <c r="N16" s="920"/>
      <c r="O16" s="920"/>
      <c r="P16" s="920"/>
      <c r="Q16" s="920"/>
      <c r="R16" s="920"/>
      <c r="S16" s="920"/>
      <c r="T16" s="920"/>
      <c r="U16" s="920"/>
      <c r="V16" s="920"/>
      <c r="W16" s="920"/>
      <c r="X16" s="920"/>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IESO programs</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Tracey German</cp:lastModifiedBy>
  <cp:lastPrinted>2017-05-24T00:43:43Z</cp:lastPrinted>
  <dcterms:created xsi:type="dcterms:W3CDTF">2012-03-05T18:56:04Z</dcterms:created>
  <dcterms:modified xsi:type="dcterms:W3CDTF">2018-12-11T19:59:32Z</dcterms:modified>
</cp:coreProperties>
</file>