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H-Deanne\Documents\2019 IRM Rates\Staff IRs\"/>
    </mc:Choice>
  </mc:AlternateContent>
  <xr:revisionPtr revIDLastSave="0" documentId="13_ncr:1_{678C0793-FAF2-4FF2-8DAD-A6FD20041F14}" xr6:coauthVersionLast="40" xr6:coauthVersionMax="40" xr10:uidLastSave="{00000000-0000-0000-0000-000000000000}"/>
  <bookViews>
    <workbookView xWindow="0" yWindow="0" windowWidth="28800" windowHeight="11865" xr2:uid="{7BA3219B-712E-4194-8FA1-C3D562520359}"/>
  </bookViews>
  <sheets>
    <sheet name="2016" sheetId="1" r:id="rId1"/>
    <sheet name="2017" sheetId="2" r:id="rId2"/>
  </sheets>
  <definedNames>
    <definedName name="_xlnm.Print_Area" localSheetId="0">'2016'!$G$5:$M$21</definedName>
    <definedName name="_xlnm.Print_Area" localSheetId="1">'2017'!#REF!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  <c r="G24" i="1"/>
  <c r="P19" i="2"/>
  <c r="N19" i="2"/>
  <c r="P21" i="1"/>
  <c r="N21" i="1"/>
  <c r="E20" i="2"/>
  <c r="H19" i="2"/>
  <c r="H22" i="2" s="1"/>
  <c r="H24" i="2" s="1"/>
  <c r="G19" i="2"/>
  <c r="G22" i="2" s="1"/>
  <c r="G24" i="2" s="1"/>
  <c r="I18" i="2"/>
  <c r="J18" i="2" s="1"/>
  <c r="L18" i="2" s="1"/>
  <c r="O18" i="2" s="1"/>
  <c r="F18" i="2"/>
  <c r="I17" i="2"/>
  <c r="J17" i="2" s="1"/>
  <c r="L17" i="2" s="1"/>
  <c r="O17" i="2" s="1"/>
  <c r="F17" i="2"/>
  <c r="K16" i="2"/>
  <c r="M16" i="2" s="1"/>
  <c r="Q16" i="2" s="1"/>
  <c r="I16" i="2"/>
  <c r="J16" i="2" s="1"/>
  <c r="L16" i="2" s="1"/>
  <c r="O16" i="2" s="1"/>
  <c r="F16" i="2"/>
  <c r="I15" i="2"/>
  <c r="J15" i="2" s="1"/>
  <c r="L15" i="2" s="1"/>
  <c r="O15" i="2" s="1"/>
  <c r="F15" i="2"/>
  <c r="I14" i="2"/>
  <c r="J14" i="2" s="1"/>
  <c r="L14" i="2" s="1"/>
  <c r="O14" i="2" s="1"/>
  <c r="F14" i="2"/>
  <c r="I13" i="2"/>
  <c r="J13" i="2" s="1"/>
  <c r="L13" i="2" s="1"/>
  <c r="O13" i="2" s="1"/>
  <c r="F13" i="2"/>
  <c r="K12" i="2"/>
  <c r="M12" i="2" s="1"/>
  <c r="Q12" i="2" s="1"/>
  <c r="I12" i="2"/>
  <c r="J12" i="2" s="1"/>
  <c r="L12" i="2" s="1"/>
  <c r="O12" i="2" s="1"/>
  <c r="F12" i="2"/>
  <c r="I11" i="2"/>
  <c r="J11" i="2" s="1"/>
  <c r="L11" i="2" s="1"/>
  <c r="O11" i="2" s="1"/>
  <c r="F11" i="2"/>
  <c r="I10" i="2"/>
  <c r="J10" i="2" s="1"/>
  <c r="L10" i="2" s="1"/>
  <c r="O10" i="2" s="1"/>
  <c r="F10" i="2"/>
  <c r="I9" i="2"/>
  <c r="J9" i="2" s="1"/>
  <c r="L9" i="2" s="1"/>
  <c r="O9" i="2" s="1"/>
  <c r="F9" i="2"/>
  <c r="I8" i="2"/>
  <c r="J8" i="2" s="1"/>
  <c r="L8" i="2" s="1"/>
  <c r="O8" i="2" s="1"/>
  <c r="F8" i="2"/>
  <c r="I7" i="2"/>
  <c r="J7" i="2" s="1"/>
  <c r="L7" i="2" s="1"/>
  <c r="O7" i="2" s="1"/>
  <c r="F7" i="2"/>
  <c r="I6" i="2"/>
  <c r="J6" i="2" s="1"/>
  <c r="L6" i="2" s="1"/>
  <c r="O6" i="2" s="1"/>
  <c r="F6" i="2"/>
  <c r="I5" i="2"/>
  <c r="K5" i="2" s="1"/>
  <c r="M5" i="2" s="1"/>
  <c r="F5" i="2"/>
  <c r="F4" i="2"/>
  <c r="E22" i="1"/>
  <c r="H21" i="1"/>
  <c r="H24" i="1" s="1"/>
  <c r="H26" i="1" s="1"/>
  <c r="G21" i="1"/>
  <c r="I20" i="1"/>
  <c r="K20" i="1" s="1"/>
  <c r="M20" i="1" s="1"/>
  <c r="Q20" i="1" s="1"/>
  <c r="F20" i="1"/>
  <c r="I19" i="1"/>
  <c r="K19" i="1" s="1"/>
  <c r="M19" i="1" s="1"/>
  <c r="Q19" i="1" s="1"/>
  <c r="F19" i="1"/>
  <c r="I18" i="1"/>
  <c r="K18" i="1" s="1"/>
  <c r="M18" i="1" s="1"/>
  <c r="Q18" i="1" s="1"/>
  <c r="F18" i="1"/>
  <c r="I17" i="1"/>
  <c r="K17" i="1" s="1"/>
  <c r="M17" i="1" s="1"/>
  <c r="Q17" i="1" s="1"/>
  <c r="F17" i="1"/>
  <c r="I16" i="1"/>
  <c r="K16" i="1" s="1"/>
  <c r="M16" i="1" s="1"/>
  <c r="Q16" i="1" s="1"/>
  <c r="F16" i="1"/>
  <c r="I15" i="1"/>
  <c r="K15" i="1" s="1"/>
  <c r="M15" i="1" s="1"/>
  <c r="Q15" i="1" s="1"/>
  <c r="F15" i="1"/>
  <c r="I14" i="1"/>
  <c r="K14" i="1" s="1"/>
  <c r="M14" i="1" s="1"/>
  <c r="Q14" i="1" s="1"/>
  <c r="F14" i="1"/>
  <c r="I13" i="1"/>
  <c r="K13" i="1" s="1"/>
  <c r="M13" i="1" s="1"/>
  <c r="Q13" i="1" s="1"/>
  <c r="F13" i="1"/>
  <c r="I12" i="1"/>
  <c r="K12" i="1" s="1"/>
  <c r="M12" i="1" s="1"/>
  <c r="Q12" i="1" s="1"/>
  <c r="F12" i="1"/>
  <c r="I11" i="1"/>
  <c r="K11" i="1" s="1"/>
  <c r="M11" i="1" s="1"/>
  <c r="Q11" i="1" s="1"/>
  <c r="F11" i="1"/>
  <c r="I10" i="1"/>
  <c r="K10" i="1" s="1"/>
  <c r="M10" i="1" s="1"/>
  <c r="Q10" i="1" s="1"/>
  <c r="F10" i="1"/>
  <c r="I9" i="1"/>
  <c r="K9" i="1" s="1"/>
  <c r="M9" i="1" s="1"/>
  <c r="Q9" i="1" s="1"/>
  <c r="F9" i="1"/>
  <c r="I8" i="1"/>
  <c r="K8" i="1" s="1"/>
  <c r="M8" i="1" s="1"/>
  <c r="Q8" i="1" s="1"/>
  <c r="F8" i="1"/>
  <c r="I7" i="1"/>
  <c r="K7" i="1" s="1"/>
  <c r="M7" i="1" s="1"/>
  <c r="F7" i="1"/>
  <c r="F6" i="1"/>
  <c r="K8" i="2" l="1"/>
  <c r="M8" i="2" s="1"/>
  <c r="Q8" i="2" s="1"/>
  <c r="K9" i="2"/>
  <c r="M9" i="2" s="1"/>
  <c r="Q9" i="2" s="1"/>
  <c r="K13" i="2"/>
  <c r="M13" i="2" s="1"/>
  <c r="Q13" i="2" s="1"/>
  <c r="K17" i="2"/>
  <c r="M17" i="2" s="1"/>
  <c r="Q17" i="2" s="1"/>
  <c r="K7" i="2"/>
  <c r="M7" i="2" s="1"/>
  <c r="Q7" i="2" s="1"/>
  <c r="K11" i="2"/>
  <c r="M11" i="2" s="1"/>
  <c r="Q11" i="2" s="1"/>
  <c r="K15" i="2"/>
  <c r="M15" i="2" s="1"/>
  <c r="Q15" i="2" s="1"/>
  <c r="I19" i="2"/>
  <c r="K6" i="2"/>
  <c r="M6" i="2" s="1"/>
  <c r="Q6" i="2" s="1"/>
  <c r="K10" i="2"/>
  <c r="M10" i="2" s="1"/>
  <c r="Q10" i="2" s="1"/>
  <c r="K14" i="2"/>
  <c r="M14" i="2" s="1"/>
  <c r="Q14" i="2" s="1"/>
  <c r="K18" i="2"/>
  <c r="M18" i="2" s="1"/>
  <c r="Q18" i="2" s="1"/>
  <c r="Q5" i="2"/>
  <c r="J5" i="2"/>
  <c r="L5" i="2" s="1"/>
  <c r="M21" i="1"/>
  <c r="Q7" i="1"/>
  <c r="J7" i="1"/>
  <c r="L7" i="1" s="1"/>
  <c r="J8" i="1"/>
  <c r="L8" i="1" s="1"/>
  <c r="O8" i="1" s="1"/>
  <c r="J9" i="1"/>
  <c r="L9" i="1" s="1"/>
  <c r="O9" i="1" s="1"/>
  <c r="J10" i="1"/>
  <c r="L10" i="1" s="1"/>
  <c r="O10" i="1" s="1"/>
  <c r="J11" i="1"/>
  <c r="L11" i="1" s="1"/>
  <c r="O11" i="1" s="1"/>
  <c r="J12" i="1"/>
  <c r="L12" i="1" s="1"/>
  <c r="O12" i="1" s="1"/>
  <c r="J13" i="1"/>
  <c r="L13" i="1" s="1"/>
  <c r="O13" i="1" s="1"/>
  <c r="J14" i="1"/>
  <c r="L14" i="1" s="1"/>
  <c r="O14" i="1" s="1"/>
  <c r="J15" i="1"/>
  <c r="L15" i="1" s="1"/>
  <c r="O15" i="1" s="1"/>
  <c r="J16" i="1"/>
  <c r="L16" i="1" s="1"/>
  <c r="O16" i="1" s="1"/>
  <c r="J17" i="1"/>
  <c r="L17" i="1" s="1"/>
  <c r="O17" i="1" s="1"/>
  <c r="J18" i="1"/>
  <c r="L18" i="1" s="1"/>
  <c r="O18" i="1" s="1"/>
  <c r="J19" i="1"/>
  <c r="L19" i="1" s="1"/>
  <c r="O19" i="1" s="1"/>
  <c r="J20" i="1"/>
  <c r="L20" i="1" s="1"/>
  <c r="O20" i="1" s="1"/>
  <c r="I21" i="1"/>
  <c r="M19" i="2" l="1"/>
  <c r="L19" i="2"/>
  <c r="O5" i="2"/>
  <c r="L21" i="1"/>
  <c r="O7" i="1"/>
  <c r="Q19" i="2" l="1"/>
  <c r="O19" i="2"/>
  <c r="O21" i="1"/>
  <c r="Q21" i="1"/>
</calcChain>
</file>

<file path=xl/sharedStrings.xml><?xml version="1.0" encoding="utf-8"?>
<sst xmlns="http://schemas.openxmlformats.org/spreadsheetml/2006/main" count="102" uniqueCount="42">
  <si>
    <t>Hydro One Bill</t>
  </si>
  <si>
    <t>Hydro One Statement Month</t>
  </si>
  <si>
    <t>Month entered in Simply and Variance month</t>
  </si>
  <si>
    <t xml:space="preserve">Global Adjustment </t>
  </si>
  <si>
    <t>kWH Billed</t>
  </si>
  <si>
    <t>$/kWH</t>
  </si>
  <si>
    <t>Example</t>
  </si>
  <si>
    <t>July</t>
  </si>
  <si>
    <t>August (2016)</t>
  </si>
  <si>
    <t>Reverse unbilled previous year</t>
  </si>
  <si>
    <t>December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</si>
  <si>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</si>
  <si>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</si>
  <si>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</si>
  <si>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</si>
  <si>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</si>
  <si>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</si>
  <si>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</si>
  <si>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</si>
  <si>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October</t>
  </si>
  <si>
    <t>November</t>
  </si>
  <si>
    <t>Unbilled</t>
  </si>
  <si>
    <t>* From Revenue Report - Provincial Benefit for the month</t>
  </si>
  <si>
    <t>Staff-7 c)</t>
  </si>
  <si>
    <t>Global Adjustment Paid</t>
  </si>
  <si>
    <t>SLH Billed kWh for Non-RPP*(not uplifted)</t>
  </si>
  <si>
    <t>SLH Billed kWh for RPP (not uplifted)</t>
  </si>
  <si>
    <t>Total kWh billed (not uplifted)</t>
  </si>
  <si>
    <t>% of Non-RPP</t>
  </si>
  <si>
    <t>% of RPP</t>
  </si>
  <si>
    <t>Non-RPP Share of GA</t>
  </si>
  <si>
    <t>RPP Share of GA</t>
  </si>
  <si>
    <t>Original amounts recorded in 1589(Non-RPP)</t>
  </si>
  <si>
    <t>Variance 1589</t>
  </si>
  <si>
    <t>Original Amounts recorded in Account 1588 (RPP)</t>
  </si>
  <si>
    <t>Variance 1588</t>
  </si>
  <si>
    <t>RRR Filings</t>
  </si>
  <si>
    <t>Staff 7 c)</t>
  </si>
  <si>
    <t>Non-RPP Share of GA Paid</t>
  </si>
  <si>
    <t>RPP Share of GA Paid</t>
  </si>
  <si>
    <t>Original amounts  recorded in 1589(Non-RPP)</t>
  </si>
  <si>
    <t>Original amounts recorded in Account 1588 (RPP)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</si>
</sst>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/>
    <xf numFmtId="0" fontId="0" fillId="4" borderId="0" xfId="0" applyFill="1"/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2" xfId="0" applyBorder="1" applyAlignment="1">
      <alignment horizontal="centerContinuous" wrapText="1"/>
    </xf>
    <xf numFmtId="0" fontId="0" fillId="0" borderId="0" xfId="0" applyFill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/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16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165" fontId="0" fillId="0" borderId="5" xfId="0" applyNumberFormat="1" applyBorder="1"/>
    <xf numFmtId="4" fontId="0" fillId="0" borderId="0" xfId="0" applyNumberFormat="1"/>
    <xf numFmtId="164" fontId="0" fillId="3" borderId="5" xfId="0" applyNumberFormat="1" applyFill="1" applyBorder="1"/>
    <xf numFmtId="164" fontId="0" fillId="2" borderId="5" xfId="0" applyNumberFormat="1" applyFill="1" applyBorder="1"/>
    <xf numFmtId="4" fontId="0" fillId="3" borderId="5" xfId="0" applyNumberFormat="1" applyFill="1" applyBorder="1"/>
    <xf numFmtId="4" fontId="0" fillId="4" borderId="5" xfId="0" applyNumberFormat="1" applyFill="1" applyBorder="1"/>
    <xf numFmtId="164" fontId="0" fillId="4" borderId="5" xfId="0" applyNumberFormat="1" applyFill="1" applyBorder="1"/>
    <xf numFmtId="0" fontId="0" fillId="0" borderId="6" xfId="0" applyBorder="1"/>
    <xf numFmtId="165" fontId="0" fillId="0" borderId="4" xfId="0" applyNumberFormat="1" applyBorder="1"/>
    <xf numFmtId="4" fontId="0" fillId="4" borderId="0" xfId="0" applyNumberFormat="1" applyFill="1" applyBorder="1"/>
    <xf numFmtId="0" fontId="0" fillId="0" borderId="3" xfId="0" applyFill="1" applyBorder="1"/>
    <xf numFmtId="164" fontId="0" fillId="3" borderId="3" xfId="0" applyNumberFormat="1" applyFill="1" applyBorder="1"/>
    <xf numFmtId="4" fontId="0" fillId="3" borderId="3" xfId="0" applyNumberFormat="1" applyFill="1" applyBorder="1"/>
    <xf numFmtId="165" fontId="0" fillId="0" borderId="3" xfId="0" applyNumberFormat="1" applyBorder="1"/>
    <xf numFmtId="4" fontId="0" fillId="4" borderId="3" xfId="0" applyNumberFormat="1" applyFill="1" applyBorder="1"/>
    <xf numFmtId="4" fontId="0" fillId="0" borderId="5" xfId="0" applyNumberFormat="1" applyFill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4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wrapText="1"/>
    </xf>
    <xf numFmtId="164" fontId="2" fillId="0" borderId="3" xfId="0" applyNumberFormat="1" applyFont="1" applyFill="1" applyBorder="1" applyAlignment="1">
      <alignment wrapText="1"/>
    </xf>
    <xf numFmtId="164" fontId="0" fillId="0" borderId="3" xfId="0" applyNumberFormat="1" applyFill="1" applyBorder="1"/>
    <xf numFmtId="0" fontId="0" fillId="5" borderId="5" xfId="0" applyFill="1" applyBorder="1"/>
    <xf numFmtId="10" fontId="0" fillId="0" borderId="5" xfId="0" applyNumberFormat="1" applyFill="1" applyBorder="1"/>
    <xf numFmtId="164" fontId="0" fillId="0" borderId="5" xfId="0" applyNumberFormat="1" applyFill="1" applyBorder="1"/>
    <xf numFmtId="4" fontId="0" fillId="5" borderId="0" xfId="0" applyNumberFormat="1" applyFill="1"/>
    <xf numFmtId="4" fontId="0" fillId="5" borderId="5" xfId="0" applyNumberFormat="1" applyFill="1" applyBorder="1"/>
    <xf numFmtId="4" fontId="0" fillId="2" borderId="5" xfId="0" applyNumberFormat="1" applyFill="1" applyBorder="1"/>
    <xf numFmtId="10" fontId="0" fillId="4" borderId="5" xfId="0" applyNumberFormat="1" applyFill="1" applyBorder="1"/>
    <xf numFmtId="10" fontId="0" fillId="2" borderId="5" xfId="0" applyNumberFormat="1" applyFill="1" applyBorder="1"/>
    <xf numFmtId="164" fontId="0" fillId="3" borderId="6" xfId="0" applyNumberFormat="1" applyFill="1" applyBorder="1"/>
    <xf numFmtId="4" fontId="0" fillId="3" borderId="6" xfId="0" applyNumberFormat="1" applyFill="1" applyBorder="1"/>
    <xf numFmtId="4" fontId="0" fillId="2" borderId="7" xfId="0" applyNumberFormat="1" applyFill="1" applyBorder="1"/>
    <xf numFmtId="4" fontId="0" fillId="0" borderId="7" xfId="0" applyNumberFormat="1" applyFill="1" applyBorder="1"/>
    <xf numFmtId="10" fontId="0" fillId="4" borderId="6" xfId="0" applyNumberFormat="1" applyFill="1" applyBorder="1"/>
    <xf numFmtId="10" fontId="0" fillId="2" borderId="6" xfId="0" applyNumberFormat="1" applyFill="1" applyBorder="1"/>
    <xf numFmtId="164" fontId="0" fillId="4" borderId="6" xfId="0" applyNumberFormat="1" applyFill="1" applyBorder="1"/>
    <xf numFmtId="164" fontId="0" fillId="2" borderId="6" xfId="0" applyNumberFormat="1" applyFill="1" applyBorder="1"/>
    <xf numFmtId="4" fontId="0" fillId="2" borderId="3" xfId="0" applyNumberFormat="1" applyFill="1" applyBorder="1"/>
    <xf numFmtId="4" fontId="0" fillId="0" borderId="3" xfId="0" applyNumberFormat="1" applyFill="1" applyBorder="1"/>
    <xf numFmtId="10" fontId="0" fillId="4" borderId="3" xfId="0" applyNumberFormat="1" applyFill="1" applyBorder="1"/>
    <xf numFmtId="4" fontId="0" fillId="0" borderId="6" xfId="0" applyNumberFormat="1" applyBorder="1"/>
    <xf numFmtId="4" fontId="0" fillId="5" borderId="6" xfId="0" applyNumberFormat="1" applyFill="1" applyBorder="1"/>
    <xf numFmtId="4" fontId="1" fillId="0" borderId="0" xfId="0" applyNumberFormat="1" applyFont="1"/>
    <xf numFmtId="0" fontId="1" fillId="4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4" fontId="2" fillId="0" borderId="6" xfId="0" applyNumberFormat="1" applyFont="1" applyBorder="1" applyAlignment="1">
      <alignment wrapText="1"/>
    </xf>
    <xf numFmtId="4" fontId="2" fillId="0" borderId="6" xfId="0" applyNumberFormat="1" applyFont="1" applyFill="1" applyBorder="1" applyAlignment="1">
      <alignment wrapText="1"/>
    </xf>
    <xf numFmtId="164" fontId="2" fillId="0" borderId="6" xfId="0" applyNumberFormat="1" applyFont="1" applyFill="1" applyBorder="1" applyAlignment="1">
      <alignment wrapText="1"/>
    </xf>
    <xf numFmtId="0" fontId="0" fillId="0" borderId="6" xfId="0" applyFill="1" applyBorder="1"/>
    <xf numFmtId="164" fontId="0" fillId="0" borderId="8" xfId="0" applyNumberFormat="1" applyFill="1" applyBorder="1"/>
    <xf numFmtId="0" fontId="0" fillId="0" borderId="3" xfId="0" applyBorder="1"/>
    <xf numFmtId="0" fontId="0" fillId="5" borderId="3" xfId="0" applyFill="1" applyBorder="1"/>
    <xf numFmtId="164" fontId="0" fillId="0" borderId="4" xfId="0" applyNumberFormat="1" applyFill="1" applyBorder="1"/>
    <xf numFmtId="164" fontId="0" fillId="5" borderId="0" xfId="0" applyNumberFormat="1" applyFill="1" applyBorder="1"/>
    <xf numFmtId="164" fontId="0" fillId="5" borderId="7" xfId="0" applyNumberFormat="1" applyFill="1" applyBorder="1"/>
    <xf numFmtId="164" fontId="0" fillId="2" borderId="4" xfId="0" applyNumberFormat="1" applyFill="1" applyBorder="1"/>
    <xf numFmtId="164" fontId="0" fillId="2" borderId="8" xfId="0" applyNumberFormat="1" applyFill="1" applyBorder="1"/>
    <xf numFmtId="164" fontId="0" fillId="0" borderId="6" xfId="0" applyNumberFormat="1" applyBorder="1"/>
    <xf numFmtId="164" fontId="0" fillId="5" borderId="10" xfId="0" applyNumberFormat="1" applyFill="1" applyBorder="1"/>
    <xf numFmtId="164" fontId="0" fillId="5" borderId="9" xfId="0" applyNumberFormat="1" applyFill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1652-3883-45CD-840C-6FCDA37C8BA5}">
  <sheetPr>
    <pageSetUpPr fitToPage="1"/>
  </sheetPr>
  <dimension ref="A2:Q28"/>
  <sheetViews>
    <sheetView tabSelected="1" workbookViewId="0">
      <selection activeCell="G31" sqref="G31"/>
    </sheetView>
  </sheetViews>
  <sheetFormatPr defaultRowHeight="15" x14ac:dyDescent="0.25"/>
  <cols>
    <col min="2" max="2" width="19" customWidth="1"/>
    <col min="3" max="4" width="14.28515625" customWidth="1"/>
    <col min="5" max="5" width="12.7109375" bestFit="1" customWidth="1"/>
    <col min="6" max="6" width="12.28515625" bestFit="1" customWidth="1"/>
    <col min="7" max="7" width="12.7109375" customWidth="1"/>
    <col min="8" max="8" width="13" customWidth="1"/>
    <col min="9" max="10" width="12.5703125" customWidth="1"/>
    <col min="11" max="11" width="13.140625" customWidth="1"/>
    <col min="12" max="12" width="12.7109375" bestFit="1" customWidth="1"/>
    <col min="13" max="14" width="13.140625" customWidth="1"/>
    <col min="15" max="15" width="12.42578125" bestFit="1" customWidth="1"/>
    <col min="16" max="16" width="13.42578125" customWidth="1"/>
    <col min="17" max="17" width="11.7109375" customWidth="1"/>
    <col min="18" max="18" width="11.28515625" bestFit="1" customWidth="1"/>
    <col min="19" max="19" width="13.5703125" customWidth="1"/>
    <col min="20" max="20" width="12.140625" customWidth="1"/>
  </cols>
  <sheetData>
    <row r="2" spans="1:17" x14ac:dyDescent="0.25">
      <c r="L2" s="19"/>
    </row>
    <row r="3" spans="1:17" x14ac:dyDescent="0.25">
      <c r="G3" s="1"/>
    </row>
    <row r="4" spans="1:17" x14ac:dyDescent="0.25">
      <c r="A4" t="s">
        <v>23</v>
      </c>
      <c r="B4" s="4">
        <v>2016</v>
      </c>
      <c r="C4" s="5"/>
      <c r="D4" s="4" t="s">
        <v>0</v>
      </c>
      <c r="E4" s="5"/>
      <c r="F4" s="3"/>
      <c r="G4" s="6"/>
      <c r="H4" s="6"/>
      <c r="I4" s="3"/>
      <c r="J4" s="3"/>
    </row>
    <row r="5" spans="1:17" ht="75" x14ac:dyDescent="0.25">
      <c r="B5" s="34" t="s">
        <v>1</v>
      </c>
      <c r="C5" s="35" t="s">
        <v>2</v>
      </c>
      <c r="D5" s="14" t="s">
        <v>24</v>
      </c>
      <c r="E5" s="14" t="s">
        <v>4</v>
      </c>
      <c r="F5" s="7" t="s">
        <v>5</v>
      </c>
      <c r="G5" s="36" t="s">
        <v>25</v>
      </c>
      <c r="H5" s="37" t="s">
        <v>26</v>
      </c>
      <c r="I5" s="38" t="s">
        <v>27</v>
      </c>
      <c r="J5" s="36" t="s">
        <v>28</v>
      </c>
      <c r="K5" s="37" t="s">
        <v>29</v>
      </c>
      <c r="L5" s="36" t="s">
        <v>30</v>
      </c>
      <c r="M5" s="37" t="s">
        <v>31</v>
      </c>
      <c r="N5" s="39" t="s">
        <v>32</v>
      </c>
      <c r="O5" s="40" t="s">
        <v>33</v>
      </c>
      <c r="P5" s="39" t="s">
        <v>34</v>
      </c>
      <c r="Q5" s="40" t="s">
        <v>35</v>
      </c>
    </row>
    <row r="6" spans="1:17" x14ac:dyDescent="0.25">
      <c r="A6" s="9" t="s">
        <v>6</v>
      </c>
      <c r="B6" s="10" t="s">
        <v>7</v>
      </c>
      <c r="C6" s="10" t="s">
        <v>8</v>
      </c>
      <c r="D6" s="11">
        <v>370291.56</v>
      </c>
      <c r="E6" s="12">
        <v>4458121.32</v>
      </c>
      <c r="F6" s="13">
        <f>SUM(D6/E6)</f>
        <v>8.3060000708998202E-2</v>
      </c>
      <c r="G6" s="12">
        <v>1772283.49</v>
      </c>
      <c r="H6" s="41"/>
      <c r="I6" s="41"/>
      <c r="J6" s="42"/>
      <c r="K6" s="42"/>
      <c r="L6" s="28"/>
      <c r="M6" s="43"/>
      <c r="N6" s="16"/>
      <c r="O6" s="44"/>
      <c r="P6" s="16"/>
      <c r="Q6" s="44"/>
    </row>
    <row r="7" spans="1:17" x14ac:dyDescent="0.25">
      <c r="B7" s="16" t="s">
        <v>9</v>
      </c>
      <c r="C7" s="16"/>
      <c r="D7" s="15">
        <v>-793343.98</v>
      </c>
      <c r="E7" s="17">
        <v>-8376560</v>
      </c>
      <c r="F7" s="18">
        <f t="shared" ref="F7:F11" si="0">SUM(D7/E7)</f>
        <v>9.4709997898898834E-2</v>
      </c>
      <c r="G7" s="17">
        <v>-2660791.4500000002</v>
      </c>
      <c r="H7" s="33">
        <v>-5270468.59</v>
      </c>
      <c r="I7" s="33">
        <f>SUM(G7:H7)</f>
        <v>-7931260.04</v>
      </c>
      <c r="J7" s="45">
        <f>SUM(G7/I7)</f>
        <v>0.33548155483249043</v>
      </c>
      <c r="K7" s="45">
        <f>SUM(H7/I7)</f>
        <v>0.66451844516750957</v>
      </c>
      <c r="L7" s="46">
        <f>D7*J7</f>
        <v>-266152.27192739618</v>
      </c>
      <c r="M7" s="46">
        <f>SUM(D7*K7)</f>
        <v>-527191.7080726038</v>
      </c>
      <c r="N7" s="17">
        <v>-274004.06290613598</v>
      </c>
      <c r="O7" s="47">
        <f>SUM(L7-N7)</f>
        <v>7851.7909787397948</v>
      </c>
      <c r="P7" s="17">
        <v>-519339.917093864</v>
      </c>
      <c r="Q7" s="48">
        <f>SUM(M7-P7)</f>
        <v>-7851.7909787397948</v>
      </c>
    </row>
    <row r="8" spans="1:17" x14ac:dyDescent="0.25">
      <c r="B8" s="16" t="s">
        <v>10</v>
      </c>
      <c r="C8" s="16" t="s">
        <v>11</v>
      </c>
      <c r="D8" s="20">
        <v>793343.98</v>
      </c>
      <c r="E8" s="22">
        <v>8376560</v>
      </c>
      <c r="F8" s="18">
        <f t="shared" si="0"/>
        <v>9.4709997898898834E-2</v>
      </c>
      <c r="G8" s="23">
        <v>2660791.4500000002</v>
      </c>
      <c r="H8" s="49">
        <v>5270468.59</v>
      </c>
      <c r="I8" s="33">
        <f t="shared" ref="I8:I20" si="1">SUM(G8:H8)</f>
        <v>7931260.04</v>
      </c>
      <c r="J8" s="50">
        <f t="shared" ref="J8:J20" si="2">SUM(G8/I8)</f>
        <v>0.33548155483249043</v>
      </c>
      <c r="K8" s="51">
        <f t="shared" ref="K8:K20" si="3">SUM(H8/I8)</f>
        <v>0.66451844516750957</v>
      </c>
      <c r="L8" s="24">
        <f t="shared" ref="L8:L20" si="4">D8*J8</f>
        <v>266152.27192739618</v>
      </c>
      <c r="M8" s="21">
        <f t="shared" ref="M8:M20" si="5">SUM(D8*K8)</f>
        <v>527191.7080726038</v>
      </c>
      <c r="N8" s="17">
        <v>274004.06290613598</v>
      </c>
      <c r="O8" s="47">
        <f t="shared" ref="O8:O20" si="6">SUM(L8-N8)</f>
        <v>-7851.7909787397948</v>
      </c>
      <c r="P8" s="17">
        <v>519339.917093864</v>
      </c>
      <c r="Q8" s="48">
        <f t="shared" ref="Q8:Q20" si="7">SUM(M8-P8)</f>
        <v>7851.7909787397948</v>
      </c>
    </row>
    <row r="9" spans="1:17" x14ac:dyDescent="0.25">
      <c r="B9" s="16" t="s">
        <v>11</v>
      </c>
      <c r="C9" s="16" t="s">
        <v>12</v>
      </c>
      <c r="D9" s="20">
        <v>890765.53</v>
      </c>
      <c r="E9" s="22">
        <v>9704385</v>
      </c>
      <c r="F9" s="18">
        <f t="shared" si="0"/>
        <v>9.1790003178975274E-2</v>
      </c>
      <c r="G9" s="23">
        <v>2875290.19</v>
      </c>
      <c r="H9" s="49">
        <v>6128195.29</v>
      </c>
      <c r="I9" s="33">
        <f t="shared" si="1"/>
        <v>9003485.4800000004</v>
      </c>
      <c r="J9" s="50">
        <f t="shared" si="2"/>
        <v>0.31935301016334838</v>
      </c>
      <c r="K9" s="51">
        <f t="shared" si="3"/>
        <v>0.68064698983665151</v>
      </c>
      <c r="L9" s="24">
        <f t="shared" si="4"/>
        <v>284468.65335525043</v>
      </c>
      <c r="M9" s="21">
        <f t="shared" si="5"/>
        <v>606296.87664474954</v>
      </c>
      <c r="N9" s="17">
        <v>287022.7210676957</v>
      </c>
      <c r="O9" s="47">
        <f t="shared" si="6"/>
        <v>-2554.0677124452777</v>
      </c>
      <c r="P9" s="17">
        <v>603742.80893230438</v>
      </c>
      <c r="Q9" s="48">
        <f t="shared" si="7"/>
        <v>2554.0677124451613</v>
      </c>
    </row>
    <row r="10" spans="1:17" x14ac:dyDescent="0.25">
      <c r="B10" s="16" t="s">
        <v>12</v>
      </c>
      <c r="C10" s="16" t="s">
        <v>13</v>
      </c>
      <c r="D10" s="20">
        <v>869668.77</v>
      </c>
      <c r="E10" s="22">
        <v>8828228</v>
      </c>
      <c r="F10" s="18">
        <f t="shared" si="0"/>
        <v>9.8510003366474003E-2</v>
      </c>
      <c r="G10" s="23">
        <v>2921633.46</v>
      </c>
      <c r="H10" s="49">
        <v>5598671.0099999998</v>
      </c>
      <c r="I10" s="33">
        <f t="shared" si="1"/>
        <v>8520304.4699999988</v>
      </c>
      <c r="J10" s="50">
        <f t="shared" si="2"/>
        <v>0.34290247141837177</v>
      </c>
      <c r="K10" s="51">
        <f t="shared" si="3"/>
        <v>0.65709752858162829</v>
      </c>
      <c r="L10" s="24">
        <f t="shared" si="4"/>
        <v>298211.57054837554</v>
      </c>
      <c r="M10" s="21">
        <f t="shared" si="5"/>
        <v>571457.19945162453</v>
      </c>
      <c r="N10" s="17">
        <v>313011.84649734508</v>
      </c>
      <c r="O10" s="47">
        <f t="shared" si="6"/>
        <v>-14800.275948969531</v>
      </c>
      <c r="P10" s="17">
        <v>556656.923502655</v>
      </c>
      <c r="Q10" s="48">
        <f t="shared" si="7"/>
        <v>14800.275948969531</v>
      </c>
    </row>
    <row r="11" spans="1:17" x14ac:dyDescent="0.25">
      <c r="B11" s="16" t="s">
        <v>13</v>
      </c>
      <c r="C11" s="16" t="s">
        <v>14</v>
      </c>
      <c r="D11" s="20">
        <v>783357.04</v>
      </c>
      <c r="E11" s="22">
        <v>7383195</v>
      </c>
      <c r="F11" s="18">
        <f t="shared" si="0"/>
        <v>0.10610000683985728</v>
      </c>
      <c r="G11" s="23">
        <v>2453487.4700000002</v>
      </c>
      <c r="H11" s="49">
        <v>4569331</v>
      </c>
      <c r="I11" s="33">
        <f t="shared" si="1"/>
        <v>7022818.4700000007</v>
      </c>
      <c r="J11" s="50">
        <f t="shared" si="2"/>
        <v>0.34935937479813572</v>
      </c>
      <c r="K11" s="51">
        <f t="shared" si="3"/>
        <v>0.65064062520186428</v>
      </c>
      <c r="L11" s="24">
        <f t="shared" si="4"/>
        <v>273673.12573811819</v>
      </c>
      <c r="M11" s="21">
        <f t="shared" si="5"/>
        <v>509683.91426188184</v>
      </c>
      <c r="N11" s="17">
        <v>283039.22381844459</v>
      </c>
      <c r="O11" s="47">
        <f t="shared" si="6"/>
        <v>-9366.0980803263956</v>
      </c>
      <c r="P11" s="17">
        <v>500317.81618155545</v>
      </c>
      <c r="Q11" s="48">
        <f t="shared" si="7"/>
        <v>9366.0980803263956</v>
      </c>
    </row>
    <row r="12" spans="1:17" x14ac:dyDescent="0.25">
      <c r="B12" s="16" t="s">
        <v>14</v>
      </c>
      <c r="C12" s="16" t="s">
        <v>15</v>
      </c>
      <c r="D12" s="20">
        <v>697627.51</v>
      </c>
      <c r="E12" s="22">
        <v>6266866</v>
      </c>
      <c r="F12" s="18">
        <f>SUM(D12/E12)</f>
        <v>0.11131999790644957</v>
      </c>
      <c r="G12" s="23">
        <v>1994779</v>
      </c>
      <c r="H12" s="49">
        <v>3854564.61</v>
      </c>
      <c r="I12" s="33">
        <f t="shared" si="1"/>
        <v>5849343.6099999994</v>
      </c>
      <c r="J12" s="50">
        <f t="shared" si="2"/>
        <v>0.34102612754527517</v>
      </c>
      <c r="K12" s="51">
        <f t="shared" si="3"/>
        <v>0.65897387245472494</v>
      </c>
      <c r="L12" s="24">
        <f t="shared" si="4"/>
        <v>237909.20820435273</v>
      </c>
      <c r="M12" s="21">
        <f t="shared" si="5"/>
        <v>459718.30179564736</v>
      </c>
      <c r="N12" s="17">
        <v>241388.79483949803</v>
      </c>
      <c r="O12" s="47">
        <f t="shared" si="6"/>
        <v>-3479.5866351453005</v>
      </c>
      <c r="P12" s="17">
        <v>456238.715160502</v>
      </c>
      <c r="Q12" s="48">
        <f t="shared" si="7"/>
        <v>3479.5866351453587</v>
      </c>
    </row>
    <row r="13" spans="1:17" x14ac:dyDescent="0.25">
      <c r="B13" s="16" t="s">
        <v>15</v>
      </c>
      <c r="C13" s="16" t="s">
        <v>16</v>
      </c>
      <c r="D13" s="20">
        <v>513392.12</v>
      </c>
      <c r="E13" s="22">
        <v>4776185</v>
      </c>
      <c r="F13" s="18">
        <f t="shared" ref="F13:F20" si="8">SUM(D13/E13)</f>
        <v>0.1074899988170475</v>
      </c>
      <c r="G13" s="23">
        <v>1789259.24</v>
      </c>
      <c r="H13" s="49">
        <v>2811451.96</v>
      </c>
      <c r="I13" s="33">
        <f t="shared" si="1"/>
        <v>4600711.2</v>
      </c>
      <c r="J13" s="50">
        <f t="shared" si="2"/>
        <v>0.38890927124484576</v>
      </c>
      <c r="K13" s="51">
        <f t="shared" si="3"/>
        <v>0.61109072875515413</v>
      </c>
      <c r="L13" s="24">
        <f t="shared" si="4"/>
        <v>199662.95525204641</v>
      </c>
      <c r="M13" s="21">
        <f t="shared" si="5"/>
        <v>313729.16474795353</v>
      </c>
      <c r="N13" s="17">
        <v>208983.04138339291</v>
      </c>
      <c r="O13" s="47">
        <f t="shared" si="6"/>
        <v>-9320.0861313464993</v>
      </c>
      <c r="P13" s="17">
        <v>304409.07861660712</v>
      </c>
      <c r="Q13" s="48">
        <f t="shared" si="7"/>
        <v>9320.086131346412</v>
      </c>
    </row>
    <row r="14" spans="1:17" x14ac:dyDescent="0.25">
      <c r="B14" s="16" t="s">
        <v>16</v>
      </c>
      <c r="C14" s="16" t="s">
        <v>7</v>
      </c>
      <c r="D14" s="20">
        <v>423691.39</v>
      </c>
      <c r="E14" s="22">
        <v>4438883</v>
      </c>
      <c r="F14" s="18">
        <f t="shared" si="8"/>
        <v>9.545000172340655E-2</v>
      </c>
      <c r="G14" s="23">
        <v>1608156.26</v>
      </c>
      <c r="H14" s="49">
        <v>2515700.04</v>
      </c>
      <c r="I14" s="33">
        <f t="shared" si="1"/>
        <v>4123856.3</v>
      </c>
      <c r="J14" s="50">
        <f t="shared" si="2"/>
        <v>0.38996418473650502</v>
      </c>
      <c r="K14" s="51">
        <f t="shared" si="3"/>
        <v>0.61003581526349504</v>
      </c>
      <c r="L14" s="24">
        <f t="shared" si="4"/>
        <v>165224.4674812266</v>
      </c>
      <c r="M14" s="21">
        <f t="shared" si="5"/>
        <v>258466.92251877344</v>
      </c>
      <c r="N14" s="17">
        <v>166764.15711902603</v>
      </c>
      <c r="O14" s="47">
        <f t="shared" si="6"/>
        <v>-1539.6896377994271</v>
      </c>
      <c r="P14" s="17">
        <v>256927.23288097398</v>
      </c>
      <c r="Q14" s="48">
        <f t="shared" si="7"/>
        <v>1539.6896377994562</v>
      </c>
    </row>
    <row r="15" spans="1:17" x14ac:dyDescent="0.25">
      <c r="B15" s="16" t="s">
        <v>7</v>
      </c>
      <c r="C15" s="16" t="s">
        <v>17</v>
      </c>
      <c r="D15" s="20">
        <v>370291.56</v>
      </c>
      <c r="E15" s="22">
        <v>4458121</v>
      </c>
      <c r="F15" s="18">
        <f t="shared" si="8"/>
        <v>8.3060006670971923E-2</v>
      </c>
      <c r="G15" s="23">
        <v>1631587.19</v>
      </c>
      <c r="H15" s="49">
        <v>2511478.66</v>
      </c>
      <c r="I15" s="33">
        <f t="shared" si="1"/>
        <v>4143065.85</v>
      </c>
      <c r="J15" s="50">
        <f t="shared" si="2"/>
        <v>0.39381155141427449</v>
      </c>
      <c r="K15" s="51">
        <f t="shared" si="3"/>
        <v>0.60618844858572551</v>
      </c>
      <c r="L15" s="24">
        <f t="shared" si="4"/>
        <v>145825.0937192119</v>
      </c>
      <c r="M15" s="21">
        <f t="shared" si="5"/>
        <v>224466.4662807881</v>
      </c>
      <c r="N15" s="17">
        <v>147205.87850225341</v>
      </c>
      <c r="O15" s="47">
        <f t="shared" si="6"/>
        <v>-1380.7847830415121</v>
      </c>
      <c r="P15" s="17">
        <v>223085.68149774658</v>
      </c>
      <c r="Q15" s="48">
        <f t="shared" si="7"/>
        <v>1380.7847830415121</v>
      </c>
    </row>
    <row r="16" spans="1:17" x14ac:dyDescent="0.25">
      <c r="B16" s="16" t="s">
        <v>17</v>
      </c>
      <c r="C16" s="16" t="s">
        <v>18</v>
      </c>
      <c r="D16" s="20">
        <v>322439.15000000002</v>
      </c>
      <c r="E16" s="22">
        <v>4539478</v>
      </c>
      <c r="F16" s="18">
        <f t="shared" si="8"/>
        <v>7.1030006093211598E-2</v>
      </c>
      <c r="G16" s="23">
        <v>1842262.41</v>
      </c>
      <c r="H16" s="49">
        <v>2541630.62</v>
      </c>
      <c r="I16" s="33">
        <f t="shared" si="1"/>
        <v>4383893.03</v>
      </c>
      <c r="J16" s="50">
        <f t="shared" si="2"/>
        <v>0.4202343436285898</v>
      </c>
      <c r="K16" s="51">
        <f t="shared" si="3"/>
        <v>0.57976565637141009</v>
      </c>
      <c r="L16" s="24">
        <f t="shared" si="4"/>
        <v>135500.00456041042</v>
      </c>
      <c r="M16" s="21">
        <f t="shared" si="5"/>
        <v>186939.14543958957</v>
      </c>
      <c r="N16" s="17">
        <v>142151.46971196876</v>
      </c>
      <c r="O16" s="47">
        <f t="shared" si="6"/>
        <v>-6651.4651515583391</v>
      </c>
      <c r="P16" s="17">
        <v>180287.68028803126</v>
      </c>
      <c r="Q16" s="48">
        <f t="shared" si="7"/>
        <v>6651.46515155831</v>
      </c>
    </row>
    <row r="17" spans="1:17" x14ac:dyDescent="0.25">
      <c r="B17" s="16" t="s">
        <v>18</v>
      </c>
      <c r="C17" s="16" t="s">
        <v>19</v>
      </c>
      <c r="D17" s="20">
        <v>411822.53</v>
      </c>
      <c r="E17" s="22">
        <v>4320874</v>
      </c>
      <c r="F17" s="18">
        <f t="shared" si="8"/>
        <v>9.5310006725491198E-2</v>
      </c>
      <c r="G17" s="23">
        <v>1664733.78</v>
      </c>
      <c r="H17" s="49">
        <v>2408355.96</v>
      </c>
      <c r="I17" s="33">
        <f t="shared" si="1"/>
        <v>4073089.74</v>
      </c>
      <c r="J17" s="50">
        <f t="shared" si="2"/>
        <v>0.40871522266042681</v>
      </c>
      <c r="K17" s="51">
        <f t="shared" si="3"/>
        <v>0.59128477733957319</v>
      </c>
      <c r="L17" s="24">
        <f t="shared" si="4"/>
        <v>168318.13704553031</v>
      </c>
      <c r="M17" s="21">
        <f t="shared" si="5"/>
        <v>243504.39295446972</v>
      </c>
      <c r="N17" s="17">
        <v>172438.33249890342</v>
      </c>
      <c r="O17" s="47">
        <f t="shared" si="6"/>
        <v>-4120.1954533731041</v>
      </c>
      <c r="P17" s="17">
        <v>239384.19750109661</v>
      </c>
      <c r="Q17" s="48">
        <f t="shared" si="7"/>
        <v>4120.1954533731041</v>
      </c>
    </row>
    <row r="18" spans="1:17" x14ac:dyDescent="0.25">
      <c r="B18" s="16" t="s">
        <v>19</v>
      </c>
      <c r="C18" s="16" t="s">
        <v>20</v>
      </c>
      <c r="D18" s="20">
        <v>612394.86</v>
      </c>
      <c r="E18" s="22">
        <v>5455148</v>
      </c>
      <c r="F18" s="18">
        <f t="shared" si="8"/>
        <v>0.11225999001310322</v>
      </c>
      <c r="G18" s="23">
        <v>1857172.65</v>
      </c>
      <c r="H18" s="49">
        <v>3294263.04</v>
      </c>
      <c r="I18" s="33">
        <f t="shared" si="1"/>
        <v>5151435.6899999995</v>
      </c>
      <c r="J18" s="50">
        <f t="shared" si="2"/>
        <v>0.36051554590988211</v>
      </c>
      <c r="K18" s="51">
        <f t="shared" si="3"/>
        <v>0.639484454090118</v>
      </c>
      <c r="L18" s="24">
        <f t="shared" si="4"/>
        <v>220777.86726530583</v>
      </c>
      <c r="M18" s="21">
        <f t="shared" si="5"/>
        <v>391616.99273469421</v>
      </c>
      <c r="N18" s="17">
        <v>226643.25761911497</v>
      </c>
      <c r="O18" s="47">
        <f t="shared" si="6"/>
        <v>-5865.3903538091399</v>
      </c>
      <c r="P18" s="17">
        <v>385751.60238088504</v>
      </c>
      <c r="Q18" s="48">
        <f t="shared" si="7"/>
        <v>5865.390353809169</v>
      </c>
    </row>
    <row r="19" spans="1:17" x14ac:dyDescent="0.25">
      <c r="B19" s="25" t="s">
        <v>20</v>
      </c>
      <c r="C19" s="25" t="s">
        <v>10</v>
      </c>
      <c r="D19" s="52">
        <v>682609.95</v>
      </c>
      <c r="E19" s="53">
        <v>6144657.0499999998</v>
      </c>
      <c r="F19" s="26">
        <f t="shared" si="8"/>
        <v>0.1110899997258594</v>
      </c>
      <c r="G19" s="27">
        <v>2064597.79</v>
      </c>
      <c r="H19" s="54">
        <v>3719463.88</v>
      </c>
      <c r="I19" s="55">
        <f t="shared" si="1"/>
        <v>5784061.6699999999</v>
      </c>
      <c r="J19" s="56">
        <f t="shared" si="2"/>
        <v>0.35694601956068012</v>
      </c>
      <c r="K19" s="57">
        <f t="shared" si="3"/>
        <v>0.64305398043931994</v>
      </c>
      <c r="L19" s="58">
        <f t="shared" si="4"/>
        <v>243654.90456501485</v>
      </c>
      <c r="M19" s="59">
        <f t="shared" si="5"/>
        <v>438955.04543498514</v>
      </c>
      <c r="N19" s="17">
        <v>249381.4167997929</v>
      </c>
      <c r="O19" s="47">
        <f t="shared" si="6"/>
        <v>-5726.5122347780562</v>
      </c>
      <c r="P19" s="17">
        <v>433228.53320020705</v>
      </c>
      <c r="Q19" s="48">
        <f t="shared" si="7"/>
        <v>5726.5122347780853</v>
      </c>
    </row>
    <row r="20" spans="1:17" x14ac:dyDescent="0.25">
      <c r="A20" t="s">
        <v>21</v>
      </c>
      <c r="B20" s="28" t="s">
        <v>10</v>
      </c>
      <c r="C20" s="28" t="s">
        <v>11</v>
      </c>
      <c r="D20" s="29">
        <v>820097.59</v>
      </c>
      <c r="E20" s="30">
        <v>9417749</v>
      </c>
      <c r="F20" s="31">
        <f t="shared" si="8"/>
        <v>8.7080000751771997E-2</v>
      </c>
      <c r="G20" s="32">
        <v>2862233.63</v>
      </c>
      <c r="H20" s="60">
        <v>6061390.21</v>
      </c>
      <c r="I20" s="61">
        <f t="shared" si="1"/>
        <v>8923623.8399999999</v>
      </c>
      <c r="J20" s="62">
        <f t="shared" si="2"/>
        <v>0.32074790256959107</v>
      </c>
      <c r="K20" s="57">
        <f t="shared" si="3"/>
        <v>0.67925209743040893</v>
      </c>
      <c r="L20" s="58">
        <f t="shared" si="4"/>
        <v>263044.58189487644</v>
      </c>
      <c r="M20" s="59">
        <f t="shared" si="5"/>
        <v>557053.00810512353</v>
      </c>
      <c r="N20" s="63">
        <v>271110.39494532824</v>
      </c>
      <c r="O20" s="64">
        <f t="shared" si="6"/>
        <v>-8065.8130504518049</v>
      </c>
      <c r="P20" s="63">
        <v>548987.19505467173</v>
      </c>
      <c r="Q20" s="64">
        <f t="shared" si="7"/>
        <v>8065.8130504518049</v>
      </c>
    </row>
    <row r="21" spans="1:17" x14ac:dyDescent="0.25">
      <c r="B21" s="2" t="s">
        <v>22</v>
      </c>
      <c r="C21" s="2"/>
      <c r="D21" s="2"/>
      <c r="G21" s="19">
        <f>SUM(G9:G20)</f>
        <v>25565193.069999997</v>
      </c>
      <c r="H21" s="19">
        <f>SUM(H7:H20)</f>
        <v>46014496.280000009</v>
      </c>
      <c r="I21" s="19">
        <f>SUM(I7:I20)</f>
        <v>71579689.350000009</v>
      </c>
      <c r="J21" s="19"/>
      <c r="K21" s="19"/>
      <c r="L21" s="19">
        <f>SUM(L7:L20)</f>
        <v>2636270.5696297199</v>
      </c>
      <c r="M21" s="19">
        <f>SUM(M7:M20)</f>
        <v>4761887.4303702805</v>
      </c>
      <c r="N21" s="19">
        <f>SUM(N7:N20)</f>
        <v>2709140.5348027637</v>
      </c>
      <c r="O21" s="65">
        <f>SUM(L21-N21)</f>
        <v>-72869.965173043776</v>
      </c>
      <c r="P21" s="19">
        <f>SUM(P7:P20)</f>
        <v>4689017.4651972363</v>
      </c>
      <c r="Q21" s="65">
        <f>SUM(M21-P21)</f>
        <v>72869.965173044242</v>
      </c>
    </row>
    <row r="22" spans="1:17" x14ac:dyDescent="0.25">
      <c r="E22" s="19">
        <f>SUM(E7:E20)</f>
        <v>75733769.049999997</v>
      </c>
      <c r="O22" s="19"/>
    </row>
    <row r="23" spans="1:17" x14ac:dyDescent="0.25">
      <c r="F23" t="s">
        <v>36</v>
      </c>
      <c r="G23" s="19">
        <v>25010512</v>
      </c>
      <c r="H23" s="19">
        <v>46053730</v>
      </c>
      <c r="L23" s="19"/>
      <c r="O23" s="19"/>
    </row>
    <row r="24" spans="1:17" x14ac:dyDescent="0.25">
      <c r="G24" s="19">
        <f>SUM(G23-G21)</f>
        <v>-554681.06999999657</v>
      </c>
      <c r="H24" s="19">
        <f>SUM(H23-H21)</f>
        <v>39233.719999991357</v>
      </c>
      <c r="L24" s="19"/>
      <c r="O24" s="19"/>
    </row>
    <row r="25" spans="1:17" x14ac:dyDescent="0.25">
      <c r="G25" s="19"/>
      <c r="H25" s="19"/>
      <c r="L25" s="19"/>
      <c r="O25" s="19"/>
    </row>
    <row r="26" spans="1:17" x14ac:dyDescent="0.25">
      <c r="G26">
        <f>SUM(G24/G21)</f>
        <v>-2.1696729161451104E-2</v>
      </c>
      <c r="H26">
        <f>SUM(H24/H21)</f>
        <v>8.5263825906628727E-4</v>
      </c>
      <c r="O26" s="19"/>
    </row>
    <row r="27" spans="1:17" x14ac:dyDescent="0.25">
      <c r="O27" s="19"/>
    </row>
    <row r="28" spans="1:17" x14ac:dyDescent="0.25">
      <c r="O28" s="19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1A7E-B471-4C45-B4CB-59EB3F358AE5}">
  <sheetPr>
    <pageSetUpPr fitToPage="1"/>
  </sheetPr>
  <dimension ref="A1:Q24"/>
  <sheetViews>
    <sheetView workbookViewId="0">
      <selection activeCell="G32" sqref="G32"/>
    </sheetView>
  </sheetViews>
  <sheetFormatPr defaultRowHeight="15" x14ac:dyDescent="0.25"/>
  <cols>
    <col min="2" max="2" width="19" customWidth="1"/>
    <col min="3" max="4" width="14.28515625" customWidth="1"/>
    <col min="5" max="5" width="12.42578125" bestFit="1" customWidth="1"/>
    <col min="6" max="6" width="12.28515625" bestFit="1" customWidth="1"/>
    <col min="7" max="7" width="12.7109375" customWidth="1"/>
    <col min="8" max="8" width="14.28515625" customWidth="1"/>
    <col min="9" max="10" width="12.5703125" customWidth="1"/>
    <col min="11" max="11" width="15.42578125" customWidth="1"/>
    <col min="12" max="12" width="12.7109375" bestFit="1" customWidth="1"/>
    <col min="13" max="13" width="14.140625" customWidth="1"/>
    <col min="14" max="14" width="13.42578125" customWidth="1"/>
    <col min="15" max="15" width="11.7109375" customWidth="1"/>
    <col min="16" max="16" width="13.42578125" customWidth="1"/>
    <col min="17" max="17" width="10.140625" bestFit="1" customWidth="1"/>
  </cols>
  <sheetData>
    <row r="1" spans="1:17" x14ac:dyDescent="0.25">
      <c r="A1" t="s">
        <v>37</v>
      </c>
      <c r="G1" s="1"/>
    </row>
    <row r="2" spans="1:17" x14ac:dyDescent="0.25">
      <c r="B2" s="4">
        <v>2017</v>
      </c>
      <c r="C2" s="5"/>
      <c r="D2" s="4" t="s">
        <v>0</v>
      </c>
      <c r="E2" s="5"/>
      <c r="F2" s="3"/>
      <c r="G2" s="6"/>
      <c r="H2" s="6"/>
      <c r="I2" s="3"/>
      <c r="J2" s="3"/>
    </row>
    <row r="3" spans="1:17" ht="75" x14ac:dyDescent="0.25">
      <c r="B3" s="34" t="s">
        <v>1</v>
      </c>
      <c r="C3" s="35" t="s">
        <v>2</v>
      </c>
      <c r="D3" s="14" t="s">
        <v>3</v>
      </c>
      <c r="E3" s="14" t="s">
        <v>4</v>
      </c>
      <c r="F3" s="8" t="s">
        <v>5</v>
      </c>
      <c r="G3" s="66" t="s">
        <v>25</v>
      </c>
      <c r="H3" s="67" t="s">
        <v>26</v>
      </c>
      <c r="I3" s="68" t="s">
        <v>27</v>
      </c>
      <c r="J3" s="66" t="s">
        <v>28</v>
      </c>
      <c r="K3" s="67" t="s">
        <v>29</v>
      </c>
      <c r="L3" s="66" t="s">
        <v>38</v>
      </c>
      <c r="M3" s="67" t="s">
        <v>39</v>
      </c>
      <c r="N3" s="39" t="s">
        <v>40</v>
      </c>
      <c r="O3" s="40" t="s">
        <v>33</v>
      </c>
      <c r="P3" s="39" t="s">
        <v>41</v>
      </c>
      <c r="Q3" s="40" t="s">
        <v>35</v>
      </c>
    </row>
    <row r="4" spans="1:17" x14ac:dyDescent="0.25">
      <c r="A4" s="9" t="s">
        <v>6</v>
      </c>
      <c r="B4" s="10" t="s">
        <v>7</v>
      </c>
      <c r="C4" s="10" t="s">
        <v>8</v>
      </c>
      <c r="D4" s="11">
        <v>370291.56</v>
      </c>
      <c r="E4" s="12">
        <v>4458121.32</v>
      </c>
      <c r="F4" s="13">
        <f>SUM(D4/E4)</f>
        <v>8.3060000708998202E-2</v>
      </c>
      <c r="G4" s="69">
        <v>1772283.49</v>
      </c>
      <c r="H4" s="70"/>
      <c r="I4" s="70"/>
      <c r="J4" s="71"/>
      <c r="K4" s="71"/>
      <c r="L4" s="72"/>
      <c r="M4" s="73"/>
      <c r="N4" s="74"/>
      <c r="O4" s="75"/>
      <c r="P4" s="74"/>
      <c r="Q4" s="75"/>
    </row>
    <row r="5" spans="1:17" x14ac:dyDescent="0.25">
      <c r="B5" s="16" t="s">
        <v>9</v>
      </c>
      <c r="C5" s="16"/>
      <c r="D5" s="15">
        <v>-820097.59</v>
      </c>
      <c r="E5" s="17">
        <v>-9417749.0500000007</v>
      </c>
      <c r="F5" s="18">
        <f t="shared" ref="F5:F9" si="0">SUM(D5/E5)</f>
        <v>8.7080000289453438E-2</v>
      </c>
      <c r="G5" s="17">
        <v>-2862233.63</v>
      </c>
      <c r="H5" s="33">
        <v>-6061390.21</v>
      </c>
      <c r="I5" s="33">
        <f>SUM(G5:H5)</f>
        <v>-8923623.8399999999</v>
      </c>
      <c r="J5" s="45">
        <f>SUM(G5/I5)</f>
        <v>0.32074790256959107</v>
      </c>
      <c r="K5" s="45">
        <f>SUM(H5/I5)</f>
        <v>0.67925209743040893</v>
      </c>
      <c r="L5" s="46">
        <f>D5*J5</f>
        <v>-263044.58189487644</v>
      </c>
      <c r="M5" s="76">
        <f>SUM(D5*K5)</f>
        <v>-557053.00810512353</v>
      </c>
      <c r="N5" s="15">
        <v>-271110.39350596943</v>
      </c>
      <c r="O5" s="77">
        <f>SUM(L5-N5)</f>
        <v>8065.8116110929986</v>
      </c>
      <c r="P5" s="15">
        <v>-548987.19649403053</v>
      </c>
      <c r="Q5" s="78">
        <f>SUM(M5-P5)</f>
        <v>-8065.8116110929986</v>
      </c>
    </row>
    <row r="6" spans="1:17" x14ac:dyDescent="0.25">
      <c r="B6" s="16" t="s">
        <v>10</v>
      </c>
      <c r="C6" s="16" t="s">
        <v>11</v>
      </c>
      <c r="D6" s="20">
        <v>820097.59</v>
      </c>
      <c r="E6" s="22">
        <v>9417749.0500000007</v>
      </c>
      <c r="F6" s="18">
        <f t="shared" si="0"/>
        <v>8.7080000289453438E-2</v>
      </c>
      <c r="G6" s="23">
        <v>2862233.63</v>
      </c>
      <c r="H6" s="49">
        <v>6061390.21</v>
      </c>
      <c r="I6" s="33">
        <f t="shared" ref="I6:I18" si="1">SUM(G6:H6)</f>
        <v>8923623.8399999999</v>
      </c>
      <c r="J6" s="50">
        <f t="shared" ref="J6:J18" si="2">SUM(G6/I6)</f>
        <v>0.32074790256959107</v>
      </c>
      <c r="K6" s="51">
        <f t="shared" ref="K6:K18" si="3">SUM(H6/I6)</f>
        <v>0.67925209743040893</v>
      </c>
      <c r="L6" s="24">
        <f t="shared" ref="L6:L18" si="4">D6*J6</f>
        <v>263044.58189487644</v>
      </c>
      <c r="M6" s="79">
        <f t="shared" ref="M6:M18" si="5">SUM(D6*K6)</f>
        <v>557053.00810512353</v>
      </c>
      <c r="N6" s="15">
        <v>271110.39350596943</v>
      </c>
      <c r="O6" s="77">
        <f t="shared" ref="O6:O18" si="6">SUM(L6-N6)</f>
        <v>-8065.8116110929986</v>
      </c>
      <c r="P6" s="15">
        <v>548987.19649403053</v>
      </c>
      <c r="Q6" s="78">
        <f t="shared" ref="Q6:Q18" si="7">SUM(M6-P6)</f>
        <v>8065.8116110929986</v>
      </c>
    </row>
    <row r="7" spans="1:17" x14ac:dyDescent="0.25">
      <c r="B7" s="16" t="s">
        <v>11</v>
      </c>
      <c r="C7" s="16" t="s">
        <v>12</v>
      </c>
      <c r="D7" s="20">
        <v>770535.09</v>
      </c>
      <c r="E7" s="22">
        <v>9365930.3699999992</v>
      </c>
      <c r="F7" s="18">
        <f t="shared" si="0"/>
        <v>8.2269999835584945E-2</v>
      </c>
      <c r="G7" s="23">
        <v>2837683.98</v>
      </c>
      <c r="H7" s="49">
        <v>6070341.6500000004</v>
      </c>
      <c r="I7" s="33">
        <f t="shared" si="1"/>
        <v>8908025.6300000008</v>
      </c>
      <c r="J7" s="50">
        <f t="shared" si="2"/>
        <v>0.31855363891673039</v>
      </c>
      <c r="K7" s="51">
        <f t="shared" si="3"/>
        <v>0.68144636108326961</v>
      </c>
      <c r="L7" s="24">
        <f t="shared" si="4"/>
        <v>245456.75683253034</v>
      </c>
      <c r="M7" s="79">
        <f t="shared" si="5"/>
        <v>525078.33316746959</v>
      </c>
      <c r="N7" s="15">
        <v>253909.73595256614</v>
      </c>
      <c r="O7" s="77">
        <f t="shared" si="6"/>
        <v>-8452.9791200358013</v>
      </c>
      <c r="P7" s="15">
        <v>516625.35404743382</v>
      </c>
      <c r="Q7" s="78">
        <f t="shared" si="7"/>
        <v>8452.9791200357722</v>
      </c>
    </row>
    <row r="8" spans="1:17" x14ac:dyDescent="0.25">
      <c r="B8" s="16" t="s">
        <v>12</v>
      </c>
      <c r="C8" s="16" t="s">
        <v>13</v>
      </c>
      <c r="D8" s="20">
        <v>699760.87</v>
      </c>
      <c r="E8" s="22">
        <v>8100021.6200000001</v>
      </c>
      <c r="F8" s="18">
        <f t="shared" si="0"/>
        <v>8.6390000277554807E-2</v>
      </c>
      <c r="G8" s="23">
        <v>2458510.27</v>
      </c>
      <c r="H8" s="49">
        <v>5197825.8899999997</v>
      </c>
      <c r="I8" s="33">
        <f t="shared" si="1"/>
        <v>7656336.1600000001</v>
      </c>
      <c r="J8" s="50">
        <f t="shared" si="2"/>
        <v>0.32110793186489345</v>
      </c>
      <c r="K8" s="51">
        <f t="shared" si="3"/>
        <v>0.6788920681351065</v>
      </c>
      <c r="L8" s="24">
        <f t="shared" si="4"/>
        <v>224698.76576567857</v>
      </c>
      <c r="M8" s="79">
        <f t="shared" si="5"/>
        <v>475062.10423432139</v>
      </c>
      <c r="N8" s="15">
        <v>230997.50988855149</v>
      </c>
      <c r="O8" s="77">
        <f t="shared" si="6"/>
        <v>-6298.7441228729149</v>
      </c>
      <c r="P8" s="15">
        <v>468763.36011144851</v>
      </c>
      <c r="Q8" s="78">
        <f t="shared" si="7"/>
        <v>6298.7441228728858</v>
      </c>
    </row>
    <row r="9" spans="1:17" x14ac:dyDescent="0.25">
      <c r="B9" s="16" t="s">
        <v>13</v>
      </c>
      <c r="C9" s="16" t="s">
        <v>14</v>
      </c>
      <c r="D9" s="20">
        <v>585478.22</v>
      </c>
      <c r="E9" s="22">
        <v>8205721.3099999996</v>
      </c>
      <c r="F9" s="18">
        <f t="shared" si="0"/>
        <v>7.1350000552236642E-2</v>
      </c>
      <c r="G9" s="23">
        <v>2435996.06</v>
      </c>
      <c r="H9" s="49">
        <v>5181215.8</v>
      </c>
      <c r="I9" s="33">
        <f t="shared" si="1"/>
        <v>7617211.8599999994</v>
      </c>
      <c r="J9" s="50">
        <f t="shared" si="2"/>
        <v>0.31980153693663971</v>
      </c>
      <c r="K9" s="51">
        <f t="shared" si="3"/>
        <v>0.68019846306336029</v>
      </c>
      <c r="L9" s="24">
        <f t="shared" si="4"/>
        <v>187236.83459892805</v>
      </c>
      <c r="M9" s="79">
        <f t="shared" si="5"/>
        <v>398241.38540107192</v>
      </c>
      <c r="N9" s="15">
        <v>189042.31307015475</v>
      </c>
      <c r="O9" s="77">
        <f t="shared" si="6"/>
        <v>-1805.4784712266992</v>
      </c>
      <c r="P9" s="15">
        <v>396435.90692984522</v>
      </c>
      <c r="Q9" s="78">
        <f t="shared" si="7"/>
        <v>1805.4784712266992</v>
      </c>
    </row>
    <row r="10" spans="1:17" x14ac:dyDescent="0.25">
      <c r="B10" s="16" t="s">
        <v>14</v>
      </c>
      <c r="C10" s="16" t="s">
        <v>15</v>
      </c>
      <c r="D10" s="20">
        <v>645292.32999999996</v>
      </c>
      <c r="E10" s="22">
        <v>5987125.0199999996</v>
      </c>
      <c r="F10" s="18">
        <f>SUM(D10/E10)</f>
        <v>0.10777999922239806</v>
      </c>
      <c r="G10" s="23">
        <v>2028303.16</v>
      </c>
      <c r="H10" s="49">
        <v>3781880.31</v>
      </c>
      <c r="I10" s="33">
        <f t="shared" si="1"/>
        <v>5810183.4699999997</v>
      </c>
      <c r="J10" s="50">
        <f t="shared" si="2"/>
        <v>0.34909451146815507</v>
      </c>
      <c r="K10" s="51">
        <f t="shared" si="3"/>
        <v>0.65090548853184493</v>
      </c>
      <c r="L10" s="24">
        <f t="shared" si="4"/>
        <v>225268.01069549748</v>
      </c>
      <c r="M10" s="79">
        <f t="shared" si="5"/>
        <v>420024.31930450245</v>
      </c>
      <c r="N10" s="15">
        <v>237669.37313928327</v>
      </c>
      <c r="O10" s="77">
        <f t="shared" si="6"/>
        <v>-12401.362443785794</v>
      </c>
      <c r="P10" s="15">
        <v>407622.95686071669</v>
      </c>
      <c r="Q10" s="78">
        <f t="shared" si="7"/>
        <v>12401.362443785765</v>
      </c>
    </row>
    <row r="11" spans="1:17" x14ac:dyDescent="0.25">
      <c r="B11" s="16" t="s">
        <v>15</v>
      </c>
      <c r="C11" s="16" t="s">
        <v>16</v>
      </c>
      <c r="D11" s="20">
        <v>625072.31000000006</v>
      </c>
      <c r="E11" s="22">
        <v>5087998.21</v>
      </c>
      <c r="F11" s="18">
        <f t="shared" ref="F11:F18" si="8">SUM(D11/E11)</f>
        <v>0.12285230540598009</v>
      </c>
      <c r="G11" s="23">
        <v>1645998.86</v>
      </c>
      <c r="H11" s="49">
        <v>3152491.16</v>
      </c>
      <c r="I11" s="33">
        <f t="shared" si="1"/>
        <v>4798490.0200000005</v>
      </c>
      <c r="J11" s="50">
        <f t="shared" si="2"/>
        <v>0.34302433747689653</v>
      </c>
      <c r="K11" s="51">
        <f t="shared" si="3"/>
        <v>0.65697566252310347</v>
      </c>
      <c r="L11" s="24">
        <f t="shared" si="4"/>
        <v>214415.01501290331</v>
      </c>
      <c r="M11" s="79">
        <f t="shared" si="5"/>
        <v>410657.29498709674</v>
      </c>
      <c r="N11" s="15">
        <v>219790.69588795095</v>
      </c>
      <c r="O11" s="77">
        <f t="shared" si="6"/>
        <v>-5375.6808750476339</v>
      </c>
      <c r="P11" s="15">
        <v>405281.61411204911</v>
      </c>
      <c r="Q11" s="78">
        <f t="shared" si="7"/>
        <v>5375.6808750476339</v>
      </c>
    </row>
    <row r="12" spans="1:17" x14ac:dyDescent="0.25">
      <c r="B12" s="16" t="s">
        <v>16</v>
      </c>
      <c r="C12" s="16" t="s">
        <v>7</v>
      </c>
      <c r="D12" s="20">
        <v>510063.12</v>
      </c>
      <c r="E12" s="22">
        <v>4305056.74</v>
      </c>
      <c r="F12" s="18">
        <f t="shared" si="8"/>
        <v>0.11847999940646542</v>
      </c>
      <c r="G12" s="23">
        <v>1542939.09</v>
      </c>
      <c r="H12" s="49">
        <v>2564698.23</v>
      </c>
      <c r="I12" s="33">
        <f t="shared" si="1"/>
        <v>4107637.3200000003</v>
      </c>
      <c r="J12" s="50">
        <f t="shared" si="2"/>
        <v>0.37562690417858019</v>
      </c>
      <c r="K12" s="51">
        <f t="shared" si="3"/>
        <v>0.62437309582141975</v>
      </c>
      <c r="L12" s="24">
        <f t="shared" si="4"/>
        <v>191593.43070126764</v>
      </c>
      <c r="M12" s="79">
        <f t="shared" si="5"/>
        <v>318469.68929873232</v>
      </c>
      <c r="N12" s="15">
        <v>198612.7752378342</v>
      </c>
      <c r="O12" s="77">
        <f t="shared" si="6"/>
        <v>-7019.3445365665539</v>
      </c>
      <c r="P12" s="15">
        <v>311450.3447621658</v>
      </c>
      <c r="Q12" s="78">
        <f t="shared" si="7"/>
        <v>7019.3445365665248</v>
      </c>
    </row>
    <row r="13" spans="1:17" x14ac:dyDescent="0.25">
      <c r="B13" s="16" t="s">
        <v>7</v>
      </c>
      <c r="C13" s="16" t="s">
        <v>17</v>
      </c>
      <c r="D13" s="20">
        <v>501889.81</v>
      </c>
      <c r="E13" s="22">
        <v>4449377.71</v>
      </c>
      <c r="F13" s="18">
        <f t="shared" si="8"/>
        <v>0.11280000096912429</v>
      </c>
      <c r="G13" s="23">
        <v>1588711.08</v>
      </c>
      <c r="H13" s="49">
        <v>2661477.7400000002</v>
      </c>
      <c r="I13" s="33">
        <f t="shared" si="1"/>
        <v>4250188.82</v>
      </c>
      <c r="J13" s="50">
        <f t="shared" si="2"/>
        <v>0.37379776458966829</v>
      </c>
      <c r="K13" s="51">
        <f t="shared" si="3"/>
        <v>0.62620223541033171</v>
      </c>
      <c r="L13" s="24">
        <f t="shared" si="4"/>
        <v>187605.28904833333</v>
      </c>
      <c r="M13" s="79">
        <f t="shared" si="5"/>
        <v>314284.52095166664</v>
      </c>
      <c r="N13" s="15">
        <v>194668.77752850213</v>
      </c>
      <c r="O13" s="77">
        <f t="shared" si="6"/>
        <v>-7063.4884801688022</v>
      </c>
      <c r="P13" s="15">
        <v>307221.03247149789</v>
      </c>
      <c r="Q13" s="78">
        <f t="shared" si="7"/>
        <v>7063.488480168744</v>
      </c>
    </row>
    <row r="14" spans="1:17" x14ac:dyDescent="0.25">
      <c r="B14" s="16" t="s">
        <v>17</v>
      </c>
      <c r="C14" s="16" t="s">
        <v>18</v>
      </c>
      <c r="D14" s="20">
        <v>443046.38</v>
      </c>
      <c r="E14" s="22">
        <v>4382692.49</v>
      </c>
      <c r="F14" s="18">
        <f t="shared" si="8"/>
        <v>0.10108999912973587</v>
      </c>
      <c r="G14" s="23">
        <v>1619512.27</v>
      </c>
      <c r="H14" s="49">
        <v>2566768.2999999998</v>
      </c>
      <c r="I14" s="33">
        <f t="shared" si="1"/>
        <v>4186280.57</v>
      </c>
      <c r="J14" s="50">
        <f t="shared" si="2"/>
        <v>0.38686185574991216</v>
      </c>
      <c r="K14" s="51">
        <f t="shared" si="3"/>
        <v>0.61313814425008784</v>
      </c>
      <c r="L14" s="24">
        <f t="shared" si="4"/>
        <v>171397.74475008078</v>
      </c>
      <c r="M14" s="79">
        <f t="shared" si="5"/>
        <v>271648.63524991926</v>
      </c>
      <c r="N14" s="15">
        <v>177865.43741779108</v>
      </c>
      <c r="O14" s="77">
        <f t="shared" si="6"/>
        <v>-6467.6926677103038</v>
      </c>
      <c r="P14" s="15">
        <v>265180.9425822089</v>
      </c>
      <c r="Q14" s="78">
        <f t="shared" si="7"/>
        <v>6467.692667710362</v>
      </c>
    </row>
    <row r="15" spans="1:17" x14ac:dyDescent="0.25">
      <c r="B15" s="16" t="s">
        <v>18</v>
      </c>
      <c r="C15" s="16" t="s">
        <v>19</v>
      </c>
      <c r="D15" s="20">
        <v>388504.6</v>
      </c>
      <c r="E15" s="22">
        <v>4382949.04</v>
      </c>
      <c r="F15" s="18">
        <f t="shared" si="8"/>
        <v>8.8639999337067343E-2</v>
      </c>
      <c r="G15" s="23">
        <v>1545483.04</v>
      </c>
      <c r="H15" s="49">
        <v>2600919.9700000002</v>
      </c>
      <c r="I15" s="33">
        <f t="shared" si="1"/>
        <v>4146403.0100000002</v>
      </c>
      <c r="J15" s="50">
        <f t="shared" si="2"/>
        <v>0.3727286123111318</v>
      </c>
      <c r="K15" s="51">
        <f t="shared" si="3"/>
        <v>0.62727138768886825</v>
      </c>
      <c r="L15" s="24">
        <f t="shared" si="4"/>
        <v>144806.78043449132</v>
      </c>
      <c r="M15" s="79">
        <f t="shared" si="5"/>
        <v>243697.81956550866</v>
      </c>
      <c r="N15" s="15">
        <v>148862.61675226639</v>
      </c>
      <c r="O15" s="77">
        <f t="shared" si="6"/>
        <v>-4055.8363177750725</v>
      </c>
      <c r="P15" s="15">
        <v>239641.98324773359</v>
      </c>
      <c r="Q15" s="78">
        <f t="shared" si="7"/>
        <v>4055.8363177750725</v>
      </c>
    </row>
    <row r="16" spans="1:17" x14ac:dyDescent="0.25">
      <c r="B16" s="16" t="s">
        <v>19</v>
      </c>
      <c r="C16" s="16" t="s">
        <v>20</v>
      </c>
      <c r="D16" s="20">
        <v>688390.94</v>
      </c>
      <c r="E16" s="22">
        <v>5479510.79</v>
      </c>
      <c r="F16" s="18">
        <f t="shared" si="8"/>
        <v>0.12562999990004581</v>
      </c>
      <c r="G16" s="23">
        <v>1837526.66</v>
      </c>
      <c r="H16" s="49">
        <v>3417174.62</v>
      </c>
      <c r="I16" s="33">
        <f t="shared" si="1"/>
        <v>5254701.28</v>
      </c>
      <c r="J16" s="50">
        <f t="shared" si="2"/>
        <v>0.34969193529494025</v>
      </c>
      <c r="K16" s="51">
        <f t="shared" si="3"/>
        <v>0.65030806470505964</v>
      </c>
      <c r="L16" s="24">
        <f t="shared" si="4"/>
        <v>240724.76004810308</v>
      </c>
      <c r="M16" s="79">
        <f t="shared" si="5"/>
        <v>447666.17995189677</v>
      </c>
      <c r="N16" s="15">
        <v>250913.62030216723</v>
      </c>
      <c r="O16" s="77">
        <f t="shared" si="6"/>
        <v>-10188.860254064144</v>
      </c>
      <c r="P16" s="15">
        <v>437477.31969783269</v>
      </c>
      <c r="Q16" s="78">
        <f t="shared" si="7"/>
        <v>10188.860254064086</v>
      </c>
    </row>
    <row r="17" spans="1:17" x14ac:dyDescent="0.25">
      <c r="B17" s="25" t="s">
        <v>20</v>
      </c>
      <c r="C17" s="25" t="s">
        <v>10</v>
      </c>
      <c r="D17" s="52">
        <v>786054.96</v>
      </c>
      <c r="E17" s="53">
        <v>8100319.04</v>
      </c>
      <c r="F17" s="26">
        <f t="shared" si="8"/>
        <v>9.7040000044245164E-2</v>
      </c>
      <c r="G17" s="27">
        <v>2388993.12</v>
      </c>
      <c r="H17" s="54">
        <v>5313540.59</v>
      </c>
      <c r="I17" s="55">
        <f t="shared" si="1"/>
        <v>7702533.71</v>
      </c>
      <c r="J17" s="56">
        <f t="shared" si="2"/>
        <v>0.31015678865493729</v>
      </c>
      <c r="K17" s="57">
        <f t="shared" si="3"/>
        <v>0.68984321134506266</v>
      </c>
      <c r="L17" s="58">
        <f t="shared" si="4"/>
        <v>243800.28209988517</v>
      </c>
      <c r="M17" s="80">
        <f t="shared" si="5"/>
        <v>542254.6779001148</v>
      </c>
      <c r="N17" s="15">
        <v>252118.94095335304</v>
      </c>
      <c r="O17" s="77">
        <f t="shared" si="6"/>
        <v>-8318.658853467874</v>
      </c>
      <c r="P17" s="15">
        <v>533936.01904664689</v>
      </c>
      <c r="Q17" s="78">
        <f t="shared" si="7"/>
        <v>8318.6588534679031</v>
      </c>
    </row>
    <row r="18" spans="1:17" x14ac:dyDescent="0.25">
      <c r="A18" t="s">
        <v>21</v>
      </c>
      <c r="B18" s="28" t="s">
        <v>10</v>
      </c>
      <c r="C18" s="28" t="s">
        <v>11</v>
      </c>
      <c r="D18" s="29">
        <v>945340.95</v>
      </c>
      <c r="E18" s="30">
        <v>10240514.98</v>
      </c>
      <c r="F18" s="31">
        <f t="shared" si="8"/>
        <v>9.2313809593196836E-2</v>
      </c>
      <c r="G18" s="32">
        <v>3028865.85</v>
      </c>
      <c r="H18" s="60">
        <v>6963188.3799999999</v>
      </c>
      <c r="I18" s="61">
        <f t="shared" si="1"/>
        <v>9992054.2300000004</v>
      </c>
      <c r="J18" s="62">
        <f t="shared" si="2"/>
        <v>0.30312744309435158</v>
      </c>
      <c r="K18" s="57">
        <f t="shared" si="3"/>
        <v>0.69687255690564842</v>
      </c>
      <c r="L18" s="58">
        <f t="shared" si="4"/>
        <v>286558.78502588527</v>
      </c>
      <c r="M18" s="80">
        <f t="shared" si="5"/>
        <v>658782.16497411474</v>
      </c>
      <c r="N18" s="81">
        <v>304114.66144650092</v>
      </c>
      <c r="O18" s="82">
        <f t="shared" si="6"/>
        <v>-17555.876420615648</v>
      </c>
      <c r="P18" s="81">
        <v>641226.28855349903</v>
      </c>
      <c r="Q18" s="83">
        <f t="shared" si="7"/>
        <v>17555.876420615707</v>
      </c>
    </row>
    <row r="19" spans="1:17" x14ac:dyDescent="0.25">
      <c r="B19" s="2" t="s">
        <v>22</v>
      </c>
      <c r="C19" s="2"/>
      <c r="D19" s="2"/>
      <c r="G19" s="19">
        <f>SUM(G7:G18)</f>
        <v>24958523.440000001</v>
      </c>
      <c r="H19" s="19">
        <f>SUM(H5:H18)</f>
        <v>49471522.640000008</v>
      </c>
      <c r="I19" s="19">
        <f>SUM(I5:I18)</f>
        <v>74430046.079999998</v>
      </c>
      <c r="J19" s="19"/>
      <c r="K19" s="19"/>
      <c r="L19" s="19">
        <f>SUM(L5:L18)</f>
        <v>2563562.4550135843</v>
      </c>
      <c r="M19" s="19">
        <f>SUM(M5:M18)</f>
        <v>5025867.1249864157</v>
      </c>
      <c r="N19" s="19">
        <f>SUM(N5:N18)</f>
        <v>2658566.4575769212</v>
      </c>
      <c r="O19" s="84">
        <f>SUM(L19-N19)</f>
        <v>-95004.002563336864</v>
      </c>
      <c r="P19" s="19">
        <f>SUM(P5:P18)</f>
        <v>4930863.1224230779</v>
      </c>
      <c r="Q19" s="84">
        <f>SUM(M19-P19)</f>
        <v>95004.002563337795</v>
      </c>
    </row>
    <row r="20" spans="1:17" x14ac:dyDescent="0.25">
      <c r="E20" s="19">
        <f>SUM(E5:E18)</f>
        <v>78087217.320000008</v>
      </c>
    </row>
    <row r="21" spans="1:17" x14ac:dyDescent="0.25">
      <c r="F21" t="s">
        <v>36</v>
      </c>
      <c r="G21" s="19">
        <v>24964023</v>
      </c>
      <c r="H21" s="19">
        <v>49069037</v>
      </c>
      <c r="L21" s="19"/>
    </row>
    <row r="22" spans="1:17" x14ac:dyDescent="0.25">
      <c r="G22" s="19">
        <f>SUM(G21-G19)</f>
        <v>5499.5599999986589</v>
      </c>
      <c r="H22" s="19">
        <f>SUM(H21-H19)</f>
        <v>-402485.64000000805</v>
      </c>
      <c r="L22" s="19"/>
    </row>
    <row r="23" spans="1:17" x14ac:dyDescent="0.25">
      <c r="G23" s="19"/>
      <c r="H23" s="19"/>
      <c r="L23" s="19"/>
    </row>
    <row r="24" spans="1:17" x14ac:dyDescent="0.25">
      <c r="G24">
        <f>SUM(G22/G19)</f>
        <v>2.2034797103360449E-4</v>
      </c>
      <c r="H24">
        <f>SUM(H22/H19)</f>
        <v>-8.1357035021715676E-3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2016</vt:lpstr>
      <vt:lpstr>2017</vt:lpstr>
      <vt:lpstr>'2016'!Print_Area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Deanne</dc:creator>
  <cp:lastModifiedBy>Deanne</cp:lastModifiedBy>
  <dcterms:created xsi:type="dcterms:W3CDTF">2019-01-25T15:06:39Z</dcterms:created>
  <dcterms:modified xsi:type="dcterms:W3CDTF">2019-01-25T15:20:09Z</dcterms:modified>
</cp:coreProperties>
</file>