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H-Deanne\Documents\2019 IRM Rates\Staff IRs\"/>
    </mc:Choice>
  </mc:AlternateContent>
  <xr:revisionPtr revIDLastSave="0" documentId="13_ncr:1_{1B4DB705-6522-41C2-8F08-7C1070E1840C}" xr6:coauthVersionLast="40" xr6:coauthVersionMax="40" xr10:uidLastSave="{00000000-0000-0000-0000-000000000000}"/>
  <bookViews>
    <workbookView xWindow="0" yWindow="0" windowWidth="28800" windowHeight="11865" xr2:uid="{5B6B90D8-9CE5-4FFE-86B9-7F4CC51CB31A}"/>
  </bookViews>
  <sheets>
    <sheet name="Paid vs billed kWh 2016" sheetId="1" r:id="rId1"/>
    <sheet name="Paid vs billed kWh 201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" i="2" l="1"/>
  <c r="O20" i="2"/>
  <c r="O21" i="1"/>
  <c r="O20" i="1"/>
  <c r="C21" i="2" l="1"/>
  <c r="G6" i="2"/>
  <c r="G19" i="2"/>
  <c r="D21" i="2"/>
  <c r="C5" i="2"/>
  <c r="C19" i="2"/>
  <c r="G5" i="1"/>
  <c r="I5" i="1" s="1"/>
  <c r="C19" i="1"/>
  <c r="F19" i="2"/>
  <c r="E19" i="2"/>
  <c r="D19" i="2"/>
  <c r="O18" i="2"/>
  <c r="K18" i="2"/>
  <c r="G18" i="2"/>
  <c r="L18" i="2" s="1"/>
  <c r="O17" i="2"/>
  <c r="K17" i="2"/>
  <c r="G17" i="2"/>
  <c r="I17" i="2" s="1"/>
  <c r="O16" i="2"/>
  <c r="K16" i="2"/>
  <c r="G16" i="2"/>
  <c r="L16" i="2" s="1"/>
  <c r="O15" i="2"/>
  <c r="K15" i="2"/>
  <c r="G15" i="2"/>
  <c r="I15" i="2" s="1"/>
  <c r="O14" i="2"/>
  <c r="K14" i="2"/>
  <c r="G14" i="2"/>
  <c r="L14" i="2" s="1"/>
  <c r="O13" i="2"/>
  <c r="K13" i="2"/>
  <c r="G13" i="2"/>
  <c r="I13" i="2" s="1"/>
  <c r="O12" i="2"/>
  <c r="K12" i="2"/>
  <c r="G12" i="2"/>
  <c r="L12" i="2" s="1"/>
  <c r="O11" i="2"/>
  <c r="K11" i="2"/>
  <c r="G11" i="2"/>
  <c r="I11" i="2" s="1"/>
  <c r="O10" i="2"/>
  <c r="K10" i="2"/>
  <c r="G10" i="2"/>
  <c r="L10" i="2" s="1"/>
  <c r="O9" i="2"/>
  <c r="K9" i="2"/>
  <c r="G9" i="2"/>
  <c r="I9" i="2" s="1"/>
  <c r="O8" i="2"/>
  <c r="K8" i="2"/>
  <c r="G8" i="2"/>
  <c r="L8" i="2" s="1"/>
  <c r="O7" i="2"/>
  <c r="K7" i="2"/>
  <c r="G7" i="2"/>
  <c r="I7" i="2" s="1"/>
  <c r="O6" i="2"/>
  <c r="K6" i="2"/>
  <c r="L6" i="2"/>
  <c r="O5" i="2"/>
  <c r="O19" i="2" s="1"/>
  <c r="N19" i="2"/>
  <c r="K5" i="2"/>
  <c r="G5" i="2"/>
  <c r="I5" i="2" s="1"/>
  <c r="F19" i="1"/>
  <c r="E19" i="1"/>
  <c r="D19" i="1"/>
  <c r="O18" i="1"/>
  <c r="K18" i="1"/>
  <c r="G18" i="1"/>
  <c r="L18" i="1" s="1"/>
  <c r="O17" i="1"/>
  <c r="K17" i="1"/>
  <c r="G17" i="1"/>
  <c r="I17" i="1" s="1"/>
  <c r="O16" i="1"/>
  <c r="K16" i="1"/>
  <c r="G16" i="1"/>
  <c r="O15" i="1"/>
  <c r="K15" i="1"/>
  <c r="L15" i="1" s="1"/>
  <c r="G15" i="1"/>
  <c r="I15" i="1" s="1"/>
  <c r="O14" i="1"/>
  <c r="K14" i="1"/>
  <c r="G14" i="1"/>
  <c r="L14" i="1" s="1"/>
  <c r="O13" i="1"/>
  <c r="K13" i="1"/>
  <c r="G13" i="1"/>
  <c r="I13" i="1" s="1"/>
  <c r="O12" i="1"/>
  <c r="K12" i="1"/>
  <c r="G12" i="1"/>
  <c r="O11" i="1"/>
  <c r="K11" i="1"/>
  <c r="L11" i="1" s="1"/>
  <c r="G11" i="1"/>
  <c r="I11" i="1" s="1"/>
  <c r="O10" i="1"/>
  <c r="K10" i="1"/>
  <c r="G10" i="1"/>
  <c r="L10" i="1" s="1"/>
  <c r="O9" i="1"/>
  <c r="K9" i="1"/>
  <c r="G9" i="1"/>
  <c r="I9" i="1" s="1"/>
  <c r="O8" i="1"/>
  <c r="K8" i="1"/>
  <c r="G8" i="1"/>
  <c r="O7" i="1"/>
  <c r="K7" i="1"/>
  <c r="G7" i="1"/>
  <c r="I7" i="1" s="1"/>
  <c r="O6" i="1"/>
  <c r="K6" i="1"/>
  <c r="G6" i="1"/>
  <c r="O5" i="1"/>
  <c r="K5" i="1"/>
  <c r="O19" i="1" l="1"/>
  <c r="L12" i="1"/>
  <c r="L16" i="1"/>
  <c r="L6" i="1"/>
  <c r="L8" i="1"/>
  <c r="I12" i="1"/>
  <c r="I16" i="1"/>
  <c r="N19" i="1"/>
  <c r="L9" i="1"/>
  <c r="I10" i="1"/>
  <c r="L13" i="1"/>
  <c r="I14" i="1"/>
  <c r="L17" i="1"/>
  <c r="I18" i="1"/>
  <c r="I8" i="1"/>
  <c r="I19" i="1" s="1"/>
  <c r="L7" i="1"/>
  <c r="L5" i="1"/>
  <c r="I6" i="1"/>
  <c r="I19" i="2"/>
  <c r="L5" i="2"/>
  <c r="I6" i="2"/>
  <c r="L7" i="2"/>
  <c r="I8" i="2"/>
  <c r="L9" i="2"/>
  <c r="I10" i="2"/>
  <c r="L11" i="2"/>
  <c r="I12" i="2"/>
  <c r="L13" i="2"/>
  <c r="I14" i="2"/>
  <c r="L15" i="2"/>
  <c r="I16" i="2"/>
  <c r="L17" i="2"/>
  <c r="I18" i="2"/>
  <c r="G19" i="1"/>
  <c r="L19" i="1" l="1"/>
  <c r="O23" i="1" s="1"/>
  <c r="L20" i="1"/>
  <c r="L19" i="2"/>
  <c r="L20" i="2" l="1"/>
</calcChain>
</file>

<file path=xl/sharedStrings.xml><?xml version="1.0" encoding="utf-8"?>
<sst xmlns="http://schemas.openxmlformats.org/spreadsheetml/2006/main" count="106" uniqueCount="47">
  <si>
    <t>Variance due to actual system losses vs Approved total system losses</t>
  </si>
  <si>
    <t>Variance due to RPP GA</t>
  </si>
  <si>
    <t>Hydro One Volumes</t>
  </si>
  <si>
    <t>SLHI Volumes</t>
  </si>
  <si>
    <t>Month entered in Simply and Variance month</t>
  </si>
  <si>
    <t>Month consumed</t>
  </si>
  <si>
    <t>Actual uplifted Billed kWh for Non-RPP*</t>
  </si>
  <si>
    <t>Actual uplifted Billed kWh for RPP</t>
  </si>
  <si>
    <t>Difference b/n paid and billed kWh (A)</t>
  </si>
  <si>
    <t>COP rate Charged by Hydro One      (B)</t>
  </si>
  <si>
    <t>COP Variance due to differences b/n actual system losses and approved Total Loss factor (A)*(B)</t>
  </si>
  <si>
    <t>Actual GA Rate Charged by Hydro One    ( C)</t>
  </si>
  <si>
    <t>RPP Portion % (D)</t>
  </si>
  <si>
    <t>RPP GA Variance due to differences b/n actual system losses and approved Total Loss factor (A)*( C)*(D)</t>
  </si>
  <si>
    <t>1st Est GA Rate</t>
  </si>
  <si>
    <t>RPP GA Paid (Estimated and recorded in G/L)</t>
  </si>
  <si>
    <t xml:space="preserve">RPP GA 1st Est used in Form 1598 settlements </t>
  </si>
  <si>
    <t>Reverse Accrual</t>
  </si>
  <si>
    <t>January</t>
  </si>
  <si>
    <t>December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</si>
  <si>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</si>
  <si>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</si>
  <si>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</si>
  <si>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</si>
  <si>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</si>
  <si>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</si>
  <si>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</si>
  <si>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</si>
  <si>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</si>
  <si>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</si>
  <si>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 due to system losses</t>
  </si>
  <si>
    <t>Total Variance</t>
  </si>
  <si>
    <t>excluding loss variance</t>
  </si>
  <si>
    <t>COP rate Charged by Hydro One (B)</t>
  </si>
  <si>
    <t>GA Variance due to differences b/n actual system losses and approved Total Loss factor (A)*( C)*(D)</t>
  </si>
  <si>
    <t>RPP GA Paid</t>
  </si>
  <si>
    <t>RPP 1st Est used in Form 1598 settlements</t>
  </si>
  <si>
    <t>Total Kwh</t>
  </si>
  <si>
    <t xml:space="preserve">   </t>
  </si>
  <si>
    <t>kWH paid ( Hydro One unadjusted kWh)</t>
  </si>
  <si>
    <t>equals Appendix 2-R A(2)</t>
  </si>
  <si>
    <t>kWH paid ( Hydro One adjusted kWh used for Global Adjustment)</t>
  </si>
  <si>
    <t>Appendix 2-R A(1) - 75,653,709</t>
  </si>
  <si>
    <t>Difference in 2015 Accrual</t>
  </si>
  <si>
    <t>Other differences</t>
  </si>
  <si>
    <t>For Appendix 2-R A(1) SLHI used COP kWhs billed by H1</t>
  </si>
  <si>
    <t>Hydro One bills SLHI different KWhs for COP and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</si>
</sst>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#,##0.0000"/>
    <numFmt numFmtId="165" formatCode="0.0000"/>
    <numFmt numFmtId="166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" fillId="0" borderId="4" xfId="0" applyFont="1" applyBorder="1" applyAlignment="1">
      <alignment horizontal="centerContinuous" wrapText="1"/>
    </xf>
    <xf numFmtId="0" fontId="1" fillId="0" borderId="5" xfId="0" applyFont="1" applyBorder="1" applyAlignment="1">
      <alignment horizontal="centerContinuous" wrapText="1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/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4" xfId="0" applyBorder="1"/>
    <xf numFmtId="0" fontId="0" fillId="0" borderId="15" xfId="0" applyBorder="1"/>
    <xf numFmtId="4" fontId="0" fillId="2" borderId="16" xfId="0" applyNumberFormat="1" applyFill="1" applyBorder="1"/>
    <xf numFmtId="4" fontId="0" fillId="3" borderId="17" xfId="0" applyNumberFormat="1" applyFill="1" applyBorder="1"/>
    <xf numFmtId="4" fontId="0" fillId="4" borderId="15" xfId="0" applyNumberFormat="1" applyFill="1" applyBorder="1"/>
    <xf numFmtId="4" fontId="0" fillId="5" borderId="18" xfId="0" applyNumberFormat="1" applyFill="1" applyBorder="1"/>
    <xf numFmtId="164" fontId="0" fillId="0" borderId="18" xfId="0" applyNumberFormat="1" applyBorder="1"/>
    <xf numFmtId="165" fontId="0" fillId="0" borderId="19" xfId="0" applyNumberFormat="1" applyBorder="1"/>
    <xf numFmtId="10" fontId="0" fillId="0" borderId="19" xfId="0" applyNumberFormat="1" applyBorder="1"/>
    <xf numFmtId="165" fontId="0" fillId="0" borderId="18" xfId="0" applyNumberFormat="1" applyBorder="1"/>
    <xf numFmtId="10" fontId="0" fillId="0" borderId="18" xfId="0" applyNumberFormat="1" applyBorder="1"/>
    <xf numFmtId="0" fontId="0" fillId="0" borderId="4" xfId="0" applyFill="1" applyBorder="1"/>
    <xf numFmtId="0" fontId="0" fillId="0" borderId="12" xfId="0" applyFill="1" applyBorder="1"/>
    <xf numFmtId="4" fontId="0" fillId="2" borderId="10" xfId="0" applyNumberFormat="1" applyFill="1" applyBorder="1"/>
    <xf numFmtId="4" fontId="0" fillId="3" borderId="11" xfId="0" applyNumberFormat="1" applyFill="1" applyBorder="1"/>
    <xf numFmtId="4" fontId="0" fillId="4" borderId="12" xfId="0" applyNumberFormat="1" applyFill="1" applyBorder="1"/>
    <xf numFmtId="4" fontId="0" fillId="5" borderId="13" xfId="0" applyNumberFormat="1" applyFill="1" applyBorder="1"/>
    <xf numFmtId="164" fontId="0" fillId="0" borderId="13" xfId="0" applyNumberFormat="1" applyBorder="1"/>
    <xf numFmtId="0" fontId="1" fillId="0" borderId="20" xfId="0" applyFont="1" applyBorder="1"/>
    <xf numFmtId="0" fontId="1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0" fillId="0" borderId="26" xfId="0" applyBorder="1"/>
    <xf numFmtId="10" fontId="0" fillId="0" borderId="26" xfId="0" applyNumberFormat="1" applyBorder="1"/>
    <xf numFmtId="4" fontId="0" fillId="0" borderId="0" xfId="0" applyNumberFormat="1"/>
    <xf numFmtId="0" fontId="0" fillId="0" borderId="27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2" xfId="0" applyFont="1" applyBorder="1" applyAlignment="1">
      <alignment horizontal="centerContinuous" wrapText="1"/>
    </xf>
    <xf numFmtId="0" fontId="0" fillId="0" borderId="30" xfId="0" applyBorder="1" applyAlignment="1">
      <alignment wrapText="1"/>
    </xf>
    <xf numFmtId="0" fontId="0" fillId="0" borderId="31" xfId="0" applyFill="1" applyBorder="1" applyAlignment="1">
      <alignment wrapText="1"/>
    </xf>
    <xf numFmtId="164" fontId="0" fillId="0" borderId="33" xfId="0" applyNumberFormat="1" applyBorder="1"/>
    <xf numFmtId="4" fontId="0" fillId="2" borderId="17" xfId="0" applyNumberFormat="1" applyFill="1" applyBorder="1"/>
    <xf numFmtId="4" fontId="0" fillId="3" borderId="14" xfId="0" applyNumberFormat="1" applyFill="1" applyBorder="1"/>
    <xf numFmtId="4" fontId="0" fillId="2" borderId="34" xfId="0" applyNumberFormat="1" applyFill="1" applyBorder="1"/>
    <xf numFmtId="4" fontId="0" fillId="3" borderId="0" xfId="0" applyNumberFormat="1" applyFill="1" applyBorder="1"/>
    <xf numFmtId="4" fontId="0" fillId="2" borderId="11" xfId="0" applyNumberFormat="1" applyFill="1" applyBorder="1"/>
    <xf numFmtId="4" fontId="0" fillId="3" borderId="4" xfId="0" applyNumberFormat="1" applyFill="1" applyBorder="1"/>
    <xf numFmtId="164" fontId="0" fillId="0" borderId="35" xfId="0" applyNumberFormat="1" applyBorder="1"/>
    <xf numFmtId="4" fontId="1" fillId="0" borderId="36" xfId="0" applyNumberFormat="1" applyFont="1" applyBorder="1"/>
    <xf numFmtId="4" fontId="0" fillId="6" borderId="18" xfId="0" applyNumberFormat="1" applyFill="1" applyBorder="1"/>
    <xf numFmtId="4" fontId="0" fillId="6" borderId="13" xfId="0" applyNumberFormat="1" applyFill="1" applyBorder="1"/>
    <xf numFmtId="4" fontId="0" fillId="2" borderId="32" xfId="0" applyNumberFormat="1" applyFill="1" applyBorder="1"/>
    <xf numFmtId="0" fontId="1" fillId="0" borderId="0" xfId="0" applyFont="1" applyAlignment="1">
      <alignment wrapText="1"/>
    </xf>
    <xf numFmtId="166" fontId="0" fillId="0" borderId="18" xfId="0" applyNumberFormat="1" applyBorder="1"/>
    <xf numFmtId="166" fontId="0" fillId="0" borderId="13" xfId="0" applyNumberFormat="1" applyBorder="1"/>
    <xf numFmtId="166" fontId="1" fillId="0" borderId="25" xfId="0" applyNumberFormat="1" applyFont="1" applyBorder="1"/>
    <xf numFmtId="44" fontId="0" fillId="0" borderId="0" xfId="0" applyNumberFormat="1"/>
    <xf numFmtId="166" fontId="0" fillId="0" borderId="28" xfId="0" applyNumberFormat="1" applyBorder="1"/>
    <xf numFmtId="166" fontId="0" fillId="0" borderId="29" xfId="0" applyNumberFormat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9E0A3-F5C3-4A06-8073-4BE3EA90FEEC}">
  <dimension ref="A1:Q27"/>
  <sheetViews>
    <sheetView tabSelected="1" topLeftCell="B1" workbookViewId="0">
      <selection activeCell="C7" sqref="C7"/>
    </sheetView>
  </sheetViews>
  <sheetFormatPr defaultRowHeight="15" x14ac:dyDescent="0.25"/>
  <cols>
    <col min="1" max="1" width="17.28515625" hidden="1" customWidth="1"/>
    <col min="2" max="3" width="17.28515625" customWidth="1"/>
    <col min="4" max="4" width="19.28515625" customWidth="1"/>
    <col min="5" max="6" width="12.7109375" bestFit="1" customWidth="1"/>
    <col min="7" max="7" width="12.42578125" customWidth="1"/>
    <col min="9" max="9" width="15.5703125" customWidth="1"/>
    <col min="10" max="10" width="10.85546875" customWidth="1"/>
    <col min="12" max="12" width="16.42578125" customWidth="1"/>
    <col min="14" max="14" width="17.42578125" customWidth="1"/>
    <col min="15" max="15" width="12.7109375" bestFit="1" customWidth="1"/>
    <col min="16" max="17" width="10.85546875" bestFit="1" customWidth="1"/>
  </cols>
  <sheetData>
    <row r="1" spans="1:15" ht="15.75" thickBot="1" x14ac:dyDescent="0.3"/>
    <row r="2" spans="1:15" ht="16.5" thickTop="1" thickBot="1" x14ac:dyDescent="0.3">
      <c r="H2" s="1" t="s">
        <v>0</v>
      </c>
      <c r="I2" s="2"/>
      <c r="J2" s="2"/>
      <c r="K2" s="2"/>
      <c r="L2" s="3"/>
      <c r="M2" s="4" t="s">
        <v>1</v>
      </c>
      <c r="N2" s="5"/>
      <c r="O2" s="6"/>
    </row>
    <row r="3" spans="1:15" ht="15.75" thickTop="1" x14ac:dyDescent="0.25">
      <c r="A3" s="7">
        <v>2016</v>
      </c>
      <c r="B3" s="8">
        <v>2016</v>
      </c>
      <c r="C3" s="9" t="s">
        <v>2</v>
      </c>
      <c r="D3" s="9"/>
      <c r="E3" s="9" t="s">
        <v>3</v>
      </c>
      <c r="F3" s="10"/>
      <c r="G3" s="11"/>
      <c r="H3" s="11"/>
      <c r="I3" s="11"/>
      <c r="J3" s="11"/>
      <c r="K3" s="11"/>
      <c r="L3" s="11"/>
      <c r="M3" s="11"/>
      <c r="N3" s="11"/>
      <c r="O3" s="11"/>
    </row>
    <row r="4" spans="1:15" ht="120" x14ac:dyDescent="0.25">
      <c r="A4" s="12" t="s">
        <v>4</v>
      </c>
      <c r="B4" s="13" t="s">
        <v>5</v>
      </c>
      <c r="C4" s="14" t="s">
        <v>39</v>
      </c>
      <c r="D4" s="14" t="s">
        <v>41</v>
      </c>
      <c r="E4" s="15" t="s">
        <v>6</v>
      </c>
      <c r="F4" s="16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7" t="s">
        <v>16</v>
      </c>
    </row>
    <row r="5" spans="1:15" x14ac:dyDescent="0.25">
      <c r="A5" s="18" t="s">
        <v>17</v>
      </c>
      <c r="B5" s="19"/>
      <c r="C5" s="20">
        <v>-8353276</v>
      </c>
      <c r="D5" s="20">
        <v>-8376560</v>
      </c>
      <c r="E5" s="21">
        <v>-2893084.88</v>
      </c>
      <c r="F5" s="22">
        <v>-5733436.4900000002</v>
      </c>
      <c r="G5" s="23">
        <f>SUM(D5-E5-F5)</f>
        <v>249961.37000000011</v>
      </c>
      <c r="H5" s="24">
        <v>1.02617673603484E-2</v>
      </c>
      <c r="I5" s="68">
        <f>SUM(H5*G5)</f>
        <v>2565.0454280139711</v>
      </c>
      <c r="J5" s="25">
        <v>9.4709997898898834E-2</v>
      </c>
      <c r="K5" s="26">
        <f>F5/D5</f>
        <v>0.6844619378360568</v>
      </c>
      <c r="L5" s="68">
        <f>SUM(G5*J5*K5)</f>
        <v>16203.842968817038</v>
      </c>
      <c r="M5" s="24">
        <v>0.11462</v>
      </c>
      <c r="N5" s="68">
        <v>-519339.917093864</v>
      </c>
      <c r="O5" s="68">
        <f>SUM(F5*M5)</f>
        <v>-657166.49048380007</v>
      </c>
    </row>
    <row r="6" spans="1:15" x14ac:dyDescent="0.25">
      <c r="A6" s="18" t="s">
        <v>18</v>
      </c>
      <c r="B6" s="19" t="s">
        <v>19</v>
      </c>
      <c r="C6" s="20">
        <v>8353276</v>
      </c>
      <c r="D6" s="20">
        <v>8376560</v>
      </c>
      <c r="E6" s="21">
        <v>2893084.88</v>
      </c>
      <c r="F6" s="22">
        <v>5733436.4900000002</v>
      </c>
      <c r="G6" s="23">
        <f t="shared" ref="G6:G18" si="0">SUM(D6-E6-F6)</f>
        <v>-249961.37000000011</v>
      </c>
      <c r="H6" s="24">
        <v>1.02617673603484E-2</v>
      </c>
      <c r="I6" s="68">
        <f t="shared" ref="I6:I18" si="1">SUM(H6*G6)</f>
        <v>-2565.0454280139711</v>
      </c>
      <c r="J6" s="27">
        <v>9.4709997898898834E-2</v>
      </c>
      <c r="K6" s="28">
        <f t="shared" ref="K6:K18" si="2">F6/D6</f>
        <v>0.6844619378360568</v>
      </c>
      <c r="L6" s="68">
        <f t="shared" ref="L6:L18" si="3">SUM(G6*J6*K6)</f>
        <v>-16203.842968817038</v>
      </c>
      <c r="M6" s="24">
        <v>0.11462</v>
      </c>
      <c r="N6" s="68">
        <v>519339.917093864</v>
      </c>
      <c r="O6" s="68">
        <f>SUM(F6*M6)</f>
        <v>657166.49048380007</v>
      </c>
    </row>
    <row r="7" spans="1:15" x14ac:dyDescent="0.25">
      <c r="A7" s="18" t="s">
        <v>20</v>
      </c>
      <c r="B7" s="19" t="s">
        <v>18</v>
      </c>
      <c r="C7" s="20">
        <v>9677936</v>
      </c>
      <c r="D7" s="20">
        <v>9704385</v>
      </c>
      <c r="E7" s="21">
        <v>3126949.68</v>
      </c>
      <c r="F7" s="22">
        <v>6686499.6100000003</v>
      </c>
      <c r="G7" s="23">
        <f t="shared" si="0"/>
        <v>-109064.29000000004</v>
      </c>
      <c r="H7" s="24">
        <v>1.3355162526614738E-2</v>
      </c>
      <c r="I7" s="68">
        <f t="shared" si="1"/>
        <v>-1456.5713187998431</v>
      </c>
      <c r="J7" s="27">
        <v>9.1790003178975274E-2</v>
      </c>
      <c r="K7" s="28">
        <f t="shared" si="2"/>
        <v>0.68901837777458341</v>
      </c>
      <c r="L7" s="68">
        <f t="shared" si="3"/>
        <v>-6897.7709213981125</v>
      </c>
      <c r="M7" s="24">
        <v>8.4229999999999999E-2</v>
      </c>
      <c r="N7" s="68">
        <v>603742.80893230438</v>
      </c>
      <c r="O7" s="68">
        <f t="shared" ref="O7:O18" si="4">SUM(F7*M7)</f>
        <v>563203.86215030006</v>
      </c>
    </row>
    <row r="8" spans="1:15" x14ac:dyDescent="0.25">
      <c r="A8" s="18" t="s">
        <v>21</v>
      </c>
      <c r="B8" s="19" t="s">
        <v>20</v>
      </c>
      <c r="C8" s="20">
        <v>8802882.8200000003</v>
      </c>
      <c r="D8" s="20">
        <v>8828228</v>
      </c>
      <c r="E8" s="21">
        <v>3177462.55</v>
      </c>
      <c r="F8" s="22">
        <v>6097215.5199999996</v>
      </c>
      <c r="G8" s="23">
        <f t="shared" si="0"/>
        <v>-446450.06999999937</v>
      </c>
      <c r="H8" s="24">
        <v>1.2474304162699726E-2</v>
      </c>
      <c r="I8" s="68">
        <f t="shared" si="1"/>
        <v>-5569.1539666385761</v>
      </c>
      <c r="J8" s="27">
        <v>9.8510003366474003E-2</v>
      </c>
      <c r="K8" s="28">
        <f t="shared" si="2"/>
        <v>0.69064998321293913</v>
      </c>
      <c r="L8" s="68">
        <f t="shared" si="3"/>
        <v>-30374.646680419708</v>
      </c>
      <c r="M8" s="24">
        <v>0.10384</v>
      </c>
      <c r="N8" s="68">
        <v>556656.923502655</v>
      </c>
      <c r="O8" s="68">
        <f t="shared" si="4"/>
        <v>633134.85959679994</v>
      </c>
    </row>
    <row r="9" spans="1:15" x14ac:dyDescent="0.25">
      <c r="A9" s="18" t="s">
        <v>22</v>
      </c>
      <c r="B9" s="19" t="s">
        <v>21</v>
      </c>
      <c r="C9" s="20">
        <v>7355284.3600000003</v>
      </c>
      <c r="D9" s="20">
        <v>7383195</v>
      </c>
      <c r="E9" s="21">
        <v>2667664.52</v>
      </c>
      <c r="F9" s="22">
        <v>4977807.49</v>
      </c>
      <c r="G9" s="23">
        <f t="shared" si="0"/>
        <v>-262277.00999999978</v>
      </c>
      <c r="H9" s="24">
        <v>6.0182812559758285E-3</v>
      </c>
      <c r="I9" s="68">
        <f t="shared" si="1"/>
        <v>-1578.4568131563835</v>
      </c>
      <c r="J9" s="27">
        <v>0.10610000683985728</v>
      </c>
      <c r="K9" s="28">
        <f t="shared" si="2"/>
        <v>0.6742077772563233</v>
      </c>
      <c r="L9" s="68">
        <f t="shared" si="3"/>
        <v>-18761.579322858881</v>
      </c>
      <c r="M9" s="24">
        <v>9.0219999999999995E-2</v>
      </c>
      <c r="N9" s="68">
        <v>500317.81618155545</v>
      </c>
      <c r="O9" s="68">
        <f t="shared" si="4"/>
        <v>449097.79174780002</v>
      </c>
    </row>
    <row r="10" spans="1:15" x14ac:dyDescent="0.25">
      <c r="A10" s="18" t="s">
        <v>23</v>
      </c>
      <c r="B10" s="19" t="s">
        <v>22</v>
      </c>
      <c r="C10" s="20">
        <v>6240545.5499999998</v>
      </c>
      <c r="D10" s="20">
        <v>6266866</v>
      </c>
      <c r="E10" s="21">
        <v>2168422.56</v>
      </c>
      <c r="F10" s="22">
        <v>4167671.5</v>
      </c>
      <c r="G10" s="23">
        <f t="shared" si="0"/>
        <v>-69228.060000000056</v>
      </c>
      <c r="H10" s="24">
        <v>5.9772495708922246E-3</v>
      </c>
      <c r="I10" s="68">
        <f t="shared" si="1"/>
        <v>-413.79339192870151</v>
      </c>
      <c r="J10" s="27">
        <v>0.11131999790644957</v>
      </c>
      <c r="K10" s="28">
        <f t="shared" si="2"/>
        <v>0.66503280906277551</v>
      </c>
      <c r="L10" s="68">
        <f t="shared" si="3"/>
        <v>-5125.0537256637326</v>
      </c>
      <c r="M10" s="24">
        <v>0.12114999999999999</v>
      </c>
      <c r="N10" s="68">
        <v>456238.715160502</v>
      </c>
      <c r="O10" s="68">
        <f t="shared" si="4"/>
        <v>504913.40222499997</v>
      </c>
    </row>
    <row r="11" spans="1:15" x14ac:dyDescent="0.25">
      <c r="A11" s="18" t="s">
        <v>24</v>
      </c>
      <c r="B11" s="19" t="s">
        <v>23</v>
      </c>
      <c r="C11" s="20">
        <v>4750687.05</v>
      </c>
      <c r="D11" s="20">
        <v>4776185</v>
      </c>
      <c r="E11" s="21">
        <v>1944209.17</v>
      </c>
      <c r="F11" s="22">
        <v>3097255.05</v>
      </c>
      <c r="G11" s="23">
        <f t="shared" si="0"/>
        <v>-265279.21999999974</v>
      </c>
      <c r="H11" s="24">
        <v>1.2336098013092264E-2</v>
      </c>
      <c r="I11" s="68">
        <f t="shared" si="1"/>
        <v>-3272.510458756662</v>
      </c>
      <c r="J11" s="27">
        <v>0.1074899988170475</v>
      </c>
      <c r="K11" s="28">
        <f t="shared" si="2"/>
        <v>0.6484788696417747</v>
      </c>
      <c r="L11" s="68">
        <f t="shared" si="3"/>
        <v>-18491.286154754871</v>
      </c>
      <c r="M11" s="24">
        <v>0.10405</v>
      </c>
      <c r="N11" s="68">
        <v>304409.07861660712</v>
      </c>
      <c r="O11" s="68">
        <f t="shared" si="4"/>
        <v>322269.38795249996</v>
      </c>
    </row>
    <row r="12" spans="1:15" x14ac:dyDescent="0.25">
      <c r="A12" s="18" t="s">
        <v>25</v>
      </c>
      <c r="B12" s="19" t="s">
        <v>24</v>
      </c>
      <c r="C12" s="20">
        <v>4414902.5199999996</v>
      </c>
      <c r="D12" s="20">
        <v>4438883</v>
      </c>
      <c r="E12" s="21">
        <v>1747136.24</v>
      </c>
      <c r="F12" s="22">
        <v>2740225</v>
      </c>
      <c r="G12" s="23">
        <f t="shared" si="0"/>
        <v>-48478.240000000224</v>
      </c>
      <c r="H12" s="24">
        <v>1.9880274826963529E-2</v>
      </c>
      <c r="I12" s="68">
        <f t="shared" si="1"/>
        <v>-963.76073432750081</v>
      </c>
      <c r="J12" s="27">
        <v>9.545000172340655E-2</v>
      </c>
      <c r="K12" s="28">
        <f t="shared" si="2"/>
        <v>0.61732309682413344</v>
      </c>
      <c r="L12" s="68">
        <f t="shared" si="3"/>
        <v>-2856.5071216478109</v>
      </c>
      <c r="M12" s="24">
        <v>0.11650000000000001</v>
      </c>
      <c r="N12" s="68">
        <v>256927.23288097398</v>
      </c>
      <c r="O12" s="68">
        <f t="shared" si="4"/>
        <v>319236.21250000002</v>
      </c>
    </row>
    <row r="13" spans="1:15" x14ac:dyDescent="0.25">
      <c r="A13" s="18" t="s">
        <v>26</v>
      </c>
      <c r="B13" s="19" t="s">
        <v>25</v>
      </c>
      <c r="C13" s="20">
        <v>4431809.74</v>
      </c>
      <c r="D13" s="20">
        <v>4458121</v>
      </c>
      <c r="E13" s="21">
        <v>1772283.49</v>
      </c>
      <c r="F13" s="22">
        <v>2739591.55</v>
      </c>
      <c r="G13" s="23">
        <f t="shared" si="0"/>
        <v>-53754.040000000037</v>
      </c>
      <c r="H13" s="24">
        <v>2.2722112195319923E-2</v>
      </c>
      <c r="I13" s="68">
        <f t="shared" si="1"/>
        <v>-1221.4053278317158</v>
      </c>
      <c r="J13" s="27">
        <v>8.3060006670971923E-2</v>
      </c>
      <c r="K13" s="28">
        <f t="shared" si="2"/>
        <v>0.6145170913934368</v>
      </c>
      <c r="L13" s="68">
        <f t="shared" si="3"/>
        <v>-2743.7026207894678</v>
      </c>
      <c r="M13" s="24">
        <v>7.6670000000000002E-2</v>
      </c>
      <c r="N13" s="68">
        <v>223085.68149774658</v>
      </c>
      <c r="O13" s="68">
        <f t="shared" si="4"/>
        <v>210044.4841385</v>
      </c>
    </row>
    <row r="14" spans="1:15" x14ac:dyDescent="0.25">
      <c r="A14" s="18" t="s">
        <v>27</v>
      </c>
      <c r="B14" s="19" t="s">
        <v>26</v>
      </c>
      <c r="C14" s="20">
        <v>4516193.84</v>
      </c>
      <c r="D14" s="20">
        <v>4539478</v>
      </c>
      <c r="E14" s="21">
        <v>2001287.59</v>
      </c>
      <c r="F14" s="22">
        <v>2763639.11</v>
      </c>
      <c r="G14" s="23">
        <f t="shared" si="0"/>
        <v>-225448.69999999972</v>
      </c>
      <c r="H14" s="24">
        <v>3.2163007263264633E-2</v>
      </c>
      <c r="I14" s="68">
        <f t="shared" si="1"/>
        <v>-7251.1081755935602</v>
      </c>
      <c r="J14" s="27">
        <v>7.1030006093211598E-2</v>
      </c>
      <c r="K14" s="28">
        <f t="shared" si="2"/>
        <v>0.60880108021230628</v>
      </c>
      <c r="L14" s="68">
        <f t="shared" si="3"/>
        <v>-9749.1106972415164</v>
      </c>
      <c r="M14" s="24">
        <v>8.5690000000000002E-2</v>
      </c>
      <c r="N14" s="68">
        <v>180287.68028803126</v>
      </c>
      <c r="O14" s="68">
        <f t="shared" si="4"/>
        <v>236816.23533589998</v>
      </c>
    </row>
    <row r="15" spans="1:15" x14ac:dyDescent="0.25">
      <c r="A15" s="18" t="s">
        <v>28</v>
      </c>
      <c r="B15" s="19" t="s">
        <v>27</v>
      </c>
      <c r="C15" s="20">
        <v>4301703.93</v>
      </c>
      <c r="D15" s="20">
        <v>4320874</v>
      </c>
      <c r="E15" s="21">
        <v>1809236.39</v>
      </c>
      <c r="F15" s="22">
        <v>2633543.56</v>
      </c>
      <c r="G15" s="23">
        <f t="shared" si="0"/>
        <v>-121905.94999999972</v>
      </c>
      <c r="H15" s="24">
        <v>1.6336437065333203E-2</v>
      </c>
      <c r="I15" s="68">
        <f t="shared" si="1"/>
        <v>-1991.5088800646515</v>
      </c>
      <c r="J15" s="27">
        <v>9.5310006725491198E-2</v>
      </c>
      <c r="K15" s="28">
        <f t="shared" si="2"/>
        <v>0.60949325529973797</v>
      </c>
      <c r="L15" s="68">
        <f t="shared" si="3"/>
        <v>-7081.6149236057308</v>
      </c>
      <c r="M15" s="24">
        <v>7.0599999999999996E-2</v>
      </c>
      <c r="N15" s="68">
        <v>239384.19750109661</v>
      </c>
      <c r="O15" s="68">
        <f t="shared" si="4"/>
        <v>185928.17533599999</v>
      </c>
    </row>
    <row r="16" spans="1:15" x14ac:dyDescent="0.25">
      <c r="A16" s="18" t="s">
        <v>29</v>
      </c>
      <c r="B16" s="19" t="s">
        <v>28</v>
      </c>
      <c r="C16" s="20">
        <v>5436230.0300000003</v>
      </c>
      <c r="D16" s="20">
        <v>5455148</v>
      </c>
      <c r="E16" s="21">
        <v>2018913.93</v>
      </c>
      <c r="F16" s="22">
        <v>3581280.87</v>
      </c>
      <c r="G16" s="23">
        <f t="shared" si="0"/>
        <v>-145046.79999999981</v>
      </c>
      <c r="H16" s="24">
        <v>1.2400768668161989E-2</v>
      </c>
      <c r="I16" s="68">
        <f t="shared" si="1"/>
        <v>-1798.691812857156</v>
      </c>
      <c r="J16" s="27">
        <v>0.11225999001310322</v>
      </c>
      <c r="K16" s="28">
        <f t="shared" si="2"/>
        <v>0.65649563861512106</v>
      </c>
      <c r="L16" s="68">
        <f t="shared" si="3"/>
        <v>-10689.687181485444</v>
      </c>
      <c r="M16" s="24">
        <v>9.7199999999999995E-2</v>
      </c>
      <c r="N16" s="68">
        <v>385751.60238088504</v>
      </c>
      <c r="O16" s="68">
        <f t="shared" si="4"/>
        <v>348100.50056399999</v>
      </c>
    </row>
    <row r="17" spans="1:17" x14ac:dyDescent="0.25">
      <c r="A17" s="18" t="s">
        <v>19</v>
      </c>
      <c r="B17" s="19" t="s">
        <v>29</v>
      </c>
      <c r="C17" s="20">
        <v>6124824.1500000004</v>
      </c>
      <c r="D17" s="20">
        <v>6144657.0499999998</v>
      </c>
      <c r="E17" s="21">
        <v>2244859.2799999998</v>
      </c>
      <c r="F17" s="22">
        <v>4060625.75</v>
      </c>
      <c r="G17" s="23">
        <f t="shared" si="0"/>
        <v>-160827.97999999998</v>
      </c>
      <c r="H17" s="24">
        <v>1.5949255589389075E-2</v>
      </c>
      <c r="I17" s="68">
        <f t="shared" si="1"/>
        <v>-2565.0865589451541</v>
      </c>
      <c r="J17" s="27">
        <v>0.1110899997258594</v>
      </c>
      <c r="K17" s="28">
        <f t="shared" si="2"/>
        <v>0.66083846778722988</v>
      </c>
      <c r="L17" s="68">
        <f t="shared" si="3"/>
        <v>-11806.791352030414</v>
      </c>
      <c r="M17" s="24">
        <v>0.12271</v>
      </c>
      <c r="N17" s="68">
        <v>433228.53320020705</v>
      </c>
      <c r="O17" s="68">
        <f t="shared" si="4"/>
        <v>498279.38578249997</v>
      </c>
    </row>
    <row r="18" spans="1:17" x14ac:dyDescent="0.25">
      <c r="A18" s="29" t="s">
        <v>18</v>
      </c>
      <c r="B18" s="30" t="s">
        <v>19</v>
      </c>
      <c r="C18" s="31">
        <v>9393075.0099999998</v>
      </c>
      <c r="D18" s="31">
        <v>9417749</v>
      </c>
      <c r="E18" s="32">
        <v>3113348.56</v>
      </c>
      <c r="F18" s="33">
        <v>6605084.3300000001</v>
      </c>
      <c r="G18" s="34">
        <f t="shared" si="0"/>
        <v>-300683.8900000006</v>
      </c>
      <c r="H18" s="24">
        <v>2.0808408083602795E-2</v>
      </c>
      <c r="I18" s="69">
        <f t="shared" si="1"/>
        <v>-6256.7530872851457</v>
      </c>
      <c r="J18" s="27">
        <v>8.7080000751771997E-2</v>
      </c>
      <c r="K18" s="28">
        <f t="shared" si="2"/>
        <v>0.70134427345642791</v>
      </c>
      <c r="L18" s="69">
        <f t="shared" si="3"/>
        <v>-18363.685212858596</v>
      </c>
      <c r="M18" s="35">
        <v>0.10594000000000001</v>
      </c>
      <c r="N18" s="69">
        <v>548987.19505467173</v>
      </c>
      <c r="O18" s="69">
        <f t="shared" si="4"/>
        <v>699742.63392020005</v>
      </c>
    </row>
    <row r="19" spans="1:17" ht="15.75" thickBot="1" x14ac:dyDescent="0.3">
      <c r="A19" s="36"/>
      <c r="B19" s="37"/>
      <c r="C19" s="38">
        <f>SUM(C5:C18)</f>
        <v>75446075</v>
      </c>
      <c r="D19" s="38">
        <f>SUM(D5:D18)</f>
        <v>75733769.049999997</v>
      </c>
      <c r="E19" s="39">
        <f>SUM(E5:E18)</f>
        <v>27791773.960000001</v>
      </c>
      <c r="F19" s="40">
        <f>SUM(F5:F18)</f>
        <v>50150439.339999996</v>
      </c>
      <c r="G19" s="41">
        <f>SUM(G5:G18)</f>
        <v>-2208444.2499999991</v>
      </c>
      <c r="H19" s="42"/>
      <c r="I19" s="70">
        <f>SUM(I5:I18)</f>
        <v>-34338.800526185049</v>
      </c>
      <c r="J19" s="43"/>
      <c r="K19" s="44"/>
      <c r="L19" s="70">
        <f>SUM(L5:L18)</f>
        <v>-142941.43591475426</v>
      </c>
      <c r="M19" s="41"/>
      <c r="N19" s="70">
        <f>SUM(N5:N18)</f>
        <v>4689017.4651972363</v>
      </c>
      <c r="O19" s="70">
        <f>SUM(O5:O18)</f>
        <v>4970766.9312495003</v>
      </c>
      <c r="P19" s="45"/>
      <c r="Q19" s="45"/>
    </row>
    <row r="20" spans="1:17" ht="30.75" thickTop="1" x14ac:dyDescent="0.25">
      <c r="C20" s="67" t="s">
        <v>40</v>
      </c>
      <c r="D20" s="67" t="s">
        <v>42</v>
      </c>
      <c r="I20" s="46" t="s">
        <v>30</v>
      </c>
      <c r="J20" s="47"/>
      <c r="K20" s="47"/>
      <c r="L20" s="72">
        <f>SUM(I19,L19)</f>
        <v>-177280.2364409393</v>
      </c>
      <c r="M20" s="46" t="s">
        <v>31</v>
      </c>
      <c r="N20" s="47"/>
      <c r="O20" s="72">
        <f>SUM(N19-O19)</f>
        <v>-281749.46605226398</v>
      </c>
    </row>
    <row r="21" spans="1:17" x14ac:dyDescent="0.25">
      <c r="F21" s="45"/>
      <c r="M21" s="48" t="s">
        <v>32</v>
      </c>
      <c r="N21" s="49"/>
      <c r="O21" s="73">
        <f>SUM(O20-L19)</f>
        <v>-138808.03013750972</v>
      </c>
    </row>
    <row r="22" spans="1:17" x14ac:dyDescent="0.25">
      <c r="D22" t="s">
        <v>46</v>
      </c>
      <c r="F22" s="45"/>
      <c r="M22" t="s">
        <v>43</v>
      </c>
      <c r="O22" s="71">
        <v>-138004</v>
      </c>
    </row>
    <row r="23" spans="1:17" x14ac:dyDescent="0.25">
      <c r="D23" t="s">
        <v>45</v>
      </c>
      <c r="M23" t="s">
        <v>44</v>
      </c>
      <c r="O23" s="71">
        <f>SUM(O21-O22)</f>
        <v>-804.03013750971877</v>
      </c>
    </row>
    <row r="25" spans="1:17" x14ac:dyDescent="0.25">
      <c r="O25" s="71"/>
    </row>
    <row r="27" spans="1:17" x14ac:dyDescent="0.25">
      <c r="H27" t="s">
        <v>38</v>
      </c>
      <c r="I27" s="74"/>
      <c r="L27" s="7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2338-7125-48E9-B877-010450381EA1}">
  <dimension ref="A1:O24"/>
  <sheetViews>
    <sheetView topLeftCell="B1" workbookViewId="0">
      <selection activeCell="I25" sqref="I25"/>
    </sheetView>
  </sheetViews>
  <sheetFormatPr defaultRowHeight="15" x14ac:dyDescent="0.25"/>
  <cols>
    <col min="1" max="1" width="17.28515625" hidden="1" customWidth="1"/>
    <col min="2" max="3" width="17.28515625" customWidth="1"/>
    <col min="4" max="4" width="19.28515625" customWidth="1"/>
    <col min="5" max="6" width="12.7109375" bestFit="1" customWidth="1"/>
    <col min="7" max="7" width="12.42578125" customWidth="1"/>
    <col min="8" max="8" width="10.5703125" customWidth="1"/>
    <col min="9" max="9" width="17.85546875" customWidth="1"/>
    <col min="10" max="10" width="9.85546875" customWidth="1"/>
    <col min="12" max="12" width="18.85546875" customWidth="1"/>
    <col min="14" max="15" width="12.7109375" bestFit="1" customWidth="1"/>
  </cols>
  <sheetData>
    <row r="1" spans="1:15" ht="15.75" thickBot="1" x14ac:dyDescent="0.3"/>
    <row r="2" spans="1:15" ht="16.5" thickTop="1" thickBot="1" x14ac:dyDescent="0.3">
      <c r="A2" s="50"/>
      <c r="B2" s="51"/>
      <c r="C2" s="51"/>
      <c r="D2" s="50"/>
      <c r="E2" s="51"/>
      <c r="F2" s="51"/>
      <c r="G2" s="51"/>
      <c r="H2" s="1" t="s">
        <v>0</v>
      </c>
      <c r="I2" s="2"/>
      <c r="J2" s="2"/>
      <c r="K2" s="2"/>
      <c r="L2" s="3"/>
      <c r="M2" s="4" t="s">
        <v>1</v>
      </c>
      <c r="N2" s="5"/>
      <c r="O2" s="6"/>
    </row>
    <row r="3" spans="1:15" ht="15.75" thickTop="1" x14ac:dyDescent="0.25">
      <c r="A3" s="7">
        <v>2017</v>
      </c>
      <c r="B3" s="52">
        <v>2017</v>
      </c>
      <c r="C3" s="9" t="s">
        <v>2</v>
      </c>
      <c r="D3" s="9"/>
      <c r="E3" s="9" t="s">
        <v>3</v>
      </c>
      <c r="F3" s="10"/>
      <c r="G3" s="11"/>
      <c r="H3" s="11"/>
      <c r="I3" s="11"/>
      <c r="J3" s="11"/>
      <c r="K3" s="11"/>
      <c r="L3" s="11"/>
      <c r="M3" s="11"/>
      <c r="N3" s="11"/>
      <c r="O3" s="11"/>
    </row>
    <row r="4" spans="1:15" ht="88.5" customHeight="1" x14ac:dyDescent="0.25">
      <c r="A4" s="12" t="s">
        <v>4</v>
      </c>
      <c r="B4" s="53" t="s">
        <v>5</v>
      </c>
      <c r="C4" s="14" t="s">
        <v>39</v>
      </c>
      <c r="D4" s="14" t="s">
        <v>41</v>
      </c>
      <c r="E4" s="15" t="s">
        <v>6</v>
      </c>
      <c r="F4" s="16" t="s">
        <v>7</v>
      </c>
      <c r="G4" s="17" t="s">
        <v>8</v>
      </c>
      <c r="H4" s="17" t="s">
        <v>33</v>
      </c>
      <c r="I4" s="17" t="s">
        <v>10</v>
      </c>
      <c r="J4" s="17" t="s">
        <v>11</v>
      </c>
      <c r="K4" s="17" t="s">
        <v>12</v>
      </c>
      <c r="L4" s="17" t="s">
        <v>34</v>
      </c>
      <c r="M4" s="54" t="s">
        <v>14</v>
      </c>
      <c r="N4" s="17" t="s">
        <v>35</v>
      </c>
      <c r="O4" s="17" t="s">
        <v>36</v>
      </c>
    </row>
    <row r="5" spans="1:15" x14ac:dyDescent="0.25">
      <c r="A5" s="18" t="s">
        <v>17</v>
      </c>
      <c r="B5" s="19"/>
      <c r="C5" s="66">
        <f>-C6</f>
        <v>-9393075.0099999998</v>
      </c>
      <c r="D5" s="66">
        <v>-9417749.0500000007</v>
      </c>
      <c r="E5" s="57">
        <v>-3113348.56</v>
      </c>
      <c r="F5" s="22">
        <v>-6605084.3300000001</v>
      </c>
      <c r="G5" s="64">
        <f t="shared" ref="G5:G18" si="0">SUM(D5-E5-F5)</f>
        <v>300683.83999999985</v>
      </c>
      <c r="H5" s="24">
        <v>2.0808408083602795E-2</v>
      </c>
      <c r="I5" s="68">
        <f>SUM(H5*G5)</f>
        <v>6256.7520468647263</v>
      </c>
      <c r="J5" s="25">
        <v>8.7080000289453438E-2</v>
      </c>
      <c r="K5" s="26">
        <f>F5/D5</f>
        <v>0.70134426973290387</v>
      </c>
      <c r="L5" s="68">
        <f>SUM(G5*J5*K5)</f>
        <v>18363.681964215411</v>
      </c>
      <c r="M5" s="55">
        <v>0.10594000000000001</v>
      </c>
      <c r="N5" s="68">
        <v>-548987.19649403053</v>
      </c>
      <c r="O5" s="68">
        <f>SUM(F5*M5)</f>
        <v>-699742.63392020005</v>
      </c>
    </row>
    <row r="6" spans="1:15" x14ac:dyDescent="0.25">
      <c r="A6" s="18" t="s">
        <v>18</v>
      </c>
      <c r="B6" s="19" t="s">
        <v>19</v>
      </c>
      <c r="C6" s="31">
        <v>9393075.0099999998</v>
      </c>
      <c r="D6" s="56">
        <v>9417749.0500000007</v>
      </c>
      <c r="E6" s="57">
        <v>3113348.56</v>
      </c>
      <c r="F6" s="22">
        <v>6605084.3300000001</v>
      </c>
      <c r="G6" s="64">
        <f>SUM(D6-E6-F6)</f>
        <v>-300683.83999999985</v>
      </c>
      <c r="H6" s="24">
        <v>2.0808408083602795E-2</v>
      </c>
      <c r="I6" s="68">
        <f t="shared" ref="I6:I18" si="1">SUM(H6*G6)</f>
        <v>-6256.7520468647263</v>
      </c>
      <c r="J6" s="27">
        <v>8.7080000289453438E-2</v>
      </c>
      <c r="K6" s="28">
        <f t="shared" ref="K6:K18" si="2">F6/D6</f>
        <v>0.70134426973290387</v>
      </c>
      <c r="L6" s="68">
        <f t="shared" ref="L6:L18" si="3">SUM(G6*J6*K6)</f>
        <v>-18363.681964215411</v>
      </c>
      <c r="M6" s="55">
        <v>0.10594000000000001</v>
      </c>
      <c r="N6" s="68">
        <v>548987.19649403053</v>
      </c>
      <c r="O6" s="68">
        <f t="shared" ref="O6:O18" si="4">SUM(F6*M6)</f>
        <v>699742.63392020005</v>
      </c>
    </row>
    <row r="7" spans="1:15" x14ac:dyDescent="0.25">
      <c r="A7" s="18" t="s">
        <v>20</v>
      </c>
      <c r="B7" s="19" t="s">
        <v>18</v>
      </c>
      <c r="C7" s="56">
        <v>9341277.3300000001</v>
      </c>
      <c r="D7" s="56">
        <v>9365930.3699999992</v>
      </c>
      <c r="E7" s="57">
        <v>3086298</v>
      </c>
      <c r="F7" s="22">
        <v>6614838.6600000001</v>
      </c>
      <c r="G7" s="64">
        <f t="shared" si="0"/>
        <v>-335206.29000000097</v>
      </c>
      <c r="H7" s="24">
        <v>2.0878336387848515E-2</v>
      </c>
      <c r="I7" s="68">
        <f t="shared" si="1"/>
        <v>-6998.5496819427217</v>
      </c>
      <c r="J7" s="27">
        <v>8.2269999835584945E-2</v>
      </c>
      <c r="K7" s="28">
        <f t="shared" si="2"/>
        <v>0.70626605138854992</v>
      </c>
      <c r="L7" s="68">
        <f t="shared" si="3"/>
        <v>-19476.996536032373</v>
      </c>
      <c r="M7" s="55">
        <v>6.6869999999999999E-2</v>
      </c>
      <c r="N7" s="68">
        <v>516625.35404743382</v>
      </c>
      <c r="O7" s="68">
        <f t="shared" si="4"/>
        <v>442334.26119420002</v>
      </c>
    </row>
    <row r="8" spans="1:15" x14ac:dyDescent="0.25">
      <c r="A8" s="18" t="s">
        <v>21</v>
      </c>
      <c r="B8" s="19" t="s">
        <v>20</v>
      </c>
      <c r="C8" s="56">
        <v>8075476.7699999996</v>
      </c>
      <c r="D8" s="56">
        <v>8100021.6200000001</v>
      </c>
      <c r="E8" s="57">
        <v>2673891.7599999998</v>
      </c>
      <c r="F8" s="22">
        <v>5664058.0899999999</v>
      </c>
      <c r="G8" s="64">
        <f t="shared" si="0"/>
        <v>-237928.22999999952</v>
      </c>
      <c r="H8" s="24">
        <v>2.081105443567376E-2</v>
      </c>
      <c r="I8" s="68">
        <f t="shared" si="1"/>
        <v>-4951.5373463134965</v>
      </c>
      <c r="J8" s="27">
        <v>8.6390000277554807E-2</v>
      </c>
      <c r="K8" s="28">
        <f t="shared" si="2"/>
        <v>0.69926456443211316</v>
      </c>
      <c r="L8" s="68">
        <f t="shared" si="3"/>
        <v>-14373.117300490354</v>
      </c>
      <c r="M8" s="55">
        <v>0.10559</v>
      </c>
      <c r="N8" s="68">
        <v>468763.36011144851</v>
      </c>
      <c r="O8" s="68">
        <f t="shared" si="4"/>
        <v>598067.89372309996</v>
      </c>
    </row>
    <row r="9" spans="1:15" x14ac:dyDescent="0.25">
      <c r="A9" s="18" t="s">
        <v>22</v>
      </c>
      <c r="B9" s="19" t="s">
        <v>21</v>
      </c>
      <c r="C9" s="56">
        <v>8175864.5899999999</v>
      </c>
      <c r="D9" s="56">
        <v>8205721.3099999996</v>
      </c>
      <c r="E9" s="57">
        <v>2649506.8199999998</v>
      </c>
      <c r="F9" s="22">
        <v>5645958.0700000003</v>
      </c>
      <c r="G9" s="64">
        <f t="shared" si="0"/>
        <v>-89743.580000000075</v>
      </c>
      <c r="H9" s="24">
        <v>2.4792853586771475E-2</v>
      </c>
      <c r="I9" s="68">
        <f t="shared" si="1"/>
        <v>-2224.9994392927147</v>
      </c>
      <c r="J9" s="27">
        <v>7.1350000552236642E-2</v>
      </c>
      <c r="K9" s="28">
        <f t="shared" si="2"/>
        <v>0.68805140422201361</v>
      </c>
      <c r="L9" s="68">
        <f t="shared" si="3"/>
        <v>-4405.733835745893</v>
      </c>
      <c r="M9" s="55">
        <v>8.4089999999999998E-2</v>
      </c>
      <c r="N9" s="68">
        <v>396435.90692984522</v>
      </c>
      <c r="O9" s="68">
        <f t="shared" si="4"/>
        <v>474768.6141063</v>
      </c>
    </row>
    <row r="10" spans="1:15" x14ac:dyDescent="0.25">
      <c r="A10" s="18" t="s">
        <v>23</v>
      </c>
      <c r="B10" s="19" t="s">
        <v>22</v>
      </c>
      <c r="C10" s="56">
        <v>5962156.6200000001</v>
      </c>
      <c r="D10" s="56">
        <v>5987125.0199999996</v>
      </c>
      <c r="E10" s="57">
        <v>2205134.2999999998</v>
      </c>
      <c r="F10" s="22">
        <v>4121101.92</v>
      </c>
      <c r="G10" s="64">
        <f t="shared" si="0"/>
        <v>-339111.20000000019</v>
      </c>
      <c r="H10" s="24">
        <v>1.0831891962961863E-2</v>
      </c>
      <c r="I10" s="68">
        <f t="shared" si="1"/>
        <v>-3673.2158818303546</v>
      </c>
      <c r="J10" s="27">
        <v>0.10777999922239806</v>
      </c>
      <c r="K10" s="28">
        <f t="shared" si="2"/>
        <v>0.68832735348492857</v>
      </c>
      <c r="L10" s="68">
        <f t="shared" si="3"/>
        <v>-25157.955127203881</v>
      </c>
      <c r="M10" s="55">
        <v>6.8739999999999996E-2</v>
      </c>
      <c r="N10" s="68">
        <v>407622.95686071669</v>
      </c>
      <c r="O10" s="68">
        <f t="shared" si="4"/>
        <v>283284.5459808</v>
      </c>
    </row>
    <row r="11" spans="1:15" x14ac:dyDescent="0.25">
      <c r="A11" s="18" t="s">
        <v>24</v>
      </c>
      <c r="B11" s="19" t="s">
        <v>23</v>
      </c>
      <c r="C11" s="56">
        <v>5054205.47</v>
      </c>
      <c r="D11" s="56">
        <v>5087998.21</v>
      </c>
      <c r="E11" s="57">
        <v>1789064.48</v>
      </c>
      <c r="F11" s="22">
        <v>3435256.53</v>
      </c>
      <c r="G11" s="64">
        <f t="shared" si="0"/>
        <v>-136322.79999999981</v>
      </c>
      <c r="H11" s="24">
        <v>3.1400347746946889E-3</v>
      </c>
      <c r="I11" s="68">
        <f t="shared" si="1"/>
        <v>-428.05833258374855</v>
      </c>
      <c r="J11" s="27">
        <v>0.12285230540598009</v>
      </c>
      <c r="K11" s="28">
        <f t="shared" si="2"/>
        <v>0.67516858069020425</v>
      </c>
      <c r="L11" s="68">
        <f t="shared" si="3"/>
        <v>-11307.433242047438</v>
      </c>
      <c r="M11" s="55">
        <v>0.10623</v>
      </c>
      <c r="N11" s="68">
        <v>405281.61411204911</v>
      </c>
      <c r="O11" s="68">
        <f t="shared" si="4"/>
        <v>364927.30118190002</v>
      </c>
    </row>
    <row r="12" spans="1:15" x14ac:dyDescent="0.25">
      <c r="A12" s="18" t="s">
        <v>25</v>
      </c>
      <c r="B12" s="19" t="s">
        <v>24</v>
      </c>
      <c r="C12" s="56">
        <v>4280479.1399999997</v>
      </c>
      <c r="D12" s="56">
        <v>4305056.74</v>
      </c>
      <c r="E12" s="57">
        <v>1676340.11</v>
      </c>
      <c r="F12" s="22">
        <v>2794738.56</v>
      </c>
      <c r="G12" s="64">
        <f t="shared" si="0"/>
        <v>-166021.93000000017</v>
      </c>
      <c r="H12" s="24">
        <v>5.5254719559473401E-3</v>
      </c>
      <c r="I12" s="68">
        <f t="shared" si="1"/>
        <v>-917.34951828725332</v>
      </c>
      <c r="J12" s="27">
        <v>0.11847999940646542</v>
      </c>
      <c r="K12" s="28">
        <f t="shared" si="2"/>
        <v>0.64917577834293538</v>
      </c>
      <c r="L12" s="68">
        <f t="shared" si="3"/>
        <v>-12769.468139842735</v>
      </c>
      <c r="M12" s="55">
        <v>0.11953999999999999</v>
      </c>
      <c r="N12" s="68">
        <v>311450.3447621658</v>
      </c>
      <c r="O12" s="68">
        <f t="shared" si="4"/>
        <v>334083.04746239999</v>
      </c>
    </row>
    <row r="13" spans="1:15" x14ac:dyDescent="0.25">
      <c r="A13" s="18" t="s">
        <v>26</v>
      </c>
      <c r="B13" s="19" t="s">
        <v>25</v>
      </c>
      <c r="C13" s="56">
        <v>4422914.4000000004</v>
      </c>
      <c r="D13" s="56">
        <v>4449377.71</v>
      </c>
      <c r="E13" s="57">
        <v>1725787.02</v>
      </c>
      <c r="F13" s="22">
        <v>2900198.92</v>
      </c>
      <c r="G13" s="64">
        <f t="shared" si="0"/>
        <v>-176608.22999999998</v>
      </c>
      <c r="H13" s="24">
        <v>1.3212708332252165E-2</v>
      </c>
      <c r="I13" s="68">
        <f t="shared" si="1"/>
        <v>-2333.4730320653066</v>
      </c>
      <c r="J13" s="27">
        <v>0.11280000096912429</v>
      </c>
      <c r="K13" s="28">
        <f t="shared" si="2"/>
        <v>0.65182124535792663</v>
      </c>
      <c r="L13" s="68">
        <f t="shared" si="3"/>
        <v>-12985.197307632547</v>
      </c>
      <c r="M13" s="55">
        <v>0.10652</v>
      </c>
      <c r="N13" s="68">
        <v>307221.03247149789</v>
      </c>
      <c r="O13" s="68">
        <f t="shared" si="4"/>
        <v>308929.18895839999</v>
      </c>
    </row>
    <row r="14" spans="1:15" x14ac:dyDescent="0.25">
      <c r="A14" s="18" t="s">
        <v>27</v>
      </c>
      <c r="B14" s="19" t="s">
        <v>26</v>
      </c>
      <c r="C14" s="56">
        <v>4358218.1100000003</v>
      </c>
      <c r="D14" s="56">
        <v>4382692.49</v>
      </c>
      <c r="E14" s="57">
        <v>1759476.1</v>
      </c>
      <c r="F14" s="22">
        <v>2796994.09</v>
      </c>
      <c r="G14" s="64">
        <f t="shared" si="0"/>
        <v>-173777.69999999972</v>
      </c>
      <c r="H14" s="24">
        <v>1.6959033137626298E-2</v>
      </c>
      <c r="I14" s="68">
        <f t="shared" si="1"/>
        <v>-2947.1017728804768</v>
      </c>
      <c r="J14" s="27">
        <v>0.10108999912973587</v>
      </c>
      <c r="K14" s="28">
        <f t="shared" si="2"/>
        <v>0.6381908145236993</v>
      </c>
      <c r="L14" s="68">
        <f t="shared" si="3"/>
        <v>-11211.217726171168</v>
      </c>
      <c r="M14" s="55">
        <v>0.115</v>
      </c>
      <c r="N14" s="68">
        <v>265180.9425822089</v>
      </c>
      <c r="O14" s="68">
        <f t="shared" si="4"/>
        <v>321654.32034999999</v>
      </c>
    </row>
    <row r="15" spans="1:15" x14ac:dyDescent="0.25">
      <c r="A15" s="18" t="s">
        <v>28</v>
      </c>
      <c r="B15" s="19" t="s">
        <v>27</v>
      </c>
      <c r="C15" s="56">
        <v>4363622.75</v>
      </c>
      <c r="D15" s="56">
        <v>4382949.04</v>
      </c>
      <c r="E15" s="57">
        <v>1679406.79</v>
      </c>
      <c r="F15" s="22">
        <v>2834209.22</v>
      </c>
      <c r="G15" s="64">
        <f t="shared" si="0"/>
        <v>-130666.9700000002</v>
      </c>
      <c r="H15" s="24">
        <v>2.1992557644661809E-2</v>
      </c>
      <c r="I15" s="68">
        <f t="shared" si="1"/>
        <v>-2873.7008699783</v>
      </c>
      <c r="J15" s="27">
        <v>8.8639999337067343E-2</v>
      </c>
      <c r="K15" s="28">
        <f t="shared" si="2"/>
        <v>0.64664434702165741</v>
      </c>
      <c r="L15" s="68">
        <f t="shared" si="3"/>
        <v>-7489.6418401604333</v>
      </c>
      <c r="M15" s="55">
        <v>0.12739</v>
      </c>
      <c r="N15" s="68">
        <v>239641.98324773359</v>
      </c>
      <c r="O15" s="68">
        <f t="shared" si="4"/>
        <v>361049.91253580002</v>
      </c>
    </row>
    <row r="16" spans="1:15" x14ac:dyDescent="0.25">
      <c r="A16" s="18" t="s">
        <v>29</v>
      </c>
      <c r="B16" s="19" t="s">
        <v>28</v>
      </c>
      <c r="C16" s="56">
        <v>5460447.9100000001</v>
      </c>
      <c r="D16" s="56">
        <v>5479510.79</v>
      </c>
      <c r="E16" s="57">
        <v>1997242.86</v>
      </c>
      <c r="F16" s="22">
        <v>3723681.99</v>
      </c>
      <c r="G16" s="64">
        <f t="shared" si="0"/>
        <v>-241414.06000000052</v>
      </c>
      <c r="H16" s="24">
        <v>8.7310347270446332E-3</v>
      </c>
      <c r="I16" s="68">
        <f t="shared" si="1"/>
        <v>-2107.7945414568412</v>
      </c>
      <c r="J16" s="27">
        <v>0.12562999990004581</v>
      </c>
      <c r="K16" s="28">
        <f t="shared" si="2"/>
        <v>0.67956467880228411</v>
      </c>
      <c r="L16" s="68">
        <f t="shared" si="3"/>
        <v>-20610.414076313449</v>
      </c>
      <c r="M16" s="55">
        <v>0.10212</v>
      </c>
      <c r="N16" s="68">
        <v>437477.31969783269</v>
      </c>
      <c r="O16" s="68">
        <f t="shared" si="4"/>
        <v>380262.40481880005</v>
      </c>
    </row>
    <row r="17" spans="1:15" x14ac:dyDescent="0.25">
      <c r="A17" s="18" t="s">
        <v>19</v>
      </c>
      <c r="B17" s="19" t="s">
        <v>29</v>
      </c>
      <c r="C17" s="58">
        <v>8079376.2699999996</v>
      </c>
      <c r="D17" s="58">
        <v>8100319.04</v>
      </c>
      <c r="E17" s="59">
        <v>2598092.96</v>
      </c>
      <c r="F17" s="22">
        <v>5790152.1100000003</v>
      </c>
      <c r="G17" s="64">
        <f t="shared" si="0"/>
        <v>-287926.03000000026</v>
      </c>
      <c r="H17" s="24">
        <v>1.3281311779384915E-2</v>
      </c>
      <c r="I17" s="68">
        <f t="shared" si="1"/>
        <v>-3824.035373830538</v>
      </c>
      <c r="J17" s="27">
        <v>9.7040000044245164E-2</v>
      </c>
      <c r="K17" s="28">
        <f t="shared" si="2"/>
        <v>0.71480543931760998</v>
      </c>
      <c r="L17" s="68">
        <f t="shared" si="3"/>
        <v>-19971.90841221793</v>
      </c>
      <c r="M17" s="55">
        <v>0.11164</v>
      </c>
      <c r="N17" s="68">
        <v>533936.01904664689</v>
      </c>
      <c r="O17" s="68">
        <f t="shared" si="4"/>
        <v>646412.58156040008</v>
      </c>
    </row>
    <row r="18" spans="1:15" x14ac:dyDescent="0.25">
      <c r="A18" s="29" t="s">
        <v>18</v>
      </c>
      <c r="B18" s="30" t="s">
        <v>19</v>
      </c>
      <c r="C18" s="60">
        <v>10240514.98</v>
      </c>
      <c r="D18" s="60">
        <v>10240514.98</v>
      </c>
      <c r="E18" s="61">
        <v>3294357.18</v>
      </c>
      <c r="F18" s="33">
        <v>7587773.3799999999</v>
      </c>
      <c r="G18" s="65">
        <f t="shared" si="0"/>
        <v>-641615.57999999914</v>
      </c>
      <c r="H18" s="35">
        <v>2.0645265915143228E-2</v>
      </c>
      <c r="I18" s="69">
        <f t="shared" si="1"/>
        <v>-13246.324264398836</v>
      </c>
      <c r="J18" s="27">
        <v>9.2313809593196836E-2</v>
      </c>
      <c r="K18" s="28">
        <f t="shared" si="2"/>
        <v>0.74095623069924943</v>
      </c>
      <c r="L18" s="69">
        <f t="shared" si="3"/>
        <v>-43886.821602012293</v>
      </c>
      <c r="M18" s="62">
        <v>8.3909999999999998E-2</v>
      </c>
      <c r="N18" s="69">
        <v>641226.28855349903</v>
      </c>
      <c r="O18" s="69">
        <f t="shared" si="4"/>
        <v>636690.06431579997</v>
      </c>
    </row>
    <row r="19" spans="1:15" ht="15.75" thickBot="1" x14ac:dyDescent="0.3">
      <c r="A19" s="36" t="s">
        <v>37</v>
      </c>
      <c r="B19" s="37"/>
      <c r="C19" s="38">
        <f>SUM(C5:C18)</f>
        <v>77814554.340000004</v>
      </c>
      <c r="D19" s="38">
        <f>SUM(D5:D18)</f>
        <v>78087217.320000008</v>
      </c>
      <c r="E19" s="39">
        <f>SUM(E5:E18)</f>
        <v>27134598.379999999</v>
      </c>
      <c r="F19" s="40">
        <f>SUM(F5:F18)</f>
        <v>53908961.540000007</v>
      </c>
      <c r="G19" s="41">
        <f>SUM(G5:G18)</f>
        <v>-2956342.6000000006</v>
      </c>
      <c r="H19" s="41"/>
      <c r="I19" s="70">
        <f>SUM(I5:I18)</f>
        <v>-46526.140054860582</v>
      </c>
      <c r="J19" s="43"/>
      <c r="K19" s="44"/>
      <c r="L19" s="70">
        <f>SUM(L5:L18)</f>
        <v>-203645.90514587049</v>
      </c>
      <c r="M19" s="63"/>
      <c r="N19" s="70">
        <f>SUM(N5:N18)</f>
        <v>4930863.1224230779</v>
      </c>
      <c r="O19" s="70">
        <f>SUM(O5:O18)</f>
        <v>5152464.1361878999</v>
      </c>
    </row>
    <row r="20" spans="1:15" ht="15.75" thickTop="1" x14ac:dyDescent="0.25">
      <c r="I20" s="46" t="s">
        <v>30</v>
      </c>
      <c r="J20" s="47"/>
      <c r="K20" s="47"/>
      <c r="L20" s="72">
        <f>SUM(I19,L19)</f>
        <v>-250172.04520073108</v>
      </c>
      <c r="M20" s="46" t="s">
        <v>31</v>
      </c>
      <c r="N20" s="47"/>
      <c r="O20" s="72">
        <f>SUM(N19-O19)</f>
        <v>-221601.01376482192</v>
      </c>
    </row>
    <row r="21" spans="1:15" x14ac:dyDescent="0.25">
      <c r="C21">
        <f>G19/C19</f>
        <v>-3.7992154874815165E-2</v>
      </c>
      <c r="D21">
        <f>SUM(G19/D19)</f>
        <v>-3.785949482467741E-2</v>
      </c>
      <c r="F21" s="45"/>
      <c r="M21" s="48" t="s">
        <v>32</v>
      </c>
      <c r="N21" s="49"/>
      <c r="O21" s="73">
        <f>SUM(O20-L19)</f>
        <v>-17955.108618951432</v>
      </c>
    </row>
    <row r="22" spans="1:15" x14ac:dyDescent="0.25">
      <c r="F22" s="45"/>
      <c r="L22" s="45"/>
    </row>
    <row r="24" spans="1:15" x14ac:dyDescent="0.25">
      <c r="I24" s="74"/>
      <c r="O24" s="7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Paid vs billed kWh 2016</vt:lpstr>
      <vt:lpstr>Paid vs billed kWh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Deanne</dc:creator>
  <cp:lastModifiedBy>Deanne</cp:lastModifiedBy>
  <dcterms:created xsi:type="dcterms:W3CDTF">2019-02-04T15:59:00Z</dcterms:created>
  <dcterms:modified xsi:type="dcterms:W3CDTF">2019-02-04T20:40:20Z</dcterms:modified>
</cp:coreProperties>
</file>