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\Rates\OEB 2019\IRM\Call with Mark 030519\"/>
    </mc:Choice>
  </mc:AlternateContent>
  <bookViews>
    <workbookView xWindow="0" yWindow="0" windowWidth="25200" windowHeight="11595" activeTab="1"/>
  </bookViews>
  <sheets>
    <sheet name="2016" sheetId="1" r:id="rId1"/>
    <sheet name="201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L12" i="2"/>
  <c r="K12" i="2"/>
  <c r="J12" i="2"/>
  <c r="I12" i="2"/>
  <c r="H12" i="2"/>
  <c r="G12" i="2"/>
  <c r="F12" i="2"/>
  <c r="E12" i="2"/>
  <c r="D12" i="2"/>
  <c r="C12" i="2"/>
  <c r="B12" i="2"/>
  <c r="N9" i="2" l="1"/>
  <c r="N5" i="2"/>
  <c r="N4" i="2"/>
  <c r="N12" i="2" l="1"/>
  <c r="N6" i="2"/>
  <c r="M6" i="2"/>
  <c r="L6" i="2"/>
  <c r="K6" i="2"/>
  <c r="K13" i="2" s="1"/>
  <c r="J6" i="2"/>
  <c r="J13" i="2" s="1"/>
  <c r="I6" i="2"/>
  <c r="H6" i="2"/>
  <c r="G6" i="2"/>
  <c r="G13" i="2" s="1"/>
  <c r="F6" i="2"/>
  <c r="F13" i="2" s="1"/>
  <c r="E6" i="2"/>
  <c r="D6" i="2"/>
  <c r="C6" i="2"/>
  <c r="C13" i="2" s="1"/>
  <c r="B6" i="2"/>
  <c r="B13" i="2" s="1"/>
  <c r="E13" i="1"/>
  <c r="E17" i="1" s="1"/>
  <c r="E19" i="1" s="1"/>
  <c r="F13" i="1"/>
  <c r="F14" i="1" s="1"/>
  <c r="I13" i="1"/>
  <c r="I17" i="1" s="1"/>
  <c r="I19" i="1" s="1"/>
  <c r="J13" i="1"/>
  <c r="J17" i="1" s="1"/>
  <c r="J19" i="1" s="1"/>
  <c r="M13" i="1"/>
  <c r="M17" i="1" s="1"/>
  <c r="M19" i="1" s="1"/>
  <c r="B13" i="1"/>
  <c r="B14" i="1" s="1"/>
  <c r="E14" i="1"/>
  <c r="I14" i="1"/>
  <c r="C6" i="1"/>
  <c r="C12" i="1" s="1"/>
  <c r="D6" i="1"/>
  <c r="D12" i="1" s="1"/>
  <c r="N12" i="1" s="1"/>
  <c r="E6" i="1"/>
  <c r="E12" i="1" s="1"/>
  <c r="F6" i="1"/>
  <c r="F12" i="1" s="1"/>
  <c r="G6" i="1"/>
  <c r="G12" i="1" s="1"/>
  <c r="H6" i="1"/>
  <c r="H12" i="1" s="1"/>
  <c r="I6" i="1"/>
  <c r="I12" i="1" s="1"/>
  <c r="J6" i="1"/>
  <c r="J12" i="1" s="1"/>
  <c r="K6" i="1"/>
  <c r="K12" i="1" s="1"/>
  <c r="L6" i="1"/>
  <c r="L12" i="1" s="1"/>
  <c r="M6" i="1"/>
  <c r="M12" i="1" s="1"/>
  <c r="M14" i="1" s="1"/>
  <c r="N6" i="1"/>
  <c r="B6" i="1"/>
  <c r="B12" i="1" s="1"/>
  <c r="D13" i="2" l="1"/>
  <c r="D14" i="2" s="1"/>
  <c r="H13" i="2"/>
  <c r="H17" i="2" s="1"/>
  <c r="H19" i="2" s="1"/>
  <c r="L13" i="2"/>
  <c r="L17" i="2" s="1"/>
  <c r="L19" i="2" s="1"/>
  <c r="E13" i="2"/>
  <c r="E14" i="2" s="1"/>
  <c r="I13" i="2"/>
  <c r="I17" i="2" s="1"/>
  <c r="I19" i="2" s="1"/>
  <c r="M13" i="2"/>
  <c r="M14" i="2" s="1"/>
  <c r="B14" i="2"/>
  <c r="B17" i="2"/>
  <c r="B19" i="2" s="1"/>
  <c r="D14" i="1"/>
  <c r="L13" i="1"/>
  <c r="L14" i="1" s="1"/>
  <c r="H13" i="1"/>
  <c r="H17" i="1" s="1"/>
  <c r="H19" i="1" s="1"/>
  <c r="D13" i="1"/>
  <c r="D17" i="1" s="1"/>
  <c r="D19" i="1" s="1"/>
  <c r="J14" i="1"/>
  <c r="K13" i="1"/>
  <c r="K17" i="1" s="1"/>
  <c r="K19" i="1" s="1"/>
  <c r="G13" i="1"/>
  <c r="G17" i="1" s="1"/>
  <c r="G19" i="1" s="1"/>
  <c r="C13" i="1"/>
  <c r="C17" i="1" s="1"/>
  <c r="C19" i="1" s="1"/>
  <c r="G14" i="1"/>
  <c r="K14" i="1"/>
  <c r="L17" i="1"/>
  <c r="L19" i="1" s="1"/>
  <c r="H14" i="1"/>
  <c r="B17" i="1"/>
  <c r="B19" i="1" s="1"/>
  <c r="F17" i="1"/>
  <c r="F19" i="1" s="1"/>
  <c r="N13" i="1"/>
  <c r="N17" i="1" s="1"/>
  <c r="F17" i="2"/>
  <c r="F19" i="2" s="1"/>
  <c r="F14" i="2"/>
  <c r="J14" i="2"/>
  <c r="J17" i="2"/>
  <c r="J19" i="2" s="1"/>
  <c r="C17" i="2"/>
  <c r="C19" i="2" s="1"/>
  <c r="C14" i="2"/>
  <c r="G17" i="2"/>
  <c r="G19" i="2" s="1"/>
  <c r="G14" i="2"/>
  <c r="K17" i="2"/>
  <c r="K19" i="2" s="1"/>
  <c r="K14" i="2"/>
  <c r="E17" i="2" l="1"/>
  <c r="E19" i="2" s="1"/>
  <c r="D17" i="2"/>
  <c r="D19" i="2" s="1"/>
  <c r="H14" i="2"/>
  <c r="N13" i="2"/>
  <c r="N17" i="2" s="1"/>
  <c r="I14" i="2"/>
  <c r="L14" i="2"/>
  <c r="M17" i="2"/>
  <c r="M19" i="2" s="1"/>
  <c r="N19" i="2" s="1"/>
  <c r="C14" i="1"/>
  <c r="N14" i="1" s="1"/>
  <c r="N19" i="1"/>
  <c r="N14" i="2" l="1"/>
</calcChain>
</file>

<file path=xl/sharedStrings.xml><?xml version="1.0" encoding="utf-8"?>
<sst xmlns="http://schemas.openxmlformats.org/spreadsheetml/2006/main" count="54" uniqueCount="40">
  <si>
    <t>Non-RPP</t>
  </si>
  <si>
    <t>01 January 2016</t>
  </si>
  <si>
    <t>02 February 2016</t>
  </si>
  <si>
    <t>03 March 2016</t>
  </si>
  <si>
    <t>04 April 2016</t>
  </si>
  <si>
    <t>05 May 2016</t>
  </si>
  <si>
    <t>06 June 2016</t>
  </si>
  <si>
    <t>07 July 2016</t>
  </si>
  <si>
    <t>08 August 2016</t>
  </si>
  <si>
    <t>09 September 2016</t>
  </si>
  <si>
    <t>10 October 2016</t>
  </si>
  <si>
    <t>11 November 2016</t>
  </si>
  <si>
    <t>12 December 2016</t>
  </si>
  <si>
    <t>Grand Total</t>
  </si>
  <si>
    <t>Power Purchased</t>
  </si>
  <si>
    <t>RPP</t>
  </si>
  <si>
    <t>Billed Electricity (Prorated into Months)</t>
  </si>
  <si>
    <t>Consumption (kWh)</t>
  </si>
  <si>
    <t>Prorated RPP/Non-RPP based on billed</t>
  </si>
  <si>
    <t>Non-RPP kWh Purchased</t>
  </si>
  <si>
    <t>RPP kWh Purchased</t>
  </si>
  <si>
    <t>Difference between Billed/Purchased</t>
  </si>
  <si>
    <t>GA Rate</t>
  </si>
  <si>
    <t>Billed</t>
  </si>
  <si>
    <t>Purchased</t>
  </si>
  <si>
    <t>01 January 2017</t>
  </si>
  <si>
    <t>02 February 2017</t>
  </si>
  <si>
    <t>03 March 2017</t>
  </si>
  <si>
    <t>04 April 2017</t>
  </si>
  <si>
    <t>05 May 2017</t>
  </si>
  <si>
    <t>06 June 2017</t>
  </si>
  <si>
    <t>07 July 2017</t>
  </si>
  <si>
    <t>08 August 2017</t>
  </si>
  <si>
    <t>09 September 2017</t>
  </si>
  <si>
    <t>10 October 2017</t>
  </si>
  <si>
    <t>11 November 2017</t>
  </si>
  <si>
    <t>12 December 2017</t>
  </si>
  <si>
    <t>Power Purchased (Net of Class A Consumption)</t>
  </si>
  <si>
    <t>IESO INVOCE:</t>
  </si>
  <si>
    <t>IESO INOVICE: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</si>
</sst>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6" formatCode="_(* #,##0_);_(* \(#,##0\);_(* &quot;-&quot;??_);_(@_)"/>
    <numFmt numFmtId="169" formatCode="_(* #,##0.00000_);_(* \(#,##0.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1" applyFont="1" applyBorder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1" xfId="0" applyNumberFormat="1" applyFill="1" applyBorder="1"/>
    <xf numFmtId="0" fontId="0" fillId="0" borderId="1" xfId="0" applyBorder="1"/>
    <xf numFmtId="164" fontId="0" fillId="2" borderId="0" xfId="0" applyNumberFormat="1" applyFill="1"/>
    <xf numFmtId="164" fontId="0" fillId="2" borderId="1" xfId="1" applyFont="1" applyFill="1" applyBorder="1"/>
    <xf numFmtId="164" fontId="0" fillId="2" borderId="1" xfId="0" applyNumberFormat="1" applyFill="1" applyBorder="1"/>
    <xf numFmtId="166" fontId="0" fillId="0" borderId="0" xfId="1" applyNumberFormat="1" applyFont="1"/>
    <xf numFmtId="166" fontId="0" fillId="0" borderId="1" xfId="1" applyNumberFormat="1" applyFont="1" applyBorder="1"/>
    <xf numFmtId="166" fontId="0" fillId="2" borderId="1" xfId="1" applyNumberFormat="1" applyFont="1" applyFill="1" applyBorder="1"/>
    <xf numFmtId="166" fontId="0" fillId="0" borderId="0" xfId="0" applyNumberFormat="1"/>
    <xf numFmtId="166" fontId="0" fillId="0" borderId="1" xfId="0" applyNumberFormat="1" applyFill="1" applyBorder="1"/>
    <xf numFmtId="166" fontId="0" fillId="2" borderId="1" xfId="0" applyNumberFormat="1" applyFill="1" applyBorder="1"/>
    <xf numFmtId="166" fontId="0" fillId="2" borderId="0" xfId="0" applyNumberFormat="1" applyFill="1"/>
    <xf numFmtId="16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"/>
  <sheetViews>
    <sheetView workbookViewId="0">
      <selection activeCell="B4" sqref="B4"/>
    </sheetView>
  </sheetViews>
  <sheetFormatPr defaultRowHeight="15" x14ac:dyDescent="0.25"/>
  <cols>
    <col min="1" max="1" width="36.85546875" bestFit="1" customWidth="1"/>
    <col min="2" max="2" width="14.85546875" bestFit="1" customWidth="1"/>
    <col min="3" max="3" width="16" bestFit="1" customWidth="1"/>
    <col min="4" max="9" width="14.28515625" bestFit="1" customWidth="1"/>
    <col min="10" max="10" width="18.140625" bestFit="1" customWidth="1"/>
    <col min="11" max="11" width="15.28515625" bestFit="1" customWidth="1"/>
    <col min="12" max="12" width="17.7109375" bestFit="1" customWidth="1"/>
    <col min="13" max="13" width="17.42578125" bestFit="1" customWidth="1"/>
    <col min="14" max="14" width="15.28515625" bestFit="1" customWidth="1"/>
    <col min="15" max="15" width="12.28515625" bestFit="1" customWidth="1"/>
  </cols>
  <sheetData>
    <row r="3" spans="1:15" x14ac:dyDescent="0.25">
      <c r="A3" t="s">
        <v>16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5" x14ac:dyDescent="0.25">
      <c r="A4" t="s">
        <v>15</v>
      </c>
      <c r="B4" s="1">
        <v>59636868.684625402</v>
      </c>
      <c r="C4" s="1">
        <v>55061805.235716797</v>
      </c>
      <c r="D4" s="1">
        <v>52728966.103735164</v>
      </c>
      <c r="E4" s="1">
        <v>44970080.833452255</v>
      </c>
      <c r="F4" s="1">
        <v>38627384.693235241</v>
      </c>
      <c r="G4" s="1">
        <v>37287438.822062768</v>
      </c>
      <c r="H4" s="1">
        <v>40642258.722160622</v>
      </c>
      <c r="I4" s="1">
        <v>39871991.82225433</v>
      </c>
      <c r="J4" s="1">
        <v>36597778.988221355</v>
      </c>
      <c r="K4" s="1">
        <v>39049216.94507923</v>
      </c>
      <c r="L4" s="1">
        <v>44427232.870076239</v>
      </c>
      <c r="M4" s="1">
        <v>56056740.135801777</v>
      </c>
      <c r="N4" s="1">
        <v>544957763.85642123</v>
      </c>
    </row>
    <row r="5" spans="1:15" x14ac:dyDescent="0.25">
      <c r="A5" t="s">
        <v>0</v>
      </c>
      <c r="B5" s="4">
        <v>34293396.266595043</v>
      </c>
      <c r="C5" s="4">
        <v>31670096.83677711</v>
      </c>
      <c r="D5" s="4">
        <v>31814926.828116123</v>
      </c>
      <c r="E5" s="4">
        <v>28105075.580601286</v>
      </c>
      <c r="F5" s="4">
        <v>27318598.350212019</v>
      </c>
      <c r="G5" s="4">
        <v>27354961.82740185</v>
      </c>
      <c r="H5" s="4">
        <v>29084441.194636028</v>
      </c>
      <c r="I5" s="4">
        <v>29675505.874831133</v>
      </c>
      <c r="J5" s="4">
        <v>27569092.279212341</v>
      </c>
      <c r="K5" s="4">
        <v>27696035.417154167</v>
      </c>
      <c r="L5" s="4">
        <v>28460007.205657676</v>
      </c>
      <c r="M5" s="4">
        <v>29533805.636723366</v>
      </c>
      <c r="N5" s="10">
        <v>352575943.29791802</v>
      </c>
      <c r="O5" t="s">
        <v>23</v>
      </c>
    </row>
    <row r="6" spans="1:15" x14ac:dyDescent="0.25">
      <c r="B6" s="3">
        <f>SUM(B4:B5)</f>
        <v>93930264.951220453</v>
      </c>
      <c r="C6" s="3">
        <f t="shared" ref="C6:N6" si="0">SUM(C4:C5)</f>
        <v>86731902.072493911</v>
      </c>
      <c r="D6" s="3">
        <f t="shared" si="0"/>
        <v>84543892.931851283</v>
      </c>
      <c r="E6" s="3">
        <f t="shared" si="0"/>
        <v>73075156.414053544</v>
      </c>
      <c r="F6" s="3">
        <f t="shared" si="0"/>
        <v>65945983.043447256</v>
      </c>
      <c r="G6" s="3">
        <f t="shared" si="0"/>
        <v>64642400.649464622</v>
      </c>
      <c r="H6" s="3">
        <f t="shared" si="0"/>
        <v>69726699.916796654</v>
      </c>
      <c r="I6" s="3">
        <f t="shared" si="0"/>
        <v>69547497.69708547</v>
      </c>
      <c r="J6" s="3">
        <f t="shared" si="0"/>
        <v>64166871.267433695</v>
      </c>
      <c r="K6" s="3">
        <f t="shared" si="0"/>
        <v>66745252.3622334</v>
      </c>
      <c r="L6" s="3">
        <f t="shared" si="0"/>
        <v>72887240.075733915</v>
      </c>
      <c r="M6" s="3">
        <f t="shared" si="0"/>
        <v>85590545.772525147</v>
      </c>
      <c r="N6" s="3">
        <f t="shared" si="0"/>
        <v>897533707.15433931</v>
      </c>
    </row>
    <row r="7" spans="1:15" x14ac:dyDescent="0.25">
      <c r="A7" t="s">
        <v>38</v>
      </c>
    </row>
    <row r="8" spans="1:15" x14ac:dyDescent="0.25">
      <c r="A8" t="s">
        <v>14</v>
      </c>
    </row>
    <row r="9" spans="1:15" x14ac:dyDescent="0.25">
      <c r="A9" s="5" t="s">
        <v>17</v>
      </c>
      <c r="B9" s="6">
        <v>95371343.910404548</v>
      </c>
      <c r="C9" s="6">
        <v>89381174.104811341</v>
      </c>
      <c r="D9" s="6">
        <v>83302650.72317566</v>
      </c>
      <c r="E9" s="6">
        <v>73461849.579466671</v>
      </c>
      <c r="F9" s="6">
        <v>63606015.8190336</v>
      </c>
      <c r="G9" s="6">
        <v>63764863.700075291</v>
      </c>
      <c r="H9" s="6">
        <v>69725941.39971602</v>
      </c>
      <c r="I9" s="6">
        <v>71386187.771566674</v>
      </c>
      <c r="J9" s="6">
        <v>62324759.198941015</v>
      </c>
      <c r="K9" s="6">
        <v>66317778.562466681</v>
      </c>
      <c r="L9" s="6">
        <v>72167989.246621847</v>
      </c>
      <c r="M9" s="6">
        <v>89337977.012460679</v>
      </c>
      <c r="N9" s="6">
        <v>900148531.02873993</v>
      </c>
    </row>
    <row r="11" spans="1:15" x14ac:dyDescent="0.25">
      <c r="A11" t="s">
        <v>18</v>
      </c>
    </row>
    <row r="12" spans="1:15" x14ac:dyDescent="0.25">
      <c r="A12" t="s">
        <v>20</v>
      </c>
      <c r="B12" s="1">
        <f>B4/B6*B9</f>
        <v>60551818.053688392</v>
      </c>
      <c r="C12" s="1">
        <f t="shared" ref="C12:M12" si="1">C4/C6*C9</f>
        <v>56743697.332790457</v>
      </c>
      <c r="D12" s="1">
        <f t="shared" si="1"/>
        <v>51954818.89950671</v>
      </c>
      <c r="E12" s="1">
        <f t="shared" si="1"/>
        <v>45208049.8472692</v>
      </c>
      <c r="F12" s="1">
        <f t="shared" si="1"/>
        <v>37256765.741548091</v>
      </c>
      <c r="G12" s="1">
        <f t="shared" si="1"/>
        <v>36781252.402844049</v>
      </c>
      <c r="H12" s="1">
        <f t="shared" si="1"/>
        <v>40641816.598161161</v>
      </c>
      <c r="I12" s="1">
        <f t="shared" si="1"/>
        <v>40926123.718310267</v>
      </c>
      <c r="J12" s="1">
        <f t="shared" si="1"/>
        <v>35547124.514618456</v>
      </c>
      <c r="K12" s="1">
        <f t="shared" si="1"/>
        <v>38799123.993825771</v>
      </c>
      <c r="L12" s="1">
        <f t="shared" si="1"/>
        <v>43988825.214034453</v>
      </c>
      <c r="M12" s="1">
        <f t="shared" si="1"/>
        <v>58511085.73317831</v>
      </c>
      <c r="N12" s="3">
        <f>SUM(B12:M12)</f>
        <v>546910502.04977536</v>
      </c>
    </row>
    <row r="13" spans="1:15" x14ac:dyDescent="0.25">
      <c r="A13" s="5" t="s">
        <v>19</v>
      </c>
      <c r="B13" s="7">
        <f>B5/B6*B9</f>
        <v>34819525.856716149</v>
      </c>
      <c r="C13" s="7">
        <f t="shared" ref="C13:M13" si="2">C5/C6*C9</f>
        <v>32637476.772020884</v>
      </c>
      <c r="D13" s="7">
        <f t="shared" si="2"/>
        <v>31347831.823668953</v>
      </c>
      <c r="E13" s="7">
        <f t="shared" si="2"/>
        <v>28253799.73219746</v>
      </c>
      <c r="F13" s="7">
        <f t="shared" si="2"/>
        <v>26349250.077485513</v>
      </c>
      <c r="G13" s="7">
        <f t="shared" si="2"/>
        <v>26983611.297231238</v>
      </c>
      <c r="H13" s="7">
        <f t="shared" si="2"/>
        <v>29084124.801554855</v>
      </c>
      <c r="I13" s="7">
        <f t="shared" si="2"/>
        <v>30460064.053256396</v>
      </c>
      <c r="J13" s="7">
        <f t="shared" si="2"/>
        <v>26777634.684322558</v>
      </c>
      <c r="K13" s="7">
        <f t="shared" si="2"/>
        <v>27518654.56864091</v>
      </c>
      <c r="L13" s="7">
        <f t="shared" si="2"/>
        <v>28179164.03258739</v>
      </c>
      <c r="M13" s="7">
        <f t="shared" si="2"/>
        <v>30826891.279282365</v>
      </c>
      <c r="N13" s="11">
        <f>SUM(B13:M13)</f>
        <v>353238028.97896469</v>
      </c>
      <c r="O13" t="s">
        <v>24</v>
      </c>
    </row>
    <row r="14" spans="1:15" x14ac:dyDescent="0.25">
      <c r="B14" s="3">
        <f>B12+B13</f>
        <v>95371343.910404533</v>
      </c>
      <c r="C14" s="3">
        <f t="shared" ref="C14:M14" si="3">C12+C13</f>
        <v>89381174.104811341</v>
      </c>
      <c r="D14" s="3">
        <f t="shared" si="3"/>
        <v>83302650.72317566</v>
      </c>
      <c r="E14" s="3">
        <f t="shared" si="3"/>
        <v>73461849.579466656</v>
      </c>
      <c r="F14" s="3">
        <f t="shared" si="3"/>
        <v>63606015.819033608</v>
      </c>
      <c r="G14" s="3">
        <f t="shared" si="3"/>
        <v>63764863.700075284</v>
      </c>
      <c r="H14" s="3">
        <f t="shared" si="3"/>
        <v>69725941.39971602</v>
      </c>
      <c r="I14" s="3">
        <f t="shared" si="3"/>
        <v>71386187.771566659</v>
      </c>
      <c r="J14" s="3">
        <f t="shared" si="3"/>
        <v>62324759.198941015</v>
      </c>
      <c r="K14" s="3">
        <f t="shared" si="3"/>
        <v>66317778.562466681</v>
      </c>
      <c r="L14" s="3">
        <f t="shared" si="3"/>
        <v>72167989.246621847</v>
      </c>
      <c r="M14" s="3">
        <f t="shared" si="3"/>
        <v>89337977.012460679</v>
      </c>
      <c r="N14" s="3">
        <f>SUM(B14:M14)</f>
        <v>900148531.02873993</v>
      </c>
    </row>
    <row r="16" spans="1:15" x14ac:dyDescent="0.25">
      <c r="A16" t="s">
        <v>21</v>
      </c>
      <c r="B16" s="3"/>
    </row>
    <row r="17" spans="1:15" x14ac:dyDescent="0.25">
      <c r="A17" t="s">
        <v>0</v>
      </c>
      <c r="B17" s="3">
        <f>B13-B5</f>
        <v>526129.59012110531</v>
      </c>
      <c r="C17" s="3">
        <f t="shared" ref="C17:N17" si="4">C13-C5</f>
        <v>967379.93524377421</v>
      </c>
      <c r="D17" s="3">
        <f t="shared" si="4"/>
        <v>-467095.0044471696</v>
      </c>
      <c r="E17" s="3">
        <f t="shared" si="4"/>
        <v>148724.15159617364</v>
      </c>
      <c r="F17" s="3">
        <f t="shared" si="4"/>
        <v>-969348.27272650599</v>
      </c>
      <c r="G17" s="3">
        <f t="shared" si="4"/>
        <v>-371350.53017061204</v>
      </c>
      <c r="H17" s="3">
        <f t="shared" si="4"/>
        <v>-316.39308117330074</v>
      </c>
      <c r="I17" s="3">
        <f t="shared" si="4"/>
        <v>784558.17842526361</v>
      </c>
      <c r="J17" s="3">
        <f t="shared" si="4"/>
        <v>-791457.59488978237</v>
      </c>
      <c r="K17" s="3">
        <f t="shared" si="4"/>
        <v>-177380.84851325676</v>
      </c>
      <c r="L17" s="3">
        <f t="shared" si="4"/>
        <v>-280843.17307028547</v>
      </c>
      <c r="M17" s="3">
        <f t="shared" si="4"/>
        <v>1293085.6425589994</v>
      </c>
      <c r="N17" s="3">
        <f t="shared" si="4"/>
        <v>662085.68104666471</v>
      </c>
      <c r="O17" s="3"/>
    </row>
    <row r="18" spans="1:15" x14ac:dyDescent="0.25">
      <c r="A18" t="s">
        <v>22</v>
      </c>
      <c r="B18" s="8">
        <v>9.1789999999999997E-2</v>
      </c>
      <c r="C18" s="8">
        <v>9.851E-2</v>
      </c>
      <c r="D18" s="8">
        <v>0.1061</v>
      </c>
      <c r="E18" s="8">
        <v>0.11132</v>
      </c>
      <c r="F18" s="8">
        <v>0.10749</v>
      </c>
      <c r="G18" s="8">
        <v>9.5449999999999993E-2</v>
      </c>
      <c r="H18" s="8">
        <v>8.3059999999999995E-2</v>
      </c>
      <c r="I18" s="8">
        <v>7.1029999999999996E-2</v>
      </c>
      <c r="J18" s="8">
        <v>9.5310000000000006E-2</v>
      </c>
      <c r="K18" s="8">
        <v>0.11226</v>
      </c>
      <c r="L18" s="8">
        <v>0.11108999999999999</v>
      </c>
      <c r="M18" s="8">
        <v>8.7080000000000005E-2</v>
      </c>
    </row>
    <row r="19" spans="1:15" x14ac:dyDescent="0.25">
      <c r="B19" s="3">
        <f>B17*B18</f>
        <v>48293.435077216258</v>
      </c>
      <c r="C19" s="3">
        <f t="shared" ref="C19:M19" si="5">C17*C18</f>
        <v>95296.5974208642</v>
      </c>
      <c r="D19" s="3">
        <f t="shared" si="5"/>
        <v>-49558.779971844691</v>
      </c>
      <c r="E19" s="3">
        <f t="shared" si="5"/>
        <v>16555.97255568605</v>
      </c>
      <c r="F19" s="3">
        <f t="shared" si="5"/>
        <v>-104195.24583537213</v>
      </c>
      <c r="G19" s="3">
        <f t="shared" si="5"/>
        <v>-35445.408104784918</v>
      </c>
      <c r="H19" s="3">
        <f t="shared" si="5"/>
        <v>-26.279609322254359</v>
      </c>
      <c r="I19" s="3">
        <f t="shared" si="5"/>
        <v>55727.167413546471</v>
      </c>
      <c r="J19" s="3">
        <f t="shared" si="5"/>
        <v>-75433.823368945159</v>
      </c>
      <c r="K19" s="3">
        <f t="shared" si="5"/>
        <v>-19912.774054098205</v>
      </c>
      <c r="L19" s="3">
        <f t="shared" si="5"/>
        <v>-31198.86809637801</v>
      </c>
      <c r="M19" s="3">
        <f t="shared" si="5"/>
        <v>112601.89775403767</v>
      </c>
      <c r="N19" s="9">
        <f>SUM(B19:M19)</f>
        <v>12703.891180605278</v>
      </c>
      <c r="O19" s="3"/>
    </row>
    <row r="22" spans="1:15" x14ac:dyDescent="0.25">
      <c r="M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"/>
  <sheetViews>
    <sheetView tabSelected="1" workbookViewId="0">
      <selection activeCell="M19" sqref="M19"/>
    </sheetView>
  </sheetViews>
  <sheetFormatPr defaultRowHeight="15" x14ac:dyDescent="0.25"/>
  <cols>
    <col min="1" max="1" width="36.85546875" bestFit="1" customWidth="1"/>
    <col min="2" max="2" width="14.85546875" bestFit="1" customWidth="1"/>
    <col min="3" max="3" width="16" bestFit="1" customWidth="1"/>
    <col min="4" max="9" width="14.28515625" bestFit="1" customWidth="1"/>
    <col min="10" max="10" width="18.140625" bestFit="1" customWidth="1"/>
    <col min="11" max="11" width="15.28515625" bestFit="1" customWidth="1"/>
    <col min="12" max="12" width="17.7109375" bestFit="1" customWidth="1"/>
    <col min="13" max="13" width="17.42578125" bestFit="1" customWidth="1"/>
    <col min="14" max="15" width="15.28515625" bestFit="1" customWidth="1"/>
    <col min="16" max="16" width="13.28515625" bestFit="1" customWidth="1"/>
  </cols>
  <sheetData>
    <row r="3" spans="1:16" x14ac:dyDescent="0.25">
      <c r="A3" t="s">
        <v>16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13</v>
      </c>
    </row>
    <row r="4" spans="1:16" x14ac:dyDescent="0.25">
      <c r="A4" t="s">
        <v>15</v>
      </c>
      <c r="B4" s="12">
        <v>43634499.950999998</v>
      </c>
      <c r="C4" s="12">
        <v>38306230.063000001</v>
      </c>
      <c r="D4" s="12">
        <v>40388929.003999993</v>
      </c>
      <c r="E4" s="12">
        <v>32893111.949000001</v>
      </c>
      <c r="F4" s="12">
        <v>31134267.009999998</v>
      </c>
      <c r="G4" s="12">
        <v>31744442.963</v>
      </c>
      <c r="H4" s="12">
        <v>34901750.061000004</v>
      </c>
      <c r="I4" s="12">
        <v>33591696.056999996</v>
      </c>
      <c r="J4" s="12">
        <v>32022509.607999999</v>
      </c>
      <c r="K4" s="12">
        <v>32550900.799999997</v>
      </c>
      <c r="L4" s="12">
        <v>36643393.049999997</v>
      </c>
      <c r="M4" s="12">
        <v>46424092.295000002</v>
      </c>
      <c r="N4" s="12">
        <f>SUM(B4:M4)</f>
        <v>434235822.81099999</v>
      </c>
      <c r="O4" s="3"/>
      <c r="P4" s="6"/>
    </row>
    <row r="5" spans="1:16" x14ac:dyDescent="0.25">
      <c r="A5" t="s">
        <v>0</v>
      </c>
      <c r="B5" s="13">
        <v>25215557.874000005</v>
      </c>
      <c r="C5" s="13">
        <v>22676362.995999992</v>
      </c>
      <c r="D5" s="13">
        <v>25039811.282000005</v>
      </c>
      <c r="E5" s="13">
        <v>22675199.107999995</v>
      </c>
      <c r="F5" s="13">
        <v>23294095.634000003</v>
      </c>
      <c r="G5" s="13">
        <v>23773394.611000001</v>
      </c>
      <c r="H5" s="13">
        <v>19145984.365999997</v>
      </c>
      <c r="I5" s="13">
        <v>19002931.824000001</v>
      </c>
      <c r="J5" s="13">
        <v>18283125.247228</v>
      </c>
      <c r="K5" s="13">
        <v>17601121.131999999</v>
      </c>
      <c r="L5" s="13">
        <v>17694523.942000002</v>
      </c>
      <c r="M5" s="13">
        <v>18881357.499387994</v>
      </c>
      <c r="N5" s="14">
        <f>SUM(B5:M5)</f>
        <v>253283465.515616</v>
      </c>
      <c r="O5" t="s">
        <v>23</v>
      </c>
    </row>
    <row r="6" spans="1:16" x14ac:dyDescent="0.25">
      <c r="B6" s="15">
        <f>SUM(B4:B5)</f>
        <v>68850057.825000003</v>
      </c>
      <c r="C6" s="15">
        <f t="shared" ref="C6:N6" si="0">SUM(C4:C5)</f>
        <v>60982593.058999993</v>
      </c>
      <c r="D6" s="15">
        <f t="shared" si="0"/>
        <v>65428740.285999998</v>
      </c>
      <c r="E6" s="15">
        <f t="shared" si="0"/>
        <v>55568311.056999996</v>
      </c>
      <c r="F6" s="15">
        <f t="shared" si="0"/>
        <v>54428362.644000001</v>
      </c>
      <c r="G6" s="15">
        <f t="shared" si="0"/>
        <v>55517837.574000001</v>
      </c>
      <c r="H6" s="15">
        <f t="shared" si="0"/>
        <v>54047734.427000001</v>
      </c>
      <c r="I6" s="15">
        <f t="shared" si="0"/>
        <v>52594627.880999997</v>
      </c>
      <c r="J6" s="15">
        <f t="shared" si="0"/>
        <v>50305634.855227999</v>
      </c>
      <c r="K6" s="15">
        <f t="shared" si="0"/>
        <v>50152021.931999996</v>
      </c>
      <c r="L6" s="15">
        <f t="shared" si="0"/>
        <v>54337916.991999999</v>
      </c>
      <c r="M6" s="15">
        <f t="shared" si="0"/>
        <v>65305449.794387996</v>
      </c>
      <c r="N6" s="15">
        <f t="shared" si="0"/>
        <v>687519288.32661605</v>
      </c>
      <c r="O6" s="3"/>
    </row>
    <row r="7" spans="1:16" x14ac:dyDescent="0.25">
      <c r="A7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6" x14ac:dyDescent="0.25">
      <c r="A8" t="s">
        <v>37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6" x14ac:dyDescent="0.25">
      <c r="A9" s="5" t="s">
        <v>17</v>
      </c>
      <c r="B9" s="15">
        <v>68314081.670000002</v>
      </c>
      <c r="C9" s="15">
        <v>60333547.809999995</v>
      </c>
      <c r="D9" s="15">
        <v>66588721.729999997</v>
      </c>
      <c r="E9" s="15">
        <v>54136856</v>
      </c>
      <c r="F9" s="15">
        <v>54217376.864</v>
      </c>
      <c r="G9" s="15">
        <v>56060927.329999998</v>
      </c>
      <c r="H9" s="15">
        <v>54504412.32</v>
      </c>
      <c r="I9" s="15">
        <v>52584149.450000003</v>
      </c>
      <c r="J9" s="15">
        <v>51104487.322228</v>
      </c>
      <c r="K9" s="15">
        <v>48092999.07</v>
      </c>
      <c r="L9" s="15">
        <v>54527320.965999998</v>
      </c>
      <c r="M9" s="15">
        <v>64841276.620388001</v>
      </c>
      <c r="N9" s="12">
        <f>SUM(B9:M9)</f>
        <v>685306157.15261602</v>
      </c>
      <c r="O9" s="15"/>
    </row>
    <row r="10" spans="1:16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6" x14ac:dyDescent="0.25">
      <c r="A11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6" x14ac:dyDescent="0.25">
      <c r="A12" t="s">
        <v>20</v>
      </c>
      <c r="B12" s="12">
        <f>+B9-B13</f>
        <v>43294819.023374215</v>
      </c>
      <c r="C12" s="12">
        <f t="shared" ref="C12:M12" si="1">+C9-C13</f>
        <v>37898532.138357192</v>
      </c>
      <c r="D12" s="12">
        <f t="shared" si="1"/>
        <v>41104981.429629497</v>
      </c>
      <c r="E12" s="12">
        <f t="shared" si="1"/>
        <v>32045776.290524345</v>
      </c>
      <c r="F12" s="12">
        <f t="shared" si="1"/>
        <v>31013578.323243089</v>
      </c>
      <c r="G12" s="12">
        <f t="shared" si="1"/>
        <v>32054975.262824394</v>
      </c>
      <c r="H12" s="12">
        <f t="shared" si="1"/>
        <v>35196653.406142026</v>
      </c>
      <c r="I12" s="12">
        <f t="shared" si="1"/>
        <v>33585003.581295013</v>
      </c>
      <c r="J12" s="12">
        <f t="shared" si="1"/>
        <v>32531026.414785184</v>
      </c>
      <c r="K12" s="12">
        <f t="shared" si="1"/>
        <v>31214503.056818895</v>
      </c>
      <c r="L12" s="12">
        <f t="shared" si="1"/>
        <v>36771119.776542276</v>
      </c>
      <c r="M12" s="12">
        <f t="shared" si="1"/>
        <v>46094122.616535425</v>
      </c>
      <c r="N12" s="15">
        <f>SUM(B12:M12)</f>
        <v>432805091.32007158</v>
      </c>
    </row>
    <row r="13" spans="1:16" x14ac:dyDescent="0.25">
      <c r="A13" s="5" t="s">
        <v>19</v>
      </c>
      <c r="B13" s="16">
        <f t="shared" ref="B13:M13" si="2">B5/B6*B9</f>
        <v>25019262.646625787</v>
      </c>
      <c r="C13" s="16">
        <f t="shared" si="2"/>
        <v>22435015.671642799</v>
      </c>
      <c r="D13" s="16">
        <f t="shared" si="2"/>
        <v>25483740.300370499</v>
      </c>
      <c r="E13" s="16">
        <f t="shared" si="2"/>
        <v>22091079.709475655</v>
      </c>
      <c r="F13" s="16">
        <f t="shared" si="2"/>
        <v>23203798.540756911</v>
      </c>
      <c r="G13" s="16">
        <f t="shared" si="2"/>
        <v>24005952.067175604</v>
      </c>
      <c r="H13" s="16">
        <f t="shared" si="2"/>
        <v>19307758.91385797</v>
      </c>
      <c r="I13" s="16">
        <f t="shared" si="2"/>
        <v>18999145.868704986</v>
      </c>
      <c r="J13" s="16">
        <f t="shared" si="2"/>
        <v>18573460.907442816</v>
      </c>
      <c r="K13" s="16">
        <f t="shared" si="2"/>
        <v>16878496.013181105</v>
      </c>
      <c r="L13" s="16">
        <f t="shared" si="2"/>
        <v>17756201.189457726</v>
      </c>
      <c r="M13" s="16">
        <f t="shared" si="2"/>
        <v>18747154.00385258</v>
      </c>
      <c r="N13" s="17">
        <f>SUM(B13:M13)</f>
        <v>252501065.83254442</v>
      </c>
      <c r="O13" t="s">
        <v>24</v>
      </c>
    </row>
    <row r="14" spans="1:16" x14ac:dyDescent="0.25">
      <c r="B14" s="15">
        <f>B12+B13</f>
        <v>68314081.670000002</v>
      </c>
      <c r="C14" s="15">
        <f t="shared" ref="C14:M14" si="3">C12+C13</f>
        <v>60333547.809999987</v>
      </c>
      <c r="D14" s="15">
        <f t="shared" si="3"/>
        <v>66588721.729999997</v>
      </c>
      <c r="E14" s="15">
        <f t="shared" si="3"/>
        <v>54136856</v>
      </c>
      <c r="F14" s="15">
        <f t="shared" si="3"/>
        <v>54217376.864</v>
      </c>
      <c r="G14" s="15">
        <f t="shared" si="3"/>
        <v>56060927.329999998</v>
      </c>
      <c r="H14" s="15">
        <f t="shared" si="3"/>
        <v>54504412.319999993</v>
      </c>
      <c r="I14" s="15">
        <f t="shared" si="3"/>
        <v>52584149.450000003</v>
      </c>
      <c r="J14" s="15">
        <f t="shared" si="3"/>
        <v>51104487.322228</v>
      </c>
      <c r="K14" s="15">
        <f t="shared" si="3"/>
        <v>48092999.07</v>
      </c>
      <c r="L14" s="15">
        <f t="shared" si="3"/>
        <v>54527320.966000006</v>
      </c>
      <c r="M14" s="15">
        <f t="shared" si="3"/>
        <v>64841276.620388001</v>
      </c>
      <c r="N14" s="15">
        <f>SUM(B14:M14)</f>
        <v>685306157.15261602</v>
      </c>
    </row>
    <row r="15" spans="1:16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6" x14ac:dyDescent="0.25">
      <c r="A16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5" x14ac:dyDescent="0.25">
      <c r="A17" t="s">
        <v>0</v>
      </c>
      <c r="B17" s="15">
        <f t="shared" ref="B17:N17" si="4">B13-B5</f>
        <v>-196295.2273742184</v>
      </c>
      <c r="C17" s="15">
        <f t="shared" si="4"/>
        <v>-241347.32435719296</v>
      </c>
      <c r="D17" s="15">
        <f t="shared" si="4"/>
        <v>443929.01837049425</v>
      </c>
      <c r="E17" s="15">
        <f t="shared" si="4"/>
        <v>-584119.39852434024</v>
      </c>
      <c r="F17" s="15">
        <f t="shared" si="4"/>
        <v>-90297.093243092299</v>
      </c>
      <c r="G17" s="15">
        <f t="shared" si="4"/>
        <v>232557.45617560297</v>
      </c>
      <c r="H17" s="15">
        <f t="shared" si="4"/>
        <v>161774.54785797372</v>
      </c>
      <c r="I17" s="15">
        <f t="shared" si="4"/>
        <v>-3785.9552950151265</v>
      </c>
      <c r="J17" s="15">
        <f t="shared" si="4"/>
        <v>290335.66021481529</v>
      </c>
      <c r="K17" s="15">
        <f t="shared" si="4"/>
        <v>-722625.11881889403</v>
      </c>
      <c r="L17" s="15">
        <f t="shared" si="4"/>
        <v>61677.247457724065</v>
      </c>
      <c r="M17" s="15">
        <f t="shared" si="4"/>
        <v>-134203.49553541467</v>
      </c>
      <c r="N17" s="15">
        <f t="shared" si="4"/>
        <v>-782399.68307158351</v>
      </c>
      <c r="O17" s="3"/>
    </row>
    <row r="18" spans="1:15" x14ac:dyDescent="0.25">
      <c r="A18" t="s">
        <v>22</v>
      </c>
      <c r="B18" s="19">
        <v>8.2269999999999996E-2</v>
      </c>
      <c r="C18" s="19">
        <v>8.6389999999999995E-2</v>
      </c>
      <c r="D18" s="19">
        <v>7.1349999999999997E-2</v>
      </c>
      <c r="E18" s="19">
        <v>0.10778</v>
      </c>
      <c r="F18" s="19">
        <v>0.12307</v>
      </c>
      <c r="G18" s="19">
        <v>0.11848</v>
      </c>
      <c r="H18" s="19">
        <v>0.1128</v>
      </c>
      <c r="I18" s="19">
        <v>0.10109</v>
      </c>
      <c r="J18" s="19">
        <v>8.8639999999999997E-2</v>
      </c>
      <c r="K18" s="19">
        <v>0.12562999999999999</v>
      </c>
      <c r="L18" s="19">
        <v>9.7040000000000001E-2</v>
      </c>
      <c r="M18" s="19">
        <v>9.2069999999999999E-2</v>
      </c>
      <c r="N18" s="15"/>
    </row>
    <row r="19" spans="1:15" x14ac:dyDescent="0.25">
      <c r="B19" s="15">
        <f>B17*B18</f>
        <v>-16149.208356076948</v>
      </c>
      <c r="C19" s="15">
        <f t="shared" ref="C19:M19" si="5">C17*C18</f>
        <v>-20849.995351217898</v>
      </c>
      <c r="D19" s="15">
        <f t="shared" si="5"/>
        <v>31674.335460734765</v>
      </c>
      <c r="E19" s="15">
        <f t="shared" si="5"/>
        <v>-62956.388772953389</v>
      </c>
      <c r="F19" s="15">
        <f t="shared" si="5"/>
        <v>-11112.86326542737</v>
      </c>
      <c r="G19" s="15">
        <f t="shared" si="5"/>
        <v>27553.407407685441</v>
      </c>
      <c r="H19" s="15">
        <f t="shared" si="5"/>
        <v>18248.168998379435</v>
      </c>
      <c r="I19" s="15">
        <f t="shared" si="5"/>
        <v>-382.72222077307913</v>
      </c>
      <c r="J19" s="15">
        <f t="shared" si="5"/>
        <v>25735.352921441226</v>
      </c>
      <c r="K19" s="15">
        <f t="shared" si="5"/>
        <v>-90783.393677217653</v>
      </c>
      <c r="L19" s="15">
        <f t="shared" si="5"/>
        <v>5985.1600932975434</v>
      </c>
      <c r="M19" s="15">
        <f t="shared" si="5"/>
        <v>-12356.115833945629</v>
      </c>
      <c r="N19" s="18">
        <f>SUM(B19:M19)</f>
        <v>-105394.26259607355</v>
      </c>
      <c r="O19" s="3"/>
    </row>
    <row r="22" spans="1:15" x14ac:dyDescent="0.25">
      <c r="M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Luttrell, Tiija</dc:creator>
  <cp:lastModifiedBy>Navneet Malik</cp:lastModifiedBy>
  <dcterms:created xsi:type="dcterms:W3CDTF">2019-01-31T20:26:42Z</dcterms:created>
  <dcterms:modified xsi:type="dcterms:W3CDTF">2019-03-07T17:18:19Z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14.5</vt:lpwstr>
  </property>
</Properties>
</file>